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016"/>
  <workbookPr/>
  <mc:AlternateContent xmlns:mc="http://schemas.openxmlformats.org/markup-compatibility/2006">
    <mc:Choice Requires="x15">
      <x15ac:absPath xmlns:x15ac="http://schemas.microsoft.com/office/spreadsheetml/2010/11/ac" url="/Users/quocdungdang/Downloads/"/>
    </mc:Choice>
  </mc:AlternateContent>
  <bookViews>
    <workbookView xWindow="0" yWindow="0" windowWidth="28800" windowHeight="18000" tabRatio="938" firstSheet="4" activeTab="4"/>
  </bookViews>
  <sheets>
    <sheet name="DMB Cap huyen" sheetId="75" state="hidden" r:id="rId1"/>
    <sheet name="H01-TT29" sheetId="63" state="hidden" r:id="rId2"/>
    <sheet name="H02-KQKH2017" sheetId="187" state="hidden" r:id="rId3"/>
    <sheet name="02 KH 2018" sheetId="232" state="hidden" r:id="rId4"/>
    <sheet name="Bieu 01" sheetId="247" r:id="rId5"/>
    <sheet name="Bieu 02" sheetId="248" r:id="rId6"/>
    <sheet name="H 07-DMDA" sheetId="130" state="hidden" r:id="rId7"/>
    <sheet name="Bieu 03" sheetId="249" r:id="rId8"/>
    <sheet name="Bieu 04" sheetId="250" r:id="rId9"/>
    <sheet name="H 07-DM DA" sheetId="251" r:id="rId10"/>
    <sheet name="H11-KCN" sheetId="186" state="hidden" r:id="rId11"/>
    <sheet name="08-CC HUYEN" sheetId="211" state="hidden" r:id="rId12"/>
    <sheet name="PL 01" sheetId="235" state="hidden" r:id="rId13"/>
    <sheet name="PL 03" sheetId="236" state="hidden" r:id="rId14"/>
    <sheet name="PL 002" sheetId="237" state="hidden" r:id="rId15"/>
    <sheet name="PL 04" sheetId="238" state="hidden" r:id="rId16"/>
    <sheet name="THU-CHI" sheetId="240" state="hidden" r:id="rId17"/>
    <sheet name="Xã An Lộc" sheetId="218" state="hidden" r:id="rId18"/>
    <sheet name="Xã Bình Lộc" sheetId="219" state="hidden" r:id="rId19"/>
    <sheet name="Xã Hộ Độ" sheetId="220" state="hidden" r:id="rId20"/>
    <sheet name="Xã Hồng Lộc" sheetId="221" state="hidden" r:id="rId21"/>
    <sheet name="Xã Ích Hậu" sheetId="222" state="hidden" r:id="rId22"/>
    <sheet name="Xã Mai Phụ" sheetId="223" state="hidden" r:id="rId23"/>
    <sheet name="Xã Phù Lưu" sheetId="224" state="hidden" r:id="rId24"/>
    <sheet name="Xã Tân Lộc" sheetId="225" state="hidden" r:id="rId25"/>
    <sheet name="Xã Thạch Bằng" sheetId="226" state="hidden" r:id="rId26"/>
    <sheet name="Xã Thạch Châu" sheetId="227" state="hidden" r:id="rId27"/>
    <sheet name="Xã Thạch Kim" sheetId="228" state="hidden" r:id="rId28"/>
    <sheet name="Xã Thạch Mỹ" sheetId="229" state="hidden" r:id="rId29"/>
    <sheet name="Xã Thịnh Lộc" sheetId="230" state="hidden" r:id="rId30"/>
    <sheet name="Sheet1" sheetId="231"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_____btm10">#REF!</definedName>
    <definedName name="_____CON1">#REF!</definedName>
    <definedName name="_____CON2">#REF!</definedName>
    <definedName name="_____lap1">#REF!</definedName>
    <definedName name="_____lap2">#REF!</definedName>
    <definedName name="_____NET2">#REF!</definedName>
    <definedName name="____btm10" localSheetId="8">#REF!</definedName>
    <definedName name="____CON1" localSheetId="8">#REF!</definedName>
    <definedName name="____CON2" localSheetId="8">#REF!</definedName>
    <definedName name="____lap1" localSheetId="8">#REF!</definedName>
    <definedName name="____lap2" localSheetId="8">#REF!</definedName>
    <definedName name="____NET2" localSheetId="8">#REF!</definedName>
    <definedName name="___btm10" localSheetId="7">#REF!</definedName>
    <definedName name="___CON1" localSheetId="7">#REF!</definedName>
    <definedName name="___CON2" localSheetId="7">#REF!</definedName>
    <definedName name="___lap1" localSheetId="7">#REF!</definedName>
    <definedName name="___lap2" localSheetId="7">#REF!</definedName>
    <definedName name="___NET2" localSheetId="7">#REF!</definedName>
    <definedName name="__A65700">'[6]MTO REV.2(ARMOR)'!#REF!</definedName>
    <definedName name="__A65800">'[6]MTO REV.2(ARMOR)'!#REF!</definedName>
    <definedName name="__A66000">'[6]MTO REV.2(ARMOR)'!#REF!</definedName>
    <definedName name="__A67000">'[6]MTO REV.2(ARMOR)'!#REF!</definedName>
    <definedName name="__A68000">'[6]MTO REV.2(ARMOR)'!#REF!</definedName>
    <definedName name="__A70000">'[6]MTO REV.2(ARMOR)'!#REF!</definedName>
    <definedName name="__A75000">'[6]MTO REV.2(ARMOR)'!#REF!</definedName>
    <definedName name="__A85000">'[6]MTO REV.2(ARMOR)'!#REF!</definedName>
    <definedName name="__btm10" localSheetId="5">#REF!</definedName>
    <definedName name="__CON1" localSheetId="5">#REF!</definedName>
    <definedName name="__CON2" localSheetId="5">#REF!</definedName>
    <definedName name="__lap1" localSheetId="5">#REF!</definedName>
    <definedName name="__lap2" localSheetId="5">#REF!</definedName>
    <definedName name="__NET2" localSheetId="5">#REF!</definedName>
    <definedName name="_1">#N/A</definedName>
    <definedName name="_1000A01">#N/A</definedName>
    <definedName name="_2">#N/A</definedName>
    <definedName name="_A65700" localSheetId="7">'[52]MTO REV.2(ARMOR)'!#REF!</definedName>
    <definedName name="_A65800" localSheetId="7">'[52]MTO REV.2(ARMOR)'!#REF!</definedName>
    <definedName name="_A66000" localSheetId="7">'[52]MTO REV.2(ARMOR)'!#REF!</definedName>
    <definedName name="_A67000" localSheetId="7">'[52]MTO REV.2(ARMOR)'!#REF!</definedName>
    <definedName name="_A68000" localSheetId="7">'[52]MTO REV.2(ARMOR)'!#REF!</definedName>
    <definedName name="_A70000" localSheetId="7">'[52]MTO REV.2(ARMOR)'!#REF!</definedName>
    <definedName name="_A75000" localSheetId="7">'[52]MTO REV.2(ARMOR)'!#REF!</definedName>
    <definedName name="_A85000" localSheetId="7">'[52]MTO REV.2(ARMOR)'!#REF!</definedName>
    <definedName name="_btm10">#REF!</definedName>
    <definedName name="_CON1">#REF!</definedName>
    <definedName name="_CON2">#REF!</definedName>
    <definedName name="_dao1">'[23]CT Thang Mo'!$B$189:$H$189</definedName>
    <definedName name="_dao2">'[23]CT Thang Mo'!$B$161:$H$161</definedName>
    <definedName name="_dap2">'[23]CT Thang Mo'!$B$162:$H$162</definedName>
    <definedName name="_day1">'[25]Chiet tinh dz22'!#REF!</definedName>
    <definedName name="_day2">'[26]Chiet tinh dz35'!$H$3</definedName>
    <definedName name="_dbu1">'[23]CT Thang Mo'!#REF!</definedName>
    <definedName name="_dbu2">'[23]CT Thang Mo'!$B$93:$F$93</definedName>
    <definedName name="_Fill" localSheetId="5" hidden="1">#REF!</definedName>
    <definedName name="_Fill" localSheetId="7" hidden="1">#REF!</definedName>
    <definedName name="_Fill" localSheetId="8" hidden="1">#REF!</definedName>
    <definedName name="_Fill" localSheetId="9" hidden="1">#REF!</definedName>
    <definedName name="_Fill" hidden="1">#REF!</definedName>
    <definedName name="_xlnm._FilterDatabase" localSheetId="6" hidden="1">'H 07-DMDA'!$A$6:$X$201</definedName>
    <definedName name="_Key1" localSheetId="9" hidden="1">#REF!</definedName>
    <definedName name="_Key1" hidden="1">#REF!</definedName>
    <definedName name="_Key2" localSheetId="9" hidden="1">#REF!</definedName>
    <definedName name="_Key2" hidden="1">#REF!</definedName>
    <definedName name="_lap1">#REF!</definedName>
    <definedName name="_lap2">#REF!</definedName>
    <definedName name="_NET2">#REF!</definedName>
    <definedName name="_Order1" hidden="1">255</definedName>
    <definedName name="_Order2" hidden="1">255</definedName>
    <definedName name="_Sort" localSheetId="9" hidden="1">#REF!</definedName>
    <definedName name="_Sort" hidden="1">#REF!</definedName>
    <definedName name="_vc1">'[23]CT Thang Mo'!$B$34:$H$34</definedName>
    <definedName name="_vc2">'[23]CT Thang Mo'!$B$35:$H$35</definedName>
    <definedName name="_vc3">'[23]CT Thang Mo'!$B$36:$H$36</definedName>
    <definedName name="\0" localSheetId="7">'[50]PNT-QUOT-#3'!#REF!</definedName>
    <definedName name="\0">'[3]PNT-QUOT-#3'!#REF!</definedName>
    <definedName name="\d">'[4]_______-BLDG'!#REF!</definedName>
    <definedName name="\e">'[4]_______-BLDG'!#REF!</definedName>
    <definedName name="\f">'[4]_______-BLDG'!#REF!</definedName>
    <definedName name="\g">'[4]_______-BLDG'!#REF!</definedName>
    <definedName name="\h">'[4]_______-BLDG'!#REF!</definedName>
    <definedName name="\i">'[4]_______-BLDG'!#REF!</definedName>
    <definedName name="\j">'[4]_______-BLDG'!#REF!</definedName>
    <definedName name="\k">'[4]_______-BLDG'!#REF!</definedName>
    <definedName name="\l">'[4]_______-BLDG'!#REF!</definedName>
    <definedName name="\m">'[4]_______-BLDG'!#REF!</definedName>
    <definedName name="\n">'[4]_______-BLDG'!#REF!</definedName>
    <definedName name="\o">'[4]_______-BLDG'!#REF!</definedName>
    <definedName name="\z" localSheetId="7">'[50]COAT&amp;WRAP-QIOT-#3'!#REF!</definedName>
    <definedName name="\z">'[3]COAT&amp;WRAP-QIOT-#3'!#REF!</definedName>
    <definedName name="A" localSheetId="7">'[50]PNT-QUOT-#3'!#REF!</definedName>
    <definedName name="A">'[3]PNT-QUOT-#3'!#REF!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5">#REF!</definedName>
    <definedName name="AA" localSheetId="7">#REF!</definedName>
    <definedName name="AA" localSheetId="8">#REF!</definedName>
    <definedName name="AA" localSheetId="9">#REF!</definedName>
    <definedName name="AA">#REF!</definedName>
    <definedName name="AAA" localSheetId="7">'[53]MTL$-INTER'!#REF!</definedName>
    <definedName name="AAA" localSheetId="8">'[7]MTL$-INTER'!#REF!</definedName>
    <definedName name="AAA">'[7]MTL$-INTER'!#REF!</definedName>
    <definedName name="All_Item" localSheetId="5">#REF!</definedName>
    <definedName name="All_Item" localSheetId="7">#REF!</definedName>
    <definedName name="All_Item" localSheetId="8">#REF!</definedName>
    <definedName name="All_Item" localSheetId="9">#REF!</definedName>
    <definedName name="All_Item">#REF!</definedName>
    <definedName name="ALPIN">#N/A</definedName>
    <definedName name="ALPJYOU">#N/A</definedName>
    <definedName name="ALPTOI">#N/A</definedName>
    <definedName name="Angiang">[8]Longan!#REF!</definedName>
    <definedName name="B" localSheetId="7">'[50]PNT-QUOT-#3'!#REF!</definedName>
    <definedName name="B">'[3]PNT-QUOT-#3'!#REF!</definedName>
    <definedName name="Bacbo" localSheetId="5">[49]MNTD!#REF!</definedName>
    <definedName name="Bacbo">[9]MNTD!#REF!</definedName>
    <definedName name="Bacgiang" localSheetId="7">#REF!</definedName>
    <definedName name="Bacgiang" localSheetId="8">#REF!</definedName>
    <definedName name="Bacgiang" localSheetId="9">#REF!</definedName>
    <definedName name="Bacgiang">#REF!</definedName>
    <definedName name="Baclieu">[11]LongAn!#REF!</definedName>
    <definedName name="Bacninh" localSheetId="7">#REF!</definedName>
    <definedName name="Bacninh" localSheetId="8">#REF!</definedName>
    <definedName name="Bacninh" localSheetId="9">#REF!</definedName>
    <definedName name="Bacninh">#REF!</definedName>
    <definedName name="BacTBo" localSheetId="7">[55]B10!#REF!</definedName>
    <definedName name="BacTBo" localSheetId="8">[71]B10!#REF!</definedName>
    <definedName name="BacTBo">[12]B10!#REF!</definedName>
    <definedName name="Bactrbo">'[13]Sheet1 (2)'!#REF!</definedName>
    <definedName name="bactrungbo" localSheetId="5">[49]MNTD!#REF!</definedName>
    <definedName name="bactrungbo">[9]MNTD!#REF!</definedName>
    <definedName name="BB" localSheetId="5">#REF!</definedName>
    <definedName name="BB" localSheetId="7">#REF!</definedName>
    <definedName name="BB" localSheetId="8">#REF!</definedName>
    <definedName name="BB" localSheetId="9">#REF!</definedName>
    <definedName name="BB">#REF!</definedName>
    <definedName name="betong200" localSheetId="7">'[56]TT-35KV+TBA'!#REF!</definedName>
    <definedName name="betong200" localSheetId="8">'[72]TT-35KV+TBA'!#REF!</definedName>
    <definedName name="betong200">'[14]TT-35KV+TBA'!#REF!</definedName>
    <definedName name="BOQ" localSheetId="5">#REF!</definedName>
    <definedName name="BOQ" localSheetId="7">#REF!</definedName>
    <definedName name="BOQ" localSheetId="8">#REF!</definedName>
    <definedName name="BOQ" localSheetId="9">#REF!</definedName>
    <definedName name="BOQ">#REF!</definedName>
    <definedName name="BT" localSheetId="5">#REF!</definedName>
    <definedName name="BT" localSheetId="7">#REF!</definedName>
    <definedName name="BT" localSheetId="8">#REF!</definedName>
    <definedName name="BT" localSheetId="9">#REF!</definedName>
    <definedName name="BT">#REF!</definedName>
    <definedName name="BTBo" localSheetId="7">#REF!</definedName>
    <definedName name="BTBo" localSheetId="8">#REF!</definedName>
    <definedName name="BTBo" localSheetId="9">#REF!</definedName>
    <definedName name="BTBo">#REF!</definedName>
    <definedName name="BTRUBo">'[15]NNTQ-tpkt'!#REF!</definedName>
    <definedName name="BVCISUMMARY" localSheetId="5">#REF!</definedName>
    <definedName name="BVCISUMMARY" localSheetId="7">#REF!</definedName>
    <definedName name="BVCISUMMARY" localSheetId="8">#REF!</definedName>
    <definedName name="BVCISUMMARY" localSheetId="9">#REF!</definedName>
    <definedName name="BVCISUMMARY">#REF!</definedName>
    <definedName name="CABLE2" localSheetId="7">'[57]MTO REV.0'!$A$1:$Q$570</definedName>
    <definedName name="CABLE2">'[16]MTO REV.0'!$A$1:$Q$570</definedName>
    <definedName name="Camau">[17]CaMau!#REF!</definedName>
    <definedName name="cantho">[11]LongAn!#REF!</definedName>
    <definedName name="cap" localSheetId="5">#REF!</definedName>
    <definedName name="cap" localSheetId="7">#REF!</definedName>
    <definedName name="cap" localSheetId="8">#REF!</definedName>
    <definedName name="cap" localSheetId="9">#REF!</definedName>
    <definedName name="cap">#REF!</definedName>
    <definedName name="cap0.7" localSheetId="5">#REF!</definedName>
    <definedName name="cap0.7" localSheetId="7">#REF!</definedName>
    <definedName name="cap0.7" localSheetId="8">#REF!</definedName>
    <definedName name="cap0.7" localSheetId="9">#REF!</definedName>
    <definedName name="cap0.7">#REF!</definedName>
    <definedName name="Cat" localSheetId="5">#REF!</definedName>
    <definedName name="Cat" localSheetId="7">#REF!</definedName>
    <definedName name="Cat" localSheetId="8">#REF!</definedName>
    <definedName name="Cat" localSheetId="9">#REF!</definedName>
    <definedName name="Cat">#REF!</definedName>
    <definedName name="Category_All" localSheetId="5">#REF!</definedName>
    <definedName name="Category_All" localSheetId="7">#REF!</definedName>
    <definedName name="Category_All" localSheetId="8">#REF!</definedName>
    <definedName name="Category_All" localSheetId="9">#REF!</definedName>
    <definedName name="Category_All">#REF!</definedName>
    <definedName name="CATIN">#N/A</definedName>
    <definedName name="CATJYOU">#N/A</definedName>
    <definedName name="CATREC">#N/A</definedName>
    <definedName name="CATSYU">#N/A</definedName>
    <definedName name="catvang" localSheetId="5">#REF!</definedName>
    <definedName name="catvang" localSheetId="7">#REF!</definedName>
    <definedName name="catvang" localSheetId="8">#REF!</definedName>
    <definedName name="catvang" localSheetId="9">#REF!</definedName>
    <definedName name="catvang">#REF!</definedName>
    <definedName name="CatVang_HamYen">[18]T.Tinh!#REF!</definedName>
    <definedName name="chiemhoa" localSheetId="7">[58]TTVanChuyen!#REF!</definedName>
    <definedName name="chiemhoa" localSheetId="8">[73]TTVanChuyen!#REF!</definedName>
    <definedName name="chiemhoa">[19]TTVanChuyen!#REF!</definedName>
    <definedName name="CL" localSheetId="5">#REF!</definedName>
    <definedName name="CL" localSheetId="7">#REF!</definedName>
    <definedName name="CL" localSheetId="8">#REF!</definedName>
    <definedName name="CL" localSheetId="9">#REF!</definedName>
    <definedName name="CL">#REF!</definedName>
    <definedName name="COAT" localSheetId="7">'[50]PNT-QUOT-#3'!#REF!</definedName>
    <definedName name="COAT">'[3]PNT-QUOT-#3'!#REF!</definedName>
    <definedName name="COMMON" localSheetId="7">#REF!</definedName>
    <definedName name="COMMON" localSheetId="9">#REF!</definedName>
    <definedName name="COMMON">#REF!</definedName>
    <definedName name="CON_EQP_COS" localSheetId="5">#REF!</definedName>
    <definedName name="CON_EQP_COS" localSheetId="7">#REF!</definedName>
    <definedName name="CON_EQP_COS" localSheetId="8">#REF!</definedName>
    <definedName name="CON_EQP_COS" localSheetId="9">#REF!</definedName>
    <definedName name="CON_EQP_COS">#REF!</definedName>
    <definedName name="CON_EQP_COST" localSheetId="5">#REF!</definedName>
    <definedName name="CON_EQP_COST" localSheetId="7">#REF!</definedName>
    <definedName name="CON_EQP_COST" localSheetId="8">#REF!</definedName>
    <definedName name="CON_EQP_COST" localSheetId="9">#REF!</definedName>
    <definedName name="CON_EQP_COST">#REF!</definedName>
    <definedName name="CONST_EQ" localSheetId="5">#REF!</definedName>
    <definedName name="CONST_EQ" localSheetId="7">#REF!</definedName>
    <definedName name="CONST_EQ" localSheetId="8">#REF!</definedName>
    <definedName name="CONST_EQ" localSheetId="9">#REF!</definedName>
    <definedName name="CONST_EQ">#REF!</definedName>
    <definedName name="cotpha" localSheetId="7">[60]TT_10KV!$H$323</definedName>
    <definedName name="cotpha" localSheetId="8">[74]TT_10KV!$H$323</definedName>
    <definedName name="cotpha">[21]TT_10KV!$H$323</definedName>
    <definedName name="COVER" localSheetId="5">#REF!</definedName>
    <definedName name="COVER" localSheetId="7">#REF!</definedName>
    <definedName name="COVER" localSheetId="8">#REF!</definedName>
    <definedName name="COVER" localSheetId="9">#REF!</definedName>
    <definedName name="COVER">#REF!</definedName>
    <definedName name="_xlnm.Criteria">[22]SILICATE!#REF!</definedName>
    <definedName name="CRITINST" localSheetId="5">#REF!</definedName>
    <definedName name="CRITINST" localSheetId="7">#REF!</definedName>
    <definedName name="CRITINST" localSheetId="8">#REF!</definedName>
    <definedName name="CRITINST" localSheetId="9">#REF!</definedName>
    <definedName name="CRITINST">#REF!</definedName>
    <definedName name="CRITPURC" localSheetId="5">#REF!</definedName>
    <definedName name="CRITPURC" localSheetId="7">#REF!</definedName>
    <definedName name="CRITPURC" localSheetId="8">#REF!</definedName>
    <definedName name="CRITPURC" localSheetId="9">#REF!</definedName>
    <definedName name="CRITPURC">#REF!</definedName>
    <definedName name="CS_10" localSheetId="5">#REF!</definedName>
    <definedName name="CS_10" localSheetId="7">#REF!</definedName>
    <definedName name="CS_10" localSheetId="8">#REF!</definedName>
    <definedName name="CS_10" localSheetId="9">#REF!</definedName>
    <definedName name="CS_10">#REF!</definedName>
    <definedName name="CS_100" localSheetId="5">#REF!</definedName>
    <definedName name="CS_100" localSheetId="7">#REF!</definedName>
    <definedName name="CS_100" localSheetId="8">#REF!</definedName>
    <definedName name="CS_100" localSheetId="9">#REF!</definedName>
    <definedName name="CS_100">#REF!</definedName>
    <definedName name="CS_10S" localSheetId="5">#REF!</definedName>
    <definedName name="CS_10S" localSheetId="7">#REF!</definedName>
    <definedName name="CS_10S" localSheetId="8">#REF!</definedName>
    <definedName name="CS_10S" localSheetId="9">#REF!</definedName>
    <definedName name="CS_10S">#REF!</definedName>
    <definedName name="CS_120" localSheetId="5">#REF!</definedName>
    <definedName name="CS_120" localSheetId="7">#REF!</definedName>
    <definedName name="CS_120" localSheetId="8">#REF!</definedName>
    <definedName name="CS_120" localSheetId="9">#REF!</definedName>
    <definedName name="CS_120">#REF!</definedName>
    <definedName name="CS_140" localSheetId="5">#REF!</definedName>
    <definedName name="CS_140" localSheetId="7">#REF!</definedName>
    <definedName name="CS_140" localSheetId="8">#REF!</definedName>
    <definedName name="CS_140" localSheetId="9">#REF!</definedName>
    <definedName name="CS_140">#REF!</definedName>
    <definedName name="CS_160" localSheetId="5">#REF!</definedName>
    <definedName name="CS_160" localSheetId="7">#REF!</definedName>
    <definedName name="CS_160" localSheetId="8">#REF!</definedName>
    <definedName name="CS_160" localSheetId="9">#REF!</definedName>
    <definedName name="CS_160">#REF!</definedName>
    <definedName name="CS_20" localSheetId="5">#REF!</definedName>
    <definedName name="CS_20" localSheetId="7">#REF!</definedName>
    <definedName name="CS_20" localSheetId="8">#REF!</definedName>
    <definedName name="CS_20" localSheetId="9">#REF!</definedName>
    <definedName name="CS_20">#REF!</definedName>
    <definedName name="CS_30" localSheetId="5">#REF!</definedName>
    <definedName name="CS_30" localSheetId="7">#REF!</definedName>
    <definedName name="CS_30" localSheetId="8">#REF!</definedName>
    <definedName name="CS_30" localSheetId="9">#REF!</definedName>
    <definedName name="CS_30">#REF!</definedName>
    <definedName name="CS_40" localSheetId="5">#REF!</definedName>
    <definedName name="CS_40" localSheetId="7">#REF!</definedName>
    <definedName name="CS_40" localSheetId="8">#REF!</definedName>
    <definedName name="CS_40" localSheetId="9">#REF!</definedName>
    <definedName name="CS_40">#REF!</definedName>
    <definedName name="CS_40S" localSheetId="5">#REF!</definedName>
    <definedName name="CS_40S" localSheetId="7">#REF!</definedName>
    <definedName name="CS_40S" localSheetId="8">#REF!</definedName>
    <definedName name="CS_40S" localSheetId="9">#REF!</definedName>
    <definedName name="CS_40S">#REF!</definedName>
    <definedName name="CS_5S" localSheetId="5">#REF!</definedName>
    <definedName name="CS_5S" localSheetId="7">#REF!</definedName>
    <definedName name="CS_5S" localSheetId="8">#REF!</definedName>
    <definedName name="CS_5S" localSheetId="9">#REF!</definedName>
    <definedName name="CS_5S">#REF!</definedName>
    <definedName name="CS_60" localSheetId="5">#REF!</definedName>
    <definedName name="CS_60" localSheetId="7">#REF!</definedName>
    <definedName name="CS_60" localSheetId="8">#REF!</definedName>
    <definedName name="CS_60" localSheetId="9">#REF!</definedName>
    <definedName name="CS_60">#REF!</definedName>
    <definedName name="CS_80" localSheetId="5">#REF!</definedName>
    <definedName name="CS_80" localSheetId="7">#REF!</definedName>
    <definedName name="CS_80" localSheetId="8">#REF!</definedName>
    <definedName name="CS_80" localSheetId="9">#REF!</definedName>
    <definedName name="CS_80">#REF!</definedName>
    <definedName name="CS_80S" localSheetId="5">#REF!</definedName>
    <definedName name="CS_80S" localSheetId="7">#REF!</definedName>
    <definedName name="CS_80S" localSheetId="8">#REF!</definedName>
    <definedName name="CS_80S" localSheetId="9">#REF!</definedName>
    <definedName name="CS_80S">#REF!</definedName>
    <definedName name="CS_STD" localSheetId="5">#REF!</definedName>
    <definedName name="CS_STD" localSheetId="7">#REF!</definedName>
    <definedName name="CS_STD" localSheetId="8">#REF!</definedName>
    <definedName name="CS_STD" localSheetId="9">#REF!</definedName>
    <definedName name="CS_STD">#REF!</definedName>
    <definedName name="CS_XS" localSheetId="5">#REF!</definedName>
    <definedName name="CS_XS" localSheetId="7">#REF!</definedName>
    <definedName name="CS_XS" localSheetId="8">#REF!</definedName>
    <definedName name="CS_XS" localSheetId="9">#REF!</definedName>
    <definedName name="CS_XS">#REF!</definedName>
    <definedName name="CS_XXS" localSheetId="5">#REF!</definedName>
    <definedName name="CS_XXS" localSheetId="7">#REF!</definedName>
    <definedName name="CS_XXS" localSheetId="8">#REF!</definedName>
    <definedName name="CS_XXS" localSheetId="9">#REF!</definedName>
    <definedName name="CS_XXS">#REF!</definedName>
    <definedName name="ctdn9697" localSheetId="5">#REF!</definedName>
    <definedName name="ctdn9697" localSheetId="7">#REF!</definedName>
    <definedName name="ctdn9697" localSheetId="8">#REF!</definedName>
    <definedName name="ctdn9697" localSheetId="9">#REF!</definedName>
    <definedName name="ctdn9697">#REF!</definedName>
    <definedName name="CURRENCY" localSheetId="5">#REF!</definedName>
    <definedName name="CURRENCY" localSheetId="7">#REF!</definedName>
    <definedName name="CURRENCY" localSheetId="8">#REF!</definedName>
    <definedName name="CURRENCY" localSheetId="9">#REF!</definedName>
    <definedName name="CURRENCY">#REF!</definedName>
    <definedName name="cx" localSheetId="5">#REF!</definedName>
    <definedName name="cx" localSheetId="7">#REF!</definedName>
    <definedName name="cx" localSheetId="8">#REF!</definedName>
    <definedName name="cx" localSheetId="9">#REF!</definedName>
    <definedName name="cx">#REF!</definedName>
    <definedName name="d" localSheetId="7">'[50]COAT&amp;WRAP-QIOT-#3'!#REF!</definedName>
    <definedName name="d">'[3]COAT&amp;WRAP-QIOT-#3'!#REF!</definedName>
    <definedName name="D_7101A_B" localSheetId="5">#REF!</definedName>
    <definedName name="D_7101A_B" localSheetId="7">#REF!</definedName>
    <definedName name="D_7101A_B" localSheetId="8">#REF!</definedName>
    <definedName name="D_7101A_B" localSheetId="9">#REF!</definedName>
    <definedName name="D_7101A_B">#REF!</definedName>
    <definedName name="daotd">'[23]CT Thang Mo'!$B$323:$H$323</definedName>
    <definedName name="dap">'[23]CT Thang Mo'!$B$39:$H$39</definedName>
    <definedName name="daptd">'[23]CT Thang Mo'!$B$324:$H$324</definedName>
    <definedName name="_xlnm.Database" localSheetId="5" hidden="1">#REF!</definedName>
    <definedName name="_xlnm.Database" localSheetId="7" hidden="1">#REF!</definedName>
    <definedName name="_xlnm.Database" localSheetId="8" hidden="1">#REF!</definedName>
    <definedName name="_xlnm.Database" hidden="1">#REF!</definedName>
    <definedName name="DataFilter">[24]!DataFilter</definedName>
    <definedName name="DataSort">[24]!DataSort</definedName>
    <definedName name="Dbbacbo" localSheetId="7">[55]B10!#REF!</definedName>
    <definedName name="Dbbacbo" localSheetId="8">[71]B10!#REF!</definedName>
    <definedName name="Dbbacbo">[12]B10!#REF!</definedName>
    <definedName name="DBBB" localSheetId="7">#REF!</definedName>
    <definedName name="DBBB" localSheetId="8">#REF!</definedName>
    <definedName name="DBBB" localSheetId="9">#REF!</definedName>
    <definedName name="DBBB">#REF!</definedName>
    <definedName name="DBSCL" localSheetId="7">[55]B10!#REF!</definedName>
    <definedName name="DBSCL" localSheetId="8">[71]B10!#REF!</definedName>
    <definedName name="DBSCL">[12]B10!#REF!</definedName>
    <definedName name="Det32x3" localSheetId="5">#REF!</definedName>
    <definedName name="Det32x3" localSheetId="7">#REF!</definedName>
    <definedName name="Det32x3" localSheetId="8">#REF!</definedName>
    <definedName name="Det32x3" localSheetId="9">#REF!</definedName>
    <definedName name="Det32x3">#REF!</definedName>
    <definedName name="Det35x3" localSheetId="5">#REF!</definedName>
    <definedName name="Det35x3" localSheetId="7">#REF!</definedName>
    <definedName name="Det35x3" localSheetId="8">#REF!</definedName>
    <definedName name="Det35x3" localSheetId="9">#REF!</definedName>
    <definedName name="Det35x3">#REF!</definedName>
    <definedName name="Det40x4" localSheetId="5">#REF!</definedName>
    <definedName name="Det40x4" localSheetId="7">#REF!</definedName>
    <definedName name="Det40x4" localSheetId="8">#REF!</definedName>
    <definedName name="Det40x4" localSheetId="9">#REF!</definedName>
    <definedName name="Det40x4">#REF!</definedName>
    <definedName name="Det50x5" localSheetId="5">#REF!</definedName>
    <definedName name="Det50x5" localSheetId="7">#REF!</definedName>
    <definedName name="Det50x5" localSheetId="8">#REF!</definedName>
    <definedName name="Det50x5" localSheetId="9">#REF!</definedName>
    <definedName name="Det50x5">#REF!</definedName>
    <definedName name="Det63x6" localSheetId="5">#REF!</definedName>
    <definedName name="Det63x6" localSheetId="7">#REF!</definedName>
    <definedName name="Det63x6" localSheetId="8">#REF!</definedName>
    <definedName name="Det63x6" localSheetId="9">#REF!</definedName>
    <definedName name="Det63x6">#REF!</definedName>
    <definedName name="Det75x6" localSheetId="5">#REF!</definedName>
    <definedName name="Det75x6" localSheetId="7">#REF!</definedName>
    <definedName name="Det75x6" localSheetId="8">#REF!</definedName>
    <definedName name="Det75x6" localSheetId="9">#REF!</definedName>
    <definedName name="Det75x6">#REF!</definedName>
    <definedName name="DHMT">'[15]NNTQ-tpkt'!#REF!</definedName>
    <definedName name="dinh2" localSheetId="5">#REF!</definedName>
    <definedName name="dinh2" localSheetId="7">#REF!</definedName>
    <definedName name="dinh2" localSheetId="8">#REF!</definedName>
    <definedName name="dinh2" localSheetId="9">#REF!</definedName>
    <definedName name="dinh2">#REF!</definedName>
    <definedName name="DNambo" localSheetId="7">[55]B10!#REF!</definedName>
    <definedName name="DNambo" localSheetId="8">[71]B10!#REF!</definedName>
    <definedName name="DNambo">[12]B10!#REF!</definedName>
    <definedName name="DÑt45x4" localSheetId="5">#REF!</definedName>
    <definedName name="DÑt45x4" localSheetId="7">#REF!</definedName>
    <definedName name="DÑt45x4" localSheetId="8">#REF!</definedName>
    <definedName name="DÑt45x4" localSheetId="9">#REF!</definedName>
    <definedName name="DÑt45x4">#REF!</definedName>
    <definedName name="dobt" localSheetId="5">#REF!</definedName>
    <definedName name="dobt" localSheetId="7">#REF!</definedName>
    <definedName name="dobt" localSheetId="8">#REF!</definedName>
    <definedName name="dobt" localSheetId="9">#REF!</definedName>
    <definedName name="dobt">#REF!</definedName>
    <definedName name="Document_array" localSheetId="4">{"ÿÿÿÿÿ","§«ng C­êng.xls"}</definedName>
    <definedName name="Document_array" localSheetId="5">{"ÿÿÿÿÿ","§«ng C­êng.xls"}</definedName>
    <definedName name="Document_array" localSheetId="7">{"ÿÿÿÿÿ","§«ng C­êng.xls"}</definedName>
    <definedName name="Document_array" localSheetId="8">{"ÿÿÿÿÿ","§«ng C­êng.xls"}</definedName>
    <definedName name="Document_array" localSheetId="9">{"ÿÿÿÿÿ","§«ng C­êng.xls"}</definedName>
    <definedName name="Document_array">{"ÿÿÿÿÿ","§«ng C­êng.xls"}</definedName>
    <definedName name="DongbangBB" localSheetId="7">#REF!</definedName>
    <definedName name="DongbangBB" localSheetId="8">#REF!</definedName>
    <definedName name="DongbangBB" localSheetId="9">#REF!</definedName>
    <definedName name="DongbangBB">#REF!</definedName>
    <definedName name="dongnamb" localSheetId="7">[55]B14!#REF!</definedName>
    <definedName name="dongnamb" localSheetId="8">[71]B14!#REF!</definedName>
    <definedName name="dongnamb">[12]B14!#REF!</definedName>
    <definedName name="Dongnambo" localSheetId="5">[49]MNTD!#REF!</definedName>
    <definedName name="Dongnambo">[9]MNTD!#REF!</definedName>
    <definedName name="Dongthap">[8]Longan!#REF!</definedName>
    <definedName name="DSUMDATA" localSheetId="5">#REF!</definedName>
    <definedName name="DSUMDATA" localSheetId="7">#REF!</definedName>
    <definedName name="DSUMDATA" localSheetId="8">#REF!</definedName>
    <definedName name="DSUMDATA" localSheetId="9">#REF!</definedName>
    <definedName name="DSUMDATA">#REF!</definedName>
    <definedName name="Duyenhai" localSheetId="7">#REF!</definedName>
    <definedName name="Duyenhai" localSheetId="8">#REF!</definedName>
    <definedName name="Duyenhai" localSheetId="9">#REF!</definedName>
    <definedName name="Duyenhai">#REF!</definedName>
    <definedName name="ef">'[4]_______-BLDG'!#REF!</definedName>
    <definedName name="End_1" localSheetId="5">#REF!</definedName>
    <definedName name="End_1" localSheetId="7">#REF!</definedName>
    <definedName name="End_1" localSheetId="8">#REF!</definedName>
    <definedName name="End_1" localSheetId="9">#REF!</definedName>
    <definedName name="End_1">#REF!</definedName>
    <definedName name="End_10" localSheetId="5">#REF!</definedName>
    <definedName name="End_10" localSheetId="7">#REF!</definedName>
    <definedName name="End_10" localSheetId="8">#REF!</definedName>
    <definedName name="End_10" localSheetId="9">#REF!</definedName>
    <definedName name="End_10">#REF!</definedName>
    <definedName name="End_11" localSheetId="5">#REF!</definedName>
    <definedName name="End_11" localSheetId="7">#REF!</definedName>
    <definedName name="End_11" localSheetId="8">#REF!</definedName>
    <definedName name="End_11" localSheetId="9">#REF!</definedName>
    <definedName name="End_11">#REF!</definedName>
    <definedName name="End_12" localSheetId="5">#REF!</definedName>
    <definedName name="End_12" localSheetId="7">#REF!</definedName>
    <definedName name="End_12" localSheetId="8">#REF!</definedName>
    <definedName name="End_12" localSheetId="9">#REF!</definedName>
    <definedName name="End_12">#REF!</definedName>
    <definedName name="End_13" localSheetId="5">#REF!</definedName>
    <definedName name="End_13" localSheetId="7">#REF!</definedName>
    <definedName name="End_13" localSheetId="8">#REF!</definedName>
    <definedName name="End_13" localSheetId="9">#REF!</definedName>
    <definedName name="End_13">#REF!</definedName>
    <definedName name="End_2" localSheetId="5">#REF!</definedName>
    <definedName name="End_2" localSheetId="7">#REF!</definedName>
    <definedName name="End_2" localSheetId="8">#REF!</definedName>
    <definedName name="End_2" localSheetId="9">#REF!</definedName>
    <definedName name="End_2">#REF!</definedName>
    <definedName name="End_3" localSheetId="5">#REF!</definedName>
    <definedName name="End_3" localSheetId="7">#REF!</definedName>
    <definedName name="End_3" localSheetId="8">#REF!</definedName>
    <definedName name="End_3" localSheetId="9">#REF!</definedName>
    <definedName name="End_3">#REF!</definedName>
    <definedName name="End_4" localSheetId="5">#REF!</definedName>
    <definedName name="End_4" localSheetId="7">#REF!</definedName>
    <definedName name="End_4" localSheetId="8">#REF!</definedName>
    <definedName name="End_4" localSheetId="9">#REF!</definedName>
    <definedName name="End_4">#REF!</definedName>
    <definedName name="End_5" localSheetId="5">#REF!</definedName>
    <definedName name="End_5" localSheetId="7">#REF!</definedName>
    <definedName name="End_5" localSheetId="8">#REF!</definedName>
    <definedName name="End_5" localSheetId="9">#REF!</definedName>
    <definedName name="End_5">#REF!</definedName>
    <definedName name="End_6" localSheetId="5">#REF!</definedName>
    <definedName name="End_6" localSheetId="7">#REF!</definedName>
    <definedName name="End_6" localSheetId="8">#REF!</definedName>
    <definedName name="End_6" localSheetId="9">#REF!</definedName>
    <definedName name="End_6">#REF!</definedName>
    <definedName name="End_7" localSheetId="5">#REF!</definedName>
    <definedName name="End_7" localSheetId="7">#REF!</definedName>
    <definedName name="End_7" localSheetId="8">#REF!</definedName>
    <definedName name="End_7" localSheetId="9">#REF!</definedName>
    <definedName name="End_7">#REF!</definedName>
    <definedName name="End_8" localSheetId="5">#REF!</definedName>
    <definedName name="End_8" localSheetId="7">#REF!</definedName>
    <definedName name="End_8" localSheetId="8">#REF!</definedName>
    <definedName name="End_8" localSheetId="9">#REF!</definedName>
    <definedName name="End_8">#REF!</definedName>
    <definedName name="End_9" localSheetId="5">#REF!</definedName>
    <definedName name="End_9" localSheetId="7">#REF!</definedName>
    <definedName name="End_9" localSheetId="8">#REF!</definedName>
    <definedName name="End_9" localSheetId="9">#REF!</definedName>
    <definedName name="End_9">#REF!</definedName>
    <definedName name="_xlnm.Extract">[22]SILICATE!#REF!</definedName>
    <definedName name="FACTOR" localSheetId="5">#REF!</definedName>
    <definedName name="FACTOR" localSheetId="7">#REF!</definedName>
    <definedName name="FACTOR" localSheetId="8">#REF!</definedName>
    <definedName name="FACTOR" localSheetId="9">#REF!</definedName>
    <definedName name="FACTOR">#REF!</definedName>
    <definedName name="ffdsfds">#N/A</definedName>
    <definedName name="FP" localSheetId="7">'[50]COAT&amp;WRAP-QIOT-#3'!#REF!</definedName>
    <definedName name="FP">'[3]COAT&amp;WRAP-QIOT-#3'!#REF!</definedName>
    <definedName name="GC_CT">[27]Gia_GC_Satthep!$C$7</definedName>
    <definedName name="GC_CT1" localSheetId="7">[61]Gia_GC_Satthep!$C$7</definedName>
    <definedName name="GC_CT1" localSheetId="8">[75]Gia_GC_Satthep!$C$7</definedName>
    <definedName name="GC_CT1">[28]Gia_GC_Satthep!$C$7</definedName>
    <definedName name="Go">[18]T.Tinh!#REF!</definedName>
    <definedName name="GoBack">[24]Sheet1!GoBack</definedName>
    <definedName name="Goc32x3" localSheetId="5">#REF!</definedName>
    <definedName name="Goc32x3" localSheetId="7">#REF!</definedName>
    <definedName name="Goc32x3" localSheetId="8">#REF!</definedName>
    <definedName name="Goc32x3" localSheetId="9">#REF!</definedName>
    <definedName name="Goc32x3">#REF!</definedName>
    <definedName name="Goc35x3" localSheetId="5">#REF!</definedName>
    <definedName name="Goc35x3" localSheetId="7">#REF!</definedName>
    <definedName name="Goc35x3" localSheetId="8">#REF!</definedName>
    <definedName name="Goc35x3" localSheetId="9">#REF!</definedName>
    <definedName name="Goc35x3">#REF!</definedName>
    <definedName name="Goc40x4" localSheetId="5">#REF!</definedName>
    <definedName name="Goc40x4" localSheetId="7">#REF!</definedName>
    <definedName name="Goc40x4" localSheetId="8">#REF!</definedName>
    <definedName name="Goc40x4" localSheetId="9">#REF!</definedName>
    <definedName name="Goc40x4">#REF!</definedName>
    <definedName name="Goc45x4" localSheetId="5">#REF!</definedName>
    <definedName name="Goc45x4" localSheetId="7">#REF!</definedName>
    <definedName name="Goc45x4" localSheetId="8">#REF!</definedName>
    <definedName name="Goc45x4" localSheetId="9">#REF!</definedName>
    <definedName name="Goc45x4">#REF!</definedName>
    <definedName name="Goc50x5" localSheetId="5">#REF!</definedName>
    <definedName name="Goc50x5" localSheetId="7">#REF!</definedName>
    <definedName name="Goc50x5" localSheetId="8">#REF!</definedName>
    <definedName name="Goc50x5" localSheetId="9">#REF!</definedName>
    <definedName name="Goc50x5">#REF!</definedName>
    <definedName name="Goc63x6" localSheetId="5">#REF!</definedName>
    <definedName name="Goc63x6" localSheetId="7">#REF!</definedName>
    <definedName name="Goc63x6" localSheetId="8">#REF!</definedName>
    <definedName name="Goc63x6" localSheetId="9">#REF!</definedName>
    <definedName name="Goc63x6">#REF!</definedName>
    <definedName name="Goc75x6" localSheetId="5">#REF!</definedName>
    <definedName name="Goc75x6" localSheetId="7">#REF!</definedName>
    <definedName name="Goc75x6" localSheetId="8">#REF!</definedName>
    <definedName name="Goc75x6" localSheetId="9">#REF!</definedName>
    <definedName name="Goc75x6">#REF!</definedName>
    <definedName name="GPT_GROUNDING_PT" localSheetId="7">'[62]NEW-PANEL'!#REF!</definedName>
    <definedName name="GPT_GROUNDING_PT">'[29]NEW-PANEL'!#REF!</definedName>
    <definedName name="h" localSheetId="4" hidden="1">{"'Sheet1'!$L$16"}</definedName>
    <definedName name="h" localSheetId="5" hidden="1">{"'Sheet1'!$L$16"}</definedName>
    <definedName name="h" localSheetId="7" hidden="1">{"'Sheet1'!$L$16"}</definedName>
    <definedName name="h" localSheetId="8" hidden="1">{"'Sheet1'!$L$16"}</definedName>
    <definedName name="h" localSheetId="9" hidden="1">{"'Sheet1'!$L$16"}</definedName>
    <definedName name="h" hidden="1">{"'Sheet1'!$L$16"}</definedName>
    <definedName name="Hamyen" localSheetId="7">[58]TTVanChuyen!#REF!</definedName>
    <definedName name="Hamyen" localSheetId="8">[73]TTVanChuyen!#REF!</definedName>
    <definedName name="Hamyen">[19]TTVanChuyen!#REF!</definedName>
    <definedName name="hanam">[30]HaTay!#REF!</definedName>
    <definedName name="HD">[30]HaiDuong!#REF!</definedName>
    <definedName name="hg" localSheetId="9">#REF!</definedName>
    <definedName name="hg">#REF!</definedName>
    <definedName name="hiep" localSheetId="4" hidden="1">{"'Sheet1'!$L$16"}</definedName>
    <definedName name="hiep" localSheetId="5" hidden="1">{"'Sheet1'!$L$16"}</definedName>
    <definedName name="hiep" localSheetId="7" hidden="1">{"'Sheet1'!$L$16"}</definedName>
    <definedName name="hiep" localSheetId="8" hidden="1">{"'Sheet1'!$L$16"}</definedName>
    <definedName name="hiep" localSheetId="9" hidden="1">{"'Sheet1'!$L$16"}</definedName>
    <definedName name="hiep" hidden="1">{"'Sheet1'!$L$16"}</definedName>
    <definedName name="HN" localSheetId="5">#REF!</definedName>
    <definedName name="HN" localSheetId="7">#REF!</definedName>
    <definedName name="HN" localSheetId="8">#REF!</definedName>
    <definedName name="HN" localSheetId="9">#REF!</definedName>
    <definedName name="HN">#REF!</definedName>
    <definedName name="Hoabinh" localSheetId="7">#REF!</definedName>
    <definedName name="Hoabinh" localSheetId="8">#REF!</definedName>
    <definedName name="Hoabinh" localSheetId="9">#REF!</definedName>
    <definedName name="Hoabinh">#REF!</definedName>
    <definedName name="HOME_MANP" localSheetId="7">#REF!</definedName>
    <definedName name="HOME_MANP" localSheetId="9">#REF!</definedName>
    <definedName name="HOME_MANP">#REF!</definedName>
    <definedName name="HOMEOFFICE_COST" localSheetId="7">#REF!</definedName>
    <definedName name="HOMEOFFICE_COST" localSheetId="9">#REF!</definedName>
    <definedName name="HOMEOFFICE_COST">#REF!</definedName>
    <definedName name="HP">[30]HaiPhong!#REF!</definedName>
    <definedName name="HT">[30]HungYen!#REF!</definedName>
    <definedName name="HTML_CodePage" hidden="1">950</definedName>
    <definedName name="HTML_Control" localSheetId="4" hidden="1">{"'Sheet1'!$L$16"}</definedName>
    <definedName name="HTML_Control" localSheetId="5" hidden="1">{"'Sheet1'!$L$16"}</definedName>
    <definedName name="HTML_Control" localSheetId="7" hidden="1">{"'Sheet1'!$L$16"}</definedName>
    <definedName name="HTML_Control" localSheetId="8" hidden="1">{"'Sheet1'!$L$16"}</definedName>
    <definedName name="HTML_Control" localSheetId="9"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bo" localSheetId="4">{"ÿÿÿÿÿ","§«ng C­êng.xls"}</definedName>
    <definedName name="huybo" localSheetId="5">{"ÿÿÿÿÿ","§«ng C­êng.xls"}</definedName>
    <definedName name="huybo" localSheetId="7">{"ÿÿÿÿÿ","§«ng C­êng.xls"}</definedName>
    <definedName name="huybo" localSheetId="8">{"ÿÿÿÿÿ","§«ng C­êng.xls"}</definedName>
    <definedName name="huybo" localSheetId="9">{"ÿÿÿÿÿ","§«ng C­êng.xls"}</definedName>
    <definedName name="huybo">{"ÿÿÿÿÿ","§«ng C­êng.xls"}</definedName>
    <definedName name="IDLAB_COST" localSheetId="5">#REF!</definedName>
    <definedName name="IDLAB_COST" localSheetId="7">#REF!</definedName>
    <definedName name="IDLAB_COST" localSheetId="8">#REF!</definedName>
    <definedName name="IDLAB_COST" localSheetId="9">#REF!</definedName>
    <definedName name="IDLAB_COST">#REF!</definedName>
    <definedName name="IND_LAB" localSheetId="5">#REF!</definedName>
    <definedName name="IND_LAB" localSheetId="7">#REF!</definedName>
    <definedName name="IND_LAB" localSheetId="8">#REF!</definedName>
    <definedName name="IND_LAB" localSheetId="9">#REF!</definedName>
    <definedName name="IND_LAB">#REF!</definedName>
    <definedName name="INDMANP" localSheetId="5">#REF!</definedName>
    <definedName name="INDMANP" localSheetId="7">#REF!</definedName>
    <definedName name="INDMANP" localSheetId="8">#REF!</definedName>
    <definedName name="INDMANP" localSheetId="9">#REF!</definedName>
    <definedName name="INDMANP">#REF!</definedName>
    <definedName name="IO" localSheetId="7">'[50]COAT&amp;WRAP-QIOT-#3'!#REF!</definedName>
    <definedName name="IO">'[3]COAT&amp;WRAP-QIOT-#3'!#REF!</definedName>
    <definedName name="K" localSheetId="5">#REF!</definedName>
    <definedName name="K" localSheetId="7">#REF!</definedName>
    <definedName name="K" localSheetId="8">#REF!</definedName>
    <definedName name="K" localSheetId="9">#REF!</definedName>
    <definedName name="K">#REF!</definedName>
    <definedName name="khsdd" localSheetId="5">#REF!</definedName>
    <definedName name="khsdd" localSheetId="7">#REF!</definedName>
    <definedName name="khsdd" localSheetId="8">#REF!</definedName>
    <definedName name="khsdd" localSheetId="9">#REF!</definedName>
    <definedName name="khsdd">#REF!</definedName>
    <definedName name="Kiengiang">[8]Longan!#REF!</definedName>
    <definedName name="KVC" localSheetId="5">#REF!</definedName>
    <definedName name="KVC" localSheetId="7">#REF!</definedName>
    <definedName name="KVC" localSheetId="8">#REF!</definedName>
    <definedName name="KVC" localSheetId="9">#REF!</definedName>
    <definedName name="KVC">#REF!</definedName>
    <definedName name="L" localSheetId="5">#REF!</definedName>
    <definedName name="L" localSheetId="7">#REF!</definedName>
    <definedName name="L" localSheetId="8">#REF!</definedName>
    <definedName name="L" localSheetId="9">#REF!</definedName>
    <definedName name="L">#REF!</definedName>
    <definedName name="Laichau" localSheetId="7">#REF!</definedName>
    <definedName name="Laichau" localSheetId="8">#REF!</definedName>
    <definedName name="Laichau" localSheetId="9">#REF!</definedName>
    <definedName name="Laichau">#REF!</definedName>
    <definedName name="Laocai" localSheetId="7">#REF!</definedName>
    <definedName name="Laocai" localSheetId="8">#REF!</definedName>
    <definedName name="Laocai" localSheetId="9">#REF!</definedName>
    <definedName name="Laocai">#REF!</definedName>
    <definedName name="lapa">'[23]CT Thang Mo'!$B$350:$H$350</definedName>
    <definedName name="lapb">'[23]CT Thang Mo'!$B$370:$H$370</definedName>
    <definedName name="lapc">'[23]CT Thang Mo'!$B$390:$H$390</definedName>
    <definedName name="lVC" localSheetId="5">#REF!</definedName>
    <definedName name="lVC" localSheetId="7">#REF!</definedName>
    <definedName name="lVC" localSheetId="8">#REF!</definedName>
    <definedName name="lVC" localSheetId="9">#REF!</definedName>
    <definedName name="lVC">#REF!</definedName>
    <definedName name="MAJ_CON_EQP" localSheetId="5">#REF!</definedName>
    <definedName name="MAJ_CON_EQP" localSheetId="7">#REF!</definedName>
    <definedName name="MAJ_CON_EQP" localSheetId="8">#REF!</definedName>
    <definedName name="MAJ_CON_EQP" localSheetId="9">#REF!</definedName>
    <definedName name="MAJ_CON_EQP">#REF!</definedName>
    <definedName name="MAT" localSheetId="7">'[50]COAT&amp;WRAP-QIOT-#3'!#REF!</definedName>
    <definedName name="MAT">'[3]COAT&amp;WRAP-QIOT-#3'!#REF!</definedName>
    <definedName name="mc" localSheetId="5">#REF!</definedName>
    <definedName name="mc" localSheetId="7">#REF!</definedName>
    <definedName name="mc" localSheetId="8">#REF!</definedName>
    <definedName name="mc" localSheetId="9">#REF!</definedName>
    <definedName name="mc">#REF!</definedName>
    <definedName name="MF" localSheetId="7">'[50]COAT&amp;WRAP-QIOT-#3'!#REF!</definedName>
    <definedName name="MF">'[3]COAT&amp;WRAP-QIOT-#3'!#REF!</definedName>
    <definedName name="MG_A" localSheetId="5">#REF!</definedName>
    <definedName name="MG_A" localSheetId="7">#REF!</definedName>
    <definedName name="MG_A" localSheetId="8">#REF!</definedName>
    <definedName name="MG_A" localSheetId="9">#REF!</definedName>
    <definedName name="MG_A">#REF!</definedName>
    <definedName name="miennui" localSheetId="7">[55]B14!#REF!</definedName>
    <definedName name="miennui" localSheetId="8">[71]B14!#REF!</definedName>
    <definedName name="miennui">[12]B14!#REF!</definedName>
    <definedName name="mmmmmmmmmmm">[18]T.Tinh!#REF!</definedName>
    <definedName name="MNTD">'[13]Sheet1 (2)'!#REF!</definedName>
    <definedName name="MNTDU" localSheetId="7">#REF!</definedName>
    <definedName name="MNTDU" localSheetId="8">#REF!</definedName>
    <definedName name="MNTDU" localSheetId="9">#REF!</definedName>
    <definedName name="MNTDU">#REF!</definedName>
    <definedName name="MNuiTD" localSheetId="7">[55]B10!#REF!</definedName>
    <definedName name="MNuiTD" localSheetId="8">[71]B10!#REF!</definedName>
    <definedName name="MNuiTD">[12]B10!#REF!</definedName>
    <definedName name="namno" localSheetId="7">[55]B14!#REF!</definedName>
    <definedName name="namno" localSheetId="8">[71]B14!#REF!</definedName>
    <definedName name="namno">[12]B14!#REF!</definedName>
    <definedName name="NamTRbo" localSheetId="7">[55]B10!#REF!</definedName>
    <definedName name="NamTRbo" localSheetId="8">[71]B10!#REF!</definedName>
    <definedName name="NamTRbo">[12]B10!#REF!</definedName>
    <definedName name="nc" localSheetId="5">#REF!</definedName>
    <definedName name="nc" localSheetId="7">#REF!</definedName>
    <definedName name="nc" localSheetId="8">#REF!</definedName>
    <definedName name="nc" localSheetId="9">#REF!</definedName>
    <definedName name="nc">#REF!</definedName>
    <definedName name="nc_betong200" localSheetId="7">'[56]TT-35KV+TBA'!#REF!</definedName>
    <definedName name="nc_betong200" localSheetId="8">'[72]TT-35KV+TBA'!#REF!</definedName>
    <definedName name="nc_betong200">'[14]TT-35KV+TBA'!#REF!</definedName>
    <definedName name="nc_btm10" localSheetId="5">#REF!</definedName>
    <definedName name="nc_btm10" localSheetId="7">#REF!</definedName>
    <definedName name="nc_btm10" localSheetId="8">#REF!</definedName>
    <definedName name="nc_btm10" localSheetId="9">#REF!</definedName>
    <definedName name="nc_btm10">#REF!</definedName>
    <definedName name="nc_cotpha" localSheetId="7">[60]TT_10KV!$H$329</definedName>
    <definedName name="nc_cotpha" localSheetId="8">[74]TT_10KV!$H$329</definedName>
    <definedName name="nc_cotpha">[21]TT_10KV!$H$329</definedName>
    <definedName name="NCcap0.7" localSheetId="5">#REF!</definedName>
    <definedName name="NCcap0.7" localSheetId="7">#REF!</definedName>
    <definedName name="NCcap0.7" localSheetId="8">#REF!</definedName>
    <definedName name="NCcap0.7" localSheetId="9">#REF!</definedName>
    <definedName name="NCcap0.7">#REF!</definedName>
    <definedName name="NCcap1" localSheetId="5">#REF!</definedName>
    <definedName name="NCcap1" localSheetId="7">#REF!</definedName>
    <definedName name="NCcap1" localSheetId="8">#REF!</definedName>
    <definedName name="NCcap1" localSheetId="9">#REF!</definedName>
    <definedName name="NCcap1">#REF!</definedName>
    <definedName name="NET" localSheetId="5">#REF!</definedName>
    <definedName name="NET" localSheetId="7">#REF!</definedName>
    <definedName name="NET" localSheetId="8">#REF!</definedName>
    <definedName name="NET" localSheetId="9">#REF!</definedName>
    <definedName name="NET">#REF!</definedName>
    <definedName name="NET_1" localSheetId="5">#REF!</definedName>
    <definedName name="NET_1" localSheetId="7">#REF!</definedName>
    <definedName name="NET_1" localSheetId="8">#REF!</definedName>
    <definedName name="NET_1" localSheetId="9">#REF!</definedName>
    <definedName name="NET_1">#REF!</definedName>
    <definedName name="NET_ANA" localSheetId="5">#REF!</definedName>
    <definedName name="NET_ANA" localSheetId="7">#REF!</definedName>
    <definedName name="NET_ANA" localSheetId="8">#REF!</definedName>
    <definedName name="NET_ANA" localSheetId="9">#REF!</definedName>
    <definedName name="NET_ANA">#REF!</definedName>
    <definedName name="NET_ANA_1" localSheetId="5">#REF!</definedName>
    <definedName name="NET_ANA_1" localSheetId="7">#REF!</definedName>
    <definedName name="NET_ANA_1" localSheetId="8">#REF!</definedName>
    <definedName name="NET_ANA_1" localSheetId="9">#REF!</definedName>
    <definedName name="NET_ANA_1">#REF!</definedName>
    <definedName name="NET_ANA_2" localSheetId="5">#REF!</definedName>
    <definedName name="NET_ANA_2" localSheetId="7">#REF!</definedName>
    <definedName name="NET_ANA_2" localSheetId="8">#REF!</definedName>
    <definedName name="NET_ANA_2" localSheetId="9">#REF!</definedName>
    <definedName name="NET_ANA_2">#REF!</definedName>
    <definedName name="OTHER_PANEL" localSheetId="7">'[62]NEW-PANEL'!#REF!</definedName>
    <definedName name="OTHER_PANEL">'[29]NEW-PANEL'!#REF!</definedName>
    <definedName name="P" localSheetId="7">'[50]PNT-QUOT-#3'!#REF!</definedName>
    <definedName name="P">'[3]PNT-QUOT-#3'!#REF!</definedName>
    <definedName name="PEJM" localSheetId="7">'[50]COAT&amp;WRAP-QIOT-#3'!#REF!</definedName>
    <definedName name="PEJM">'[3]COAT&amp;WRAP-QIOT-#3'!#REF!</definedName>
    <definedName name="PF" localSheetId="7">'[50]PNT-QUOT-#3'!#REF!</definedName>
    <definedName name="PF">'[3]PNT-QUOT-#3'!#REF!</definedName>
    <definedName name="Phutho" localSheetId="7">#REF!</definedName>
    <definedName name="Phutho" localSheetId="8">#REF!</definedName>
    <definedName name="Phutho" localSheetId="9">#REF!</definedName>
    <definedName name="Phutho">#REF!</definedName>
    <definedName name="PL_???___P.B.___REST_P.B._????" localSheetId="7">'[62]NEW-PANEL'!#REF!</definedName>
    <definedName name="PL_???___P.B.___REST_P.B._????">'[29]NEW-PANEL'!#REF!</definedName>
    <definedName name="PM">[33]IBASE!$AH$16:$AV$110</definedName>
    <definedName name="PRICE" localSheetId="5">#REF!</definedName>
    <definedName name="PRICE" localSheetId="7">#REF!</definedName>
    <definedName name="PRICE" localSheetId="8">#REF!</definedName>
    <definedName name="PRICE" localSheetId="9">#REF!</definedName>
    <definedName name="PRICE">#REF!</definedName>
    <definedName name="PRICE1" localSheetId="5">#REF!</definedName>
    <definedName name="PRICE1" localSheetId="7">#REF!</definedName>
    <definedName name="PRICE1" localSheetId="8">#REF!</definedName>
    <definedName name="PRICE1" localSheetId="9">#REF!</definedName>
    <definedName name="PRICE1">#REF!</definedName>
    <definedName name="_xlnm.Print_Area" hidden="1">#REF!</definedName>
    <definedName name="Print_Area_MI" localSheetId="7">[64]ESTI.!$A$1:$U$52</definedName>
    <definedName name="Print_Area_MI" localSheetId="8">[35]ESTI.!$A$1:$U$52</definedName>
    <definedName name="Print_Area_MI">[35]ESTI.!$A$1:$U$52</definedName>
    <definedName name="_xlnm.Print_Titles" localSheetId="11">'08-CC HUYEN'!$A:$C</definedName>
    <definedName name="_xlnm.Print_Titles" localSheetId="4" hidden="1">#REF!</definedName>
    <definedName name="_xlnm.Print_Titles" localSheetId="5" hidden="1">#REF!</definedName>
    <definedName name="_xlnm.Print_Titles" localSheetId="7" hidden="1">#REF!</definedName>
    <definedName name="_xlnm.Print_Titles" localSheetId="8" hidden="1">#REF!</definedName>
    <definedName name="_xlnm.Print_Titles" localSheetId="9">'H 07-DM DA'!$4:$5</definedName>
    <definedName name="_xlnm.Print_Titles" localSheetId="6">'H 07-DMDA'!$4:$5</definedName>
    <definedName name="_xlnm.Print_Titles" localSheetId="15">'PL 04'!$6:$7</definedName>
    <definedName name="_xlnm.Print_Titles" localSheetId="16">'THU-CHI'!$6:$6</definedName>
    <definedName name="_xlnm.Print_Titles">#N/A</definedName>
    <definedName name="Print_Titles_MI" localSheetId="5">#REF!</definedName>
    <definedName name="Print_Titles_MI" localSheetId="7">#REF!</definedName>
    <definedName name="Print_Titles_MI" localSheetId="8">#REF!</definedName>
    <definedName name="Print_Titles_MI" localSheetId="9">#REF!</definedName>
    <definedName name="Print_Titles_MI">#REF!</definedName>
    <definedName name="PRINTA" localSheetId="7">#REF!</definedName>
    <definedName name="PRINTA" localSheetId="9">#REF!</definedName>
    <definedName name="PRINTA">#REF!</definedName>
    <definedName name="PRINTB" localSheetId="7">#REF!</definedName>
    <definedName name="PRINTB" localSheetId="9">#REF!</definedName>
    <definedName name="PRINTB">#REF!</definedName>
    <definedName name="PRINTC" localSheetId="7">#REF!</definedName>
    <definedName name="PRINTC" localSheetId="9">#REF!</definedName>
    <definedName name="PRINTC">#REF!</definedName>
    <definedName name="PROPOSAL" localSheetId="5">#REF!</definedName>
    <definedName name="PROPOSAL" localSheetId="7">#REF!</definedName>
    <definedName name="PROPOSAL" localSheetId="8">#REF!</definedName>
    <definedName name="PROPOSAL" localSheetId="9">#REF!</definedName>
    <definedName name="PROPOSAL">#REF!</definedName>
    <definedName name="Quangninh" localSheetId="7">#REF!</definedName>
    <definedName name="Quangninh" localSheetId="8">#REF!</definedName>
    <definedName name="Quangninh" localSheetId="9">#REF!</definedName>
    <definedName name="Quangninh">#REF!</definedName>
    <definedName name="quephong" localSheetId="9">#REF!</definedName>
    <definedName name="quephong">#REF!</definedName>
    <definedName name="RECOUT">#N/A</definedName>
    <definedName name="RFP003A" localSheetId="5">#REF!</definedName>
    <definedName name="RFP003A" localSheetId="7">#REF!</definedName>
    <definedName name="RFP003A" localSheetId="8">#REF!</definedName>
    <definedName name="RFP003A" localSheetId="9">#REF!</definedName>
    <definedName name="RFP003A">#REF!</definedName>
    <definedName name="RFP003B" localSheetId="5">#REF!</definedName>
    <definedName name="RFP003B" localSheetId="7">#REF!</definedName>
    <definedName name="RFP003B" localSheetId="8">#REF!</definedName>
    <definedName name="RFP003B" localSheetId="9">#REF!</definedName>
    <definedName name="RFP003B">#REF!</definedName>
    <definedName name="RFP003C" localSheetId="5">#REF!</definedName>
    <definedName name="RFP003C" localSheetId="7">#REF!</definedName>
    <definedName name="RFP003C" localSheetId="8">#REF!</definedName>
    <definedName name="RFP003C" localSheetId="9">#REF!</definedName>
    <definedName name="RFP003C">#REF!</definedName>
    <definedName name="RFP003D" localSheetId="5">#REF!</definedName>
    <definedName name="RFP003D" localSheetId="7">#REF!</definedName>
    <definedName name="RFP003D" localSheetId="8">#REF!</definedName>
    <definedName name="RFP003D" localSheetId="9">#REF!</definedName>
    <definedName name="RFP003D">#REF!</definedName>
    <definedName name="RFP003E" localSheetId="5">#REF!</definedName>
    <definedName name="RFP003E" localSheetId="7">#REF!</definedName>
    <definedName name="RFP003E" localSheetId="8">#REF!</definedName>
    <definedName name="RFP003E" localSheetId="9">#REF!</definedName>
    <definedName name="RFP003E">#REF!</definedName>
    <definedName name="RFP003F" localSheetId="5">#REF!</definedName>
    <definedName name="RFP003F" localSheetId="7">#REF!</definedName>
    <definedName name="RFP003F" localSheetId="8">#REF!</definedName>
    <definedName name="RFP003F" localSheetId="9">#REF!</definedName>
    <definedName name="RFP003F">#REF!</definedName>
    <definedName name="RT" localSheetId="7">'[50]COAT&amp;WRAP-QIOT-#3'!#REF!</definedName>
    <definedName name="RT">'[3]COAT&amp;WRAP-QIOT-#3'!#REF!</definedName>
    <definedName name="Sáctang">[11]LongAn!#REF!</definedName>
    <definedName name="sau">'[26]Chiet tinh dz35'!$H$4</definedName>
    <definedName name="SB">[33]IBASE!$AH$7:$AL$14</definedName>
    <definedName name="SCH" localSheetId="5">#REF!</definedName>
    <definedName name="SCH" localSheetId="7">#REF!</definedName>
    <definedName name="SCH" localSheetId="8">#REF!</definedName>
    <definedName name="SCH" localSheetId="9">#REF!</definedName>
    <definedName name="SCH">#REF!</definedName>
    <definedName name="SIZE" localSheetId="5">#REF!</definedName>
    <definedName name="SIZE" localSheetId="7">#REF!</definedName>
    <definedName name="SIZE" localSheetId="8">#REF!</definedName>
    <definedName name="SIZE" localSheetId="9">#REF!</definedName>
    <definedName name="SIZE">#REF!</definedName>
    <definedName name="Soctrang">[11]LongAn!#REF!</definedName>
    <definedName name="Soi" localSheetId="5">#REF!</definedName>
    <definedName name="Soi" localSheetId="7">#REF!</definedName>
    <definedName name="Soi" localSheetId="8">#REF!</definedName>
    <definedName name="Soi" localSheetId="9">#REF!</definedName>
    <definedName name="Soi">#REF!</definedName>
    <definedName name="Soi_HamYen">[18]T.Tinh!#REF!</definedName>
    <definedName name="soichon12" localSheetId="5">#REF!</definedName>
    <definedName name="soichon12" localSheetId="7">#REF!</definedName>
    <definedName name="soichon12" localSheetId="8">#REF!</definedName>
    <definedName name="soichon12" localSheetId="9">#REF!</definedName>
    <definedName name="soichon12">#REF!</definedName>
    <definedName name="soichon24" localSheetId="5">#REF!</definedName>
    <definedName name="soichon24" localSheetId="7">#REF!</definedName>
    <definedName name="soichon24" localSheetId="8">#REF!</definedName>
    <definedName name="soichon24" localSheetId="9">#REF!</definedName>
    <definedName name="soichon24">#REF!</definedName>
    <definedName name="soichon46" localSheetId="5">#REF!</definedName>
    <definedName name="soichon46" localSheetId="7">#REF!</definedName>
    <definedName name="soichon46" localSheetId="8">#REF!</definedName>
    <definedName name="soichon46" localSheetId="9">#REF!</definedName>
    <definedName name="soichon46">#REF!</definedName>
    <definedName name="sonduong" localSheetId="7">[58]TTVanChuyen!#REF!</definedName>
    <definedName name="sonduong" localSheetId="8">[73]TTVanChuyen!#REF!</definedName>
    <definedName name="sonduong">[19]TTVanChuyen!#REF!</definedName>
    <definedName name="Sonla" localSheetId="7">#REF!</definedName>
    <definedName name="Sonla" localSheetId="8">#REF!</definedName>
    <definedName name="Sonla" localSheetId="9">#REF!</definedName>
    <definedName name="Sonla">#REF!</definedName>
    <definedName name="SORT" localSheetId="5">#REF!</definedName>
    <definedName name="SORT" localSheetId="7">#REF!</definedName>
    <definedName name="SORT" localSheetId="8">#REF!</definedName>
    <definedName name="SORT" localSheetId="9">#REF!</definedName>
    <definedName name="SORT">#REF!</definedName>
    <definedName name="SORT_AREA" localSheetId="7">'[64]DI-ESTI'!$A$8:$R$489</definedName>
    <definedName name="SORT_AREA" localSheetId="8">'[35]DI-ESTI'!$A$8:$R$489</definedName>
    <definedName name="SORT_AREA">'[35]DI-ESTI'!$A$8:$R$489</definedName>
    <definedName name="SP" localSheetId="7">'[50]PNT-QUOT-#3'!#REF!</definedName>
    <definedName name="SP">'[3]PNT-QUOT-#3'!#REF!</definedName>
    <definedName name="SPEC" localSheetId="5">#REF!</definedName>
    <definedName name="SPEC" localSheetId="7">#REF!</definedName>
    <definedName name="SPEC" localSheetId="8">#REF!</definedName>
    <definedName name="SPEC" localSheetId="9">#REF!</definedName>
    <definedName name="SPEC">#REF!</definedName>
    <definedName name="SPECSUMMARY" localSheetId="5">#REF!</definedName>
    <definedName name="SPECSUMMARY" localSheetId="7">#REF!</definedName>
    <definedName name="SPECSUMMARY" localSheetId="8">#REF!</definedName>
    <definedName name="SPECSUMMARY" localSheetId="9">#REF!</definedName>
    <definedName name="SPECSUMMARY">#REF!</definedName>
    <definedName name="Start_1" localSheetId="5">#REF!</definedName>
    <definedName name="Start_1" localSheetId="7">#REF!</definedName>
    <definedName name="Start_1" localSheetId="8">#REF!</definedName>
    <definedName name="Start_1" localSheetId="9">#REF!</definedName>
    <definedName name="Start_1">#REF!</definedName>
    <definedName name="Start_10" localSheetId="5">#REF!</definedName>
    <definedName name="Start_10" localSheetId="7">#REF!</definedName>
    <definedName name="Start_10" localSheetId="8">#REF!</definedName>
    <definedName name="Start_10" localSheetId="9">#REF!</definedName>
    <definedName name="Start_10">#REF!</definedName>
    <definedName name="Start_11" localSheetId="5">#REF!</definedName>
    <definedName name="Start_11" localSheetId="7">#REF!</definedName>
    <definedName name="Start_11" localSheetId="8">#REF!</definedName>
    <definedName name="Start_11" localSheetId="9">#REF!</definedName>
    <definedName name="Start_11">#REF!</definedName>
    <definedName name="Start_12" localSheetId="5">#REF!</definedName>
    <definedName name="Start_12" localSheetId="7">#REF!</definedName>
    <definedName name="Start_12" localSheetId="8">#REF!</definedName>
    <definedName name="Start_12" localSheetId="9">#REF!</definedName>
    <definedName name="Start_12">#REF!</definedName>
    <definedName name="Start_13" localSheetId="5">#REF!</definedName>
    <definedName name="Start_13" localSheetId="7">#REF!</definedName>
    <definedName name="Start_13" localSheetId="8">#REF!</definedName>
    <definedName name="Start_13" localSheetId="9">#REF!</definedName>
    <definedName name="Start_13">#REF!</definedName>
    <definedName name="Start_2" localSheetId="5">#REF!</definedName>
    <definedName name="Start_2" localSheetId="7">#REF!</definedName>
    <definedName name="Start_2" localSheetId="8">#REF!</definedName>
    <definedName name="Start_2" localSheetId="9">#REF!</definedName>
    <definedName name="Start_2">#REF!</definedName>
    <definedName name="Start_3" localSheetId="5">#REF!</definedName>
    <definedName name="Start_3" localSheetId="7">#REF!</definedName>
    <definedName name="Start_3" localSheetId="8">#REF!</definedName>
    <definedName name="Start_3" localSheetId="9">#REF!</definedName>
    <definedName name="Start_3">#REF!</definedName>
    <definedName name="Start_4" localSheetId="5">#REF!</definedName>
    <definedName name="Start_4" localSheetId="7">#REF!</definedName>
    <definedName name="Start_4" localSheetId="8">#REF!</definedName>
    <definedName name="Start_4" localSheetId="9">#REF!</definedName>
    <definedName name="Start_4">#REF!</definedName>
    <definedName name="Start_5" localSheetId="5">#REF!</definedName>
    <definedName name="Start_5" localSheetId="7">#REF!</definedName>
    <definedName name="Start_5" localSheetId="8">#REF!</definedName>
    <definedName name="Start_5" localSheetId="9">#REF!</definedName>
    <definedName name="Start_5">#REF!</definedName>
    <definedName name="Start_6" localSheetId="5">#REF!</definedName>
    <definedName name="Start_6" localSheetId="7">#REF!</definedName>
    <definedName name="Start_6" localSheetId="8">#REF!</definedName>
    <definedName name="Start_6" localSheetId="9">#REF!</definedName>
    <definedName name="Start_6">#REF!</definedName>
    <definedName name="Start_7" localSheetId="5">#REF!</definedName>
    <definedName name="Start_7" localSheetId="7">#REF!</definedName>
    <definedName name="Start_7" localSheetId="8">#REF!</definedName>
    <definedName name="Start_7" localSheetId="9">#REF!</definedName>
    <definedName name="Start_7">#REF!</definedName>
    <definedName name="Start_8" localSheetId="5">#REF!</definedName>
    <definedName name="Start_8" localSheetId="7">#REF!</definedName>
    <definedName name="Start_8" localSheetId="8">#REF!</definedName>
    <definedName name="Start_8" localSheetId="9">#REF!</definedName>
    <definedName name="Start_8">#REF!</definedName>
    <definedName name="Start_9" localSheetId="5">#REF!</definedName>
    <definedName name="Start_9" localSheetId="7">#REF!</definedName>
    <definedName name="Start_9" localSheetId="8">#REF!</definedName>
    <definedName name="Start_9" localSheetId="9">#REF!</definedName>
    <definedName name="Start_9">#REF!</definedName>
    <definedName name="SUABIEU_CD" localSheetId="9">#REF!</definedName>
    <definedName name="SUABIEU_CD">#REF!</definedName>
    <definedName name="SUMMARY" localSheetId="7">#REF!</definedName>
    <definedName name="SUMMARY" localSheetId="9">#REF!</definedName>
    <definedName name="SUMMARY">#REF!</definedName>
    <definedName name="sx" localSheetId="9">#REF!</definedName>
    <definedName name="sx">#REF!</definedName>
    <definedName name="Taynguyen" localSheetId="7">#REF!</definedName>
    <definedName name="Taynguyen" localSheetId="8">#REF!</definedName>
    <definedName name="Taynguyen" localSheetId="9">#REF!</definedName>
    <definedName name="Taynguyen">#REF!</definedName>
    <definedName name="taynguyne" localSheetId="7">[55]B14!#REF!</definedName>
    <definedName name="taynguyne" localSheetId="8">[71]B14!#REF!</definedName>
    <definedName name="taynguyne">[12]B14!#REF!</definedName>
    <definedName name="TBA" localSheetId="5">#REF!</definedName>
    <definedName name="TBA" localSheetId="7">#REF!</definedName>
    <definedName name="TBA" localSheetId="8">#REF!</definedName>
    <definedName name="TBA" localSheetId="9">#REF!</definedName>
    <definedName name="TBA">#REF!</definedName>
    <definedName name="Thainguyen" localSheetId="7">#REF!</definedName>
    <definedName name="Thainguyen" localSheetId="8">#REF!</definedName>
    <definedName name="Thainguyen" localSheetId="9">#REF!</definedName>
    <definedName name="Thainguyen">#REF!</definedName>
    <definedName name="ThepDet32x3" localSheetId="7">[66]TT_35!#REF!</definedName>
    <definedName name="ThepDet32x3" localSheetId="8">[76]TT_35!#REF!</definedName>
    <definedName name="ThepDet32x3">[38]TT_35!#REF!</definedName>
    <definedName name="ThepDet35x3">[18]T.Tinh!#REF!</definedName>
    <definedName name="ThepDet40x4">[18]T.Tinh!#REF!</definedName>
    <definedName name="ThepDet45x4" localSheetId="7">[66]TT_35!#REF!</definedName>
    <definedName name="ThepDet45x4" localSheetId="8">[76]TT_35!#REF!</definedName>
    <definedName name="ThepDet45x4">[38]TT_35!#REF!</definedName>
    <definedName name="ThepDet50x5" localSheetId="7">[66]TT_35!#REF!</definedName>
    <definedName name="ThepDet50x5" localSheetId="8">[76]TT_35!#REF!</definedName>
    <definedName name="ThepDet50x5">[38]TT_35!#REF!</definedName>
    <definedName name="ThepDet63x6">[18]T.Tinh!#REF!</definedName>
    <definedName name="ThepDet75x6">[18]T.Tinh!#REF!</definedName>
    <definedName name="thepDet75x7">'[39]4'!$K$23</definedName>
    <definedName name="thepgoc25_60" localSheetId="5">#REF!</definedName>
    <definedName name="thepgoc25_60" localSheetId="7">#REF!</definedName>
    <definedName name="thepgoc25_60" localSheetId="8">#REF!</definedName>
    <definedName name="thepgoc25_60" localSheetId="9">#REF!</definedName>
    <definedName name="thepgoc25_60">#REF!</definedName>
    <definedName name="ThepGoc32x32x3">[18]T.Tinh!#REF!</definedName>
    <definedName name="ThepGoc35x35x3">[18]T.Tinh!#REF!</definedName>
    <definedName name="ThepGoc40x40x4">[18]T.Tinh!#REF!</definedName>
    <definedName name="ThepGoc45x45x4">[18]T.Tinh!#REF!</definedName>
    <definedName name="ThepGoc50x50x5">[18]T.Tinh!#REF!</definedName>
    <definedName name="thepgoc63_75" localSheetId="5">#REF!</definedName>
    <definedName name="thepgoc63_75" localSheetId="7">#REF!</definedName>
    <definedName name="thepgoc63_75" localSheetId="8">#REF!</definedName>
    <definedName name="thepgoc63_75" localSheetId="9">#REF!</definedName>
    <definedName name="thepgoc63_75">#REF!</definedName>
    <definedName name="ThepGoc63x63x6">[18]T.Tinh!#REF!</definedName>
    <definedName name="ThepGoc75x6">'[39]4'!$K$16</definedName>
    <definedName name="ThepGoc75x75x6">[18]T.Tinh!#REF!</definedName>
    <definedName name="thepgoc80_100" localSheetId="5">#REF!</definedName>
    <definedName name="thepgoc80_100" localSheetId="7">#REF!</definedName>
    <definedName name="thepgoc80_100" localSheetId="8">#REF!</definedName>
    <definedName name="thepgoc80_100" localSheetId="9">#REF!</definedName>
    <definedName name="thepgoc80_100">#REF!</definedName>
    <definedName name="theptron12" localSheetId="5">#REF!</definedName>
    <definedName name="theptron12" localSheetId="7">#REF!</definedName>
    <definedName name="theptron12" localSheetId="8">#REF!</definedName>
    <definedName name="theptron12" localSheetId="9">#REF!</definedName>
    <definedName name="theptron12">#REF!</definedName>
    <definedName name="theptron14_22" localSheetId="5">#REF!</definedName>
    <definedName name="theptron14_22" localSheetId="7">#REF!</definedName>
    <definedName name="theptron14_22" localSheetId="8">#REF!</definedName>
    <definedName name="theptron14_22" localSheetId="9">#REF!</definedName>
    <definedName name="theptron14_22">#REF!</definedName>
    <definedName name="theptron6_8" localSheetId="5">#REF!</definedName>
    <definedName name="theptron6_8" localSheetId="7">#REF!</definedName>
    <definedName name="theptron6_8" localSheetId="8">#REF!</definedName>
    <definedName name="theptron6_8" localSheetId="9">#REF!</definedName>
    <definedName name="theptron6_8">#REF!</definedName>
    <definedName name="ThepTronD10D18">[18]T.Tinh!#REF!</definedName>
    <definedName name="theptrond6d8" localSheetId="7">'[67]TT_0,4KV'!$L$10</definedName>
    <definedName name="theptrond6d8" localSheetId="8">'[77]TT_0,4KV'!$L$10</definedName>
    <definedName name="theptrond6d8">'[40]TT_0,4KV'!$L$10</definedName>
    <definedName name="THI" localSheetId="7">#REF!</definedName>
    <definedName name="THI" localSheetId="9">#REF!</definedName>
    <definedName name="THI">#REF!</definedName>
    <definedName name="THK" localSheetId="7">'[50]COAT&amp;WRAP-QIOT-#3'!#REF!</definedName>
    <definedName name="THK">'[3]COAT&amp;WRAP-QIOT-#3'!#REF!</definedName>
    <definedName name="Tiengiang">[42]TienGiang!#REF!</definedName>
    <definedName name="TITAN" localSheetId="9">#REF!</definedName>
    <definedName name="TITAN">#REF!</definedName>
    <definedName name="tki" localSheetId="9">#REF!</definedName>
    <definedName name="tki">#REF!</definedName>
    <definedName name="Toanquoc" localSheetId="5">[49]MNTD!#REF!</definedName>
    <definedName name="Toanquoc">[9]MNTD!#REF!</definedName>
    <definedName name="TPLRP" localSheetId="5">#REF!</definedName>
    <definedName name="TPLRP" localSheetId="7">#REF!</definedName>
    <definedName name="TPLRP" localSheetId="8">#REF!</definedName>
    <definedName name="TPLRP" localSheetId="9">#REF!</definedName>
    <definedName name="TPLRP">#REF!</definedName>
    <definedName name="TRADE2" localSheetId="5">#REF!</definedName>
    <definedName name="TRADE2" localSheetId="7">#REF!</definedName>
    <definedName name="TRADE2" localSheetId="8">#REF!</definedName>
    <definedName name="TRADE2" localSheetId="9">#REF!</definedName>
    <definedName name="TRADE2">#REF!</definedName>
    <definedName name="TRANSFORMER" localSheetId="7">'[62]NEW-PANEL'!#REF!</definedName>
    <definedName name="TRANSFORMER">'[29]NEW-PANEL'!#REF!</definedName>
    <definedName name="Travinh">[11]LongAn!#REF!</definedName>
    <definedName name="TronD10D18">'[39]4'!$K$14</definedName>
    <definedName name="TronD6D8">'[39]4'!$K$13</definedName>
    <definedName name="TRubo" localSheetId="7">[55]B14!#REF!</definedName>
    <definedName name="TRubo" localSheetId="8">[71]B14!#REF!</definedName>
    <definedName name="TRubo">[12]B14!#REF!</definedName>
    <definedName name="TRungbo" localSheetId="7">#REF!</definedName>
    <definedName name="TRungbo" localSheetId="8">#REF!</definedName>
    <definedName name="TRungbo" localSheetId="9">#REF!</definedName>
    <definedName name="TRungbo">#REF!</definedName>
    <definedName name="ttbt" localSheetId="5">#REF!</definedName>
    <definedName name="ttbt" localSheetId="7">#REF!</definedName>
    <definedName name="ttbt" localSheetId="8">#REF!</definedName>
    <definedName name="ttbt" localSheetId="9">#REF!</definedName>
    <definedName name="ttbt">#REF!</definedName>
    <definedName name="TTLo62" localSheetId="7">[69]XL4Poppy!$A$15</definedName>
    <definedName name="TTLo62" localSheetId="8">[78]XL4Poppy!$A$15</definedName>
    <definedName name="TTLo62">[44]XL4Poppy!$A$15</definedName>
    <definedName name="ttt">'[23]CT Thang Mo'!$B$309:$M$309</definedName>
    <definedName name="tttb">'[23]CT Thang Mo'!$B$431:$I$431</definedName>
    <definedName name="v">'[39]4'!$K$24</definedName>
    <definedName name="VARIINST" localSheetId="5">#REF!</definedName>
    <definedName name="VARIINST" localSheetId="7">#REF!</definedName>
    <definedName name="VARIINST" localSheetId="8">#REF!</definedName>
    <definedName name="VARIINST" localSheetId="9">#REF!</definedName>
    <definedName name="VARIINST">#REF!</definedName>
    <definedName name="VARIPURC" localSheetId="5">#REF!</definedName>
    <definedName name="VARIPURC" localSheetId="7">#REF!</definedName>
    <definedName name="VARIPURC" localSheetId="8">#REF!</definedName>
    <definedName name="VARIPURC" localSheetId="9">#REF!</definedName>
    <definedName name="VARIPURC">#REF!</definedName>
    <definedName name="vc3.">'[23]CT  PL'!$B$125:$H$125</definedName>
    <definedName name="vca">'[23]CT  PL'!$B$25:$H$25</definedName>
    <definedName name="vccot" localSheetId="5">#REF!</definedName>
    <definedName name="vccot" localSheetId="7">#REF!</definedName>
    <definedName name="vccot" localSheetId="8">#REF!</definedName>
    <definedName name="vccot" localSheetId="9">#REF!</definedName>
    <definedName name="vccot">#REF!</definedName>
    <definedName name="vccot.">'[23]CT  PL'!$B$8:$H$8</definedName>
    <definedName name="vcdbt">'[23]CT Thang Mo'!$B$220:$I$220</definedName>
    <definedName name="vcdc.">'[45]Chi tiet'!#REF!</definedName>
    <definedName name="vcdd">'[23]CT Thang Mo'!$B$182:$H$182</definedName>
    <definedName name="vcdt">'[23]CT Thang Mo'!$B$406:$I$406</definedName>
    <definedName name="vcdtb">'[23]CT Thang Mo'!$B$432:$I$432</definedName>
    <definedName name="vctb" localSheetId="5">#REF!</definedName>
    <definedName name="vctb" localSheetId="7">#REF!</definedName>
    <definedName name="vctb" localSheetId="8">#REF!</definedName>
    <definedName name="vctb" localSheetId="9">#REF!</definedName>
    <definedName name="vctb">#REF!</definedName>
    <definedName name="vctt">'[23]CT  PL'!$B$288:$H$288</definedName>
    <definedName name="viet">[46]B10!#REF!</definedName>
    <definedName name="Vietri" localSheetId="7">[58]TTVanChuyen!#REF!</definedName>
    <definedName name="Vietri" localSheetId="8">[73]TTVanChuyen!#REF!</definedName>
    <definedName name="Vietri">[19]TTVanChuyen!#REF!</definedName>
    <definedName name="Vinhlong">[11]LongAn!#REF!</definedName>
    <definedName name="Vinhphuc" localSheetId="7">#REF!</definedName>
    <definedName name="Vinhphuc" localSheetId="8">#REF!</definedName>
    <definedName name="Vinhphuc" localSheetId="9">#REF!</definedName>
    <definedName name="Vinhphuc">#REF!</definedName>
    <definedName name="Vlcap0.7" localSheetId="5">#REF!</definedName>
    <definedName name="Vlcap0.7" localSheetId="7">#REF!</definedName>
    <definedName name="Vlcap0.7" localSheetId="8">#REF!</definedName>
    <definedName name="Vlcap0.7" localSheetId="9">#REF!</definedName>
    <definedName name="Vlcap0.7">#REF!</definedName>
    <definedName name="VLcap1" localSheetId="5">#REF!</definedName>
    <definedName name="VLcap1" localSheetId="7">#REF!</definedName>
    <definedName name="VLcap1" localSheetId="8">#REF!</definedName>
    <definedName name="VLcap1" localSheetId="9">#REF!</definedName>
    <definedName name="VLcap1">#REF!</definedName>
    <definedName name="W" localSheetId="5">#REF!</definedName>
    <definedName name="W" localSheetId="7">#REF!</definedName>
    <definedName name="W" localSheetId="8">#REF!</definedName>
    <definedName name="W" localSheetId="9">#REF!</definedName>
    <definedName name="W">#REF!</definedName>
    <definedName name="X" localSheetId="5">#REF!</definedName>
    <definedName name="X" localSheetId="7">#REF!</definedName>
    <definedName name="X" localSheetId="8">#REF!</definedName>
    <definedName name="X" localSheetId="9">#REF!</definedName>
    <definedName name="X">#REF!</definedName>
    <definedName name="ximang" localSheetId="5">#REF!</definedName>
    <definedName name="ximang" localSheetId="7">#REF!</definedName>
    <definedName name="ximang" localSheetId="8">#REF!</definedName>
    <definedName name="ximang" localSheetId="9">#REF!</definedName>
    <definedName name="ximang">#REF!</definedName>
    <definedName name="XiMangPCB30">[18]T.Tinh!#REF!</definedName>
    <definedName name="XM" localSheetId="5">#REF!</definedName>
    <definedName name="XM" localSheetId="7">#REF!</definedName>
    <definedName name="XM" localSheetId="8">#REF!</definedName>
    <definedName name="XM" localSheetId="9">#REF!</definedName>
    <definedName name="XM">#REF!</definedName>
    <definedName name="Yenbai" localSheetId="7">#REF!</definedName>
    <definedName name="Yenbai" localSheetId="8">#REF!</definedName>
    <definedName name="Yenbai" localSheetId="9">#REF!</definedName>
    <definedName name="Yenbai">#REF!</definedName>
    <definedName name="ZYX" localSheetId="5">#REF!</definedName>
    <definedName name="ZYX" localSheetId="7">#REF!</definedName>
    <definedName name="ZYX" localSheetId="8">#REF!</definedName>
    <definedName name="ZYX" localSheetId="9">#REF!</definedName>
    <definedName name="ZYX">#REF!</definedName>
    <definedName name="ZZZ" localSheetId="5">#REF!</definedName>
    <definedName name="ZZZ" localSheetId="7">#REF!</definedName>
    <definedName name="ZZZ" localSheetId="8">#REF!</definedName>
    <definedName name="ZZZ" localSheetId="9">#REF!</definedName>
    <definedName name="ZZZ">#REF!</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4"/>
    </ext>
  </extLst>
</workbook>
</file>

<file path=xl/calcChain.xml><?xml version="1.0" encoding="utf-8"?>
<calcChain xmlns="http://schemas.openxmlformats.org/spreadsheetml/2006/main">
  <c r="F275" i="251" l="1"/>
  <c r="D275" i="251"/>
  <c r="F274" i="251"/>
  <c r="D274" i="251"/>
  <c r="F273" i="251"/>
  <c r="D273" i="251"/>
  <c r="F272" i="251"/>
  <c r="D272" i="251"/>
  <c r="F271" i="251"/>
  <c r="D271" i="251"/>
  <c r="F270" i="251"/>
  <c r="D270" i="251"/>
  <c r="F269" i="251"/>
  <c r="D269" i="251"/>
  <c r="F268" i="251"/>
  <c r="D268" i="251"/>
  <c r="F267" i="251"/>
  <c r="D267" i="251"/>
  <c r="F266" i="251"/>
  <c r="D266" i="251"/>
  <c r="F265" i="251"/>
  <c r="J263" i="251"/>
  <c r="I263" i="251"/>
  <c r="H263" i="251"/>
  <c r="G263" i="251"/>
  <c r="E263" i="251"/>
  <c r="F262" i="251"/>
  <c r="J261" i="251"/>
  <c r="I261" i="251"/>
  <c r="H261" i="251"/>
  <c r="G261" i="251"/>
  <c r="E261" i="251"/>
  <c r="F260" i="251"/>
  <c r="F259" i="251"/>
  <c r="J259" i="251"/>
  <c r="I259" i="251"/>
  <c r="H259" i="251"/>
  <c r="G259" i="251"/>
  <c r="E259" i="251"/>
  <c r="F258" i="251"/>
  <c r="D258" i="251"/>
  <c r="F257" i="251"/>
  <c r="D257" i="251"/>
  <c r="F256" i="251"/>
  <c r="D256" i="251"/>
  <c r="F255" i="251"/>
  <c r="J254" i="251"/>
  <c r="I254" i="251"/>
  <c r="H254" i="251"/>
  <c r="G254" i="251"/>
  <c r="E254" i="251"/>
  <c r="F253" i="251"/>
  <c r="D253" i="251"/>
  <c r="F252" i="251"/>
  <c r="D252" i="251"/>
  <c r="F251" i="251"/>
  <c r="D251" i="251"/>
  <c r="F250" i="251"/>
  <c r="D250" i="251"/>
  <c r="F249" i="251"/>
  <c r="D249" i="251"/>
  <c r="F248" i="251"/>
  <c r="D248" i="251"/>
  <c r="F247" i="251"/>
  <c r="D247" i="251"/>
  <c r="F246" i="251"/>
  <c r="D246" i="251"/>
  <c r="F245" i="251"/>
  <c r="D245" i="251"/>
  <c r="F244" i="251"/>
  <c r="J243" i="251"/>
  <c r="I243" i="251"/>
  <c r="H243" i="251"/>
  <c r="G243" i="251"/>
  <c r="E243" i="251"/>
  <c r="F242" i="251"/>
  <c r="F241" i="251"/>
  <c r="D241" i="251"/>
  <c r="J240" i="251"/>
  <c r="I240" i="251"/>
  <c r="H240" i="251"/>
  <c r="G240" i="251"/>
  <c r="E240" i="251"/>
  <c r="F239" i="251"/>
  <c r="D239" i="251"/>
  <c r="F238" i="251"/>
  <c r="D238" i="251"/>
  <c r="F237" i="251"/>
  <c r="D237" i="251"/>
  <c r="F236" i="251"/>
  <c r="D236" i="251"/>
  <c r="F235" i="251"/>
  <c r="D235" i="251"/>
  <c r="F234" i="251"/>
  <c r="D234" i="251"/>
  <c r="F233" i="251"/>
  <c r="D233" i="251"/>
  <c r="F232" i="251"/>
  <c r="D232" i="251"/>
  <c r="F231" i="251"/>
  <c r="J230" i="251"/>
  <c r="I230" i="251"/>
  <c r="H230" i="251"/>
  <c r="G230" i="251"/>
  <c r="E230" i="251"/>
  <c r="F229" i="251"/>
  <c r="F228" i="251"/>
  <c r="J228" i="251"/>
  <c r="I228" i="251"/>
  <c r="H228" i="251"/>
  <c r="G228" i="251"/>
  <c r="E228" i="251"/>
  <c r="F227" i="251"/>
  <c r="D227" i="251"/>
  <c r="F226" i="251"/>
  <c r="D226" i="251"/>
  <c r="F225" i="251"/>
  <c r="D225" i="251"/>
  <c r="F224" i="251"/>
  <c r="D224" i="251"/>
  <c r="F223" i="251"/>
  <c r="D223" i="251"/>
  <c r="F222" i="251"/>
  <c r="D222" i="251"/>
  <c r="F221" i="251"/>
  <c r="D221" i="251"/>
  <c r="F220" i="251"/>
  <c r="D220" i="251"/>
  <c r="F219" i="251"/>
  <c r="D219" i="251"/>
  <c r="F218" i="251"/>
  <c r="D218" i="251"/>
  <c r="F217" i="251"/>
  <c r="D217" i="251"/>
  <c r="F216" i="251"/>
  <c r="D216" i="251"/>
  <c r="F215" i="251"/>
  <c r="D215" i="251"/>
  <c r="F214" i="251"/>
  <c r="D214" i="251"/>
  <c r="F213" i="251"/>
  <c r="D213" i="251"/>
  <c r="F212" i="251"/>
  <c r="D212" i="251"/>
  <c r="F211" i="251"/>
  <c r="D211" i="251"/>
  <c r="F210" i="251"/>
  <c r="D210" i="251"/>
  <c r="F209" i="251"/>
  <c r="D209" i="251"/>
  <c r="F208" i="251"/>
  <c r="D208" i="251"/>
  <c r="F207" i="251"/>
  <c r="D207" i="251"/>
  <c r="F206" i="251"/>
  <c r="D206" i="251"/>
  <c r="F205" i="251"/>
  <c r="D205" i="251"/>
  <c r="F204" i="251"/>
  <c r="D204" i="251"/>
  <c r="F203" i="251"/>
  <c r="D203" i="251"/>
  <c r="F202" i="251"/>
  <c r="D202" i="251"/>
  <c r="F201" i="251"/>
  <c r="D201" i="251"/>
  <c r="F200" i="251"/>
  <c r="D200" i="251"/>
  <c r="F199" i="251"/>
  <c r="D199" i="251"/>
  <c r="F198" i="251"/>
  <c r="D198" i="251"/>
  <c r="F197" i="251"/>
  <c r="D197" i="251"/>
  <c r="F196" i="251"/>
  <c r="D196" i="251"/>
  <c r="F195" i="251"/>
  <c r="D195" i="251"/>
  <c r="F194" i="251"/>
  <c r="D194" i="251"/>
  <c r="F193" i="251"/>
  <c r="D193" i="251"/>
  <c r="F192" i="251"/>
  <c r="J191" i="251"/>
  <c r="I191" i="251"/>
  <c r="H191" i="251"/>
  <c r="G191" i="251"/>
  <c r="E191" i="251"/>
  <c r="F190" i="251"/>
  <c r="D190" i="251"/>
  <c r="F189" i="251"/>
  <c r="D189" i="251"/>
  <c r="F188" i="251"/>
  <c r="D188" i="251"/>
  <c r="F187" i="251"/>
  <c r="D187" i="251"/>
  <c r="F186" i="251"/>
  <c r="D186" i="251"/>
  <c r="F185" i="251"/>
  <c r="D185" i="251"/>
  <c r="F184" i="251"/>
  <c r="D184" i="251"/>
  <c r="F183" i="251"/>
  <c r="D183" i="251"/>
  <c r="F182" i="251"/>
  <c r="J181" i="251"/>
  <c r="I181" i="251"/>
  <c r="H181" i="251"/>
  <c r="G181" i="251"/>
  <c r="E181" i="251"/>
  <c r="F180" i="251"/>
  <c r="D180" i="251"/>
  <c r="F179" i="251"/>
  <c r="D179" i="251"/>
  <c r="F178" i="251"/>
  <c r="D178" i="251"/>
  <c r="F177" i="251"/>
  <c r="D177" i="251"/>
  <c r="F176" i="251"/>
  <c r="D176" i="251"/>
  <c r="J175" i="251"/>
  <c r="I175" i="251"/>
  <c r="H175" i="251"/>
  <c r="G175" i="251"/>
  <c r="E175" i="251"/>
  <c r="F173" i="251"/>
  <c r="D173" i="251"/>
  <c r="F172" i="251"/>
  <c r="D172" i="251"/>
  <c r="F171" i="251"/>
  <c r="D171" i="251"/>
  <c r="F170" i="251"/>
  <c r="D170" i="251"/>
  <c r="F169" i="251"/>
  <c r="D169" i="251"/>
  <c r="F168" i="251"/>
  <c r="D168" i="251"/>
  <c r="F167" i="251"/>
  <c r="D167" i="251"/>
  <c r="F166" i="251"/>
  <c r="D166" i="251"/>
  <c r="F165" i="251"/>
  <c r="D165" i="251"/>
  <c r="F164" i="251"/>
  <c r="D164" i="251"/>
  <c r="F163" i="251"/>
  <c r="D163" i="251"/>
  <c r="F162" i="251"/>
  <c r="D162" i="251"/>
  <c r="F161" i="251"/>
  <c r="D161" i="251"/>
  <c r="F160" i="251"/>
  <c r="D160" i="251"/>
  <c r="F159" i="251"/>
  <c r="D159" i="251"/>
  <c r="F158" i="251"/>
  <c r="D158" i="251"/>
  <c r="F157" i="251"/>
  <c r="D157" i="251"/>
  <c r="J156" i="251"/>
  <c r="J155" i="251"/>
  <c r="I156" i="251"/>
  <c r="H156" i="251"/>
  <c r="H155" i="251"/>
  <c r="G156" i="251"/>
  <c r="G155" i="251"/>
  <c r="E156" i="251"/>
  <c r="E155" i="251"/>
  <c r="I155" i="251"/>
  <c r="F153" i="251"/>
  <c r="D153" i="251"/>
  <c r="F152" i="251"/>
  <c r="D152" i="251"/>
  <c r="F151" i="251"/>
  <c r="D151" i="251"/>
  <c r="F150" i="251"/>
  <c r="D150" i="251"/>
  <c r="F149" i="251"/>
  <c r="D149" i="251"/>
  <c r="F148" i="251"/>
  <c r="D148" i="251"/>
  <c r="F147" i="251"/>
  <c r="D147" i="251"/>
  <c r="J146" i="251"/>
  <c r="I146" i="251"/>
  <c r="H146" i="251"/>
  <c r="G146" i="251"/>
  <c r="E146" i="251"/>
  <c r="F145" i="251"/>
  <c r="D145" i="251"/>
  <c r="F144" i="251"/>
  <c r="J143" i="251"/>
  <c r="I143" i="251"/>
  <c r="H143" i="251"/>
  <c r="G143" i="251"/>
  <c r="E143" i="251"/>
  <c r="F142" i="251"/>
  <c r="D142" i="251"/>
  <c r="F141" i="251"/>
  <c r="D141" i="251"/>
  <c r="F140" i="251"/>
  <c r="D140" i="251"/>
  <c r="J139" i="251"/>
  <c r="I139" i="251"/>
  <c r="H139" i="251"/>
  <c r="G139" i="251"/>
  <c r="E139" i="251"/>
  <c r="F138" i="251"/>
  <c r="D138" i="251"/>
  <c r="F137" i="251"/>
  <c r="D137" i="251"/>
  <c r="F136" i="251"/>
  <c r="D136" i="251"/>
  <c r="F135" i="251"/>
  <c r="D135" i="251"/>
  <c r="F134" i="251"/>
  <c r="D134" i="251"/>
  <c r="F133" i="251"/>
  <c r="D133" i="251"/>
  <c r="F132" i="251"/>
  <c r="D132" i="251"/>
  <c r="F131" i="251"/>
  <c r="D131" i="251"/>
  <c r="F130" i="251"/>
  <c r="D130" i="251"/>
  <c r="F129" i="251"/>
  <c r="D129" i="251"/>
  <c r="F128" i="251"/>
  <c r="D128" i="251"/>
  <c r="F127" i="251"/>
  <c r="D127" i="251"/>
  <c r="F126" i="251"/>
  <c r="D126" i="251"/>
  <c r="F125" i="251"/>
  <c r="D125" i="251"/>
  <c r="F124" i="251"/>
  <c r="D124" i="251"/>
  <c r="F123" i="251"/>
  <c r="D123" i="251"/>
  <c r="F122" i="251"/>
  <c r="D122" i="251"/>
  <c r="F121" i="251"/>
  <c r="D121" i="251"/>
  <c r="F120" i="251"/>
  <c r="D120" i="251"/>
  <c r="F119" i="251"/>
  <c r="D119" i="251"/>
  <c r="F118" i="251"/>
  <c r="D118" i="251"/>
  <c r="F117" i="251"/>
  <c r="D117" i="251"/>
  <c r="F116" i="251"/>
  <c r="D116" i="251"/>
  <c r="F115" i="251"/>
  <c r="D115" i="251"/>
  <c r="F114" i="251"/>
  <c r="D114" i="251"/>
  <c r="F113" i="251"/>
  <c r="D113" i="251"/>
  <c r="F112" i="251"/>
  <c r="D112" i="251"/>
  <c r="F111" i="251"/>
  <c r="D111" i="251"/>
  <c r="F110" i="251"/>
  <c r="D110" i="251"/>
  <c r="F109" i="251"/>
  <c r="D109" i="251"/>
  <c r="F108" i="251"/>
  <c r="D108" i="251"/>
  <c r="F107" i="251"/>
  <c r="D107" i="251"/>
  <c r="F106" i="251"/>
  <c r="D106" i="251"/>
  <c r="F105" i="251"/>
  <c r="D105" i="251"/>
  <c r="F104" i="251"/>
  <c r="D104" i="251"/>
  <c r="F103" i="251"/>
  <c r="D103" i="251"/>
  <c r="F102" i="251"/>
  <c r="D102" i="251"/>
  <c r="F101" i="251"/>
  <c r="F100" i="251"/>
  <c r="D100" i="251"/>
  <c r="F99" i="251"/>
  <c r="D99" i="251"/>
  <c r="F98" i="251"/>
  <c r="D98" i="251"/>
  <c r="F97" i="251"/>
  <c r="D97" i="251"/>
  <c r="F96" i="251"/>
  <c r="D96" i="251"/>
  <c r="F95" i="251"/>
  <c r="D95" i="251"/>
  <c r="F94" i="251"/>
  <c r="D94" i="251"/>
  <c r="F93" i="251"/>
  <c r="D93" i="251"/>
  <c r="F92" i="251"/>
  <c r="D92" i="251"/>
  <c r="F91" i="251"/>
  <c r="D91" i="251"/>
  <c r="F90" i="251"/>
  <c r="D90" i="251"/>
  <c r="F89" i="251"/>
  <c r="D89" i="251"/>
  <c r="F88" i="251"/>
  <c r="D88" i="251"/>
  <c r="F87" i="251"/>
  <c r="D87" i="251"/>
  <c r="F86" i="251"/>
  <c r="D86" i="251"/>
  <c r="F85" i="251"/>
  <c r="D85" i="251"/>
  <c r="F84" i="251"/>
  <c r="D84" i="251"/>
  <c r="F83" i="251"/>
  <c r="D83" i="251"/>
  <c r="F82" i="251"/>
  <c r="D82" i="251"/>
  <c r="F81" i="251"/>
  <c r="D81" i="251"/>
  <c r="F80" i="251"/>
  <c r="D80" i="251"/>
  <c r="F79" i="251"/>
  <c r="D79" i="251"/>
  <c r="F78" i="251"/>
  <c r="D78" i="251"/>
  <c r="F77" i="251"/>
  <c r="D77" i="251"/>
  <c r="F76" i="251"/>
  <c r="D76" i="251"/>
  <c r="F75" i="251"/>
  <c r="D75" i="251"/>
  <c r="F74" i="251"/>
  <c r="D74" i="251"/>
  <c r="F73" i="251"/>
  <c r="D73" i="251"/>
  <c r="J72" i="251"/>
  <c r="I72" i="251"/>
  <c r="H72" i="251"/>
  <c r="G72" i="251"/>
  <c r="E72" i="251"/>
  <c r="F71" i="251"/>
  <c r="D71" i="251"/>
  <c r="F70" i="251"/>
  <c r="D70" i="251"/>
  <c r="F69" i="251"/>
  <c r="D69" i="251"/>
  <c r="F68" i="251"/>
  <c r="D68" i="251"/>
  <c r="J67" i="251"/>
  <c r="I67" i="251"/>
  <c r="H67" i="251"/>
  <c r="G67" i="251"/>
  <c r="E67" i="251"/>
  <c r="F66" i="251"/>
  <c r="D66" i="251"/>
  <c r="J65" i="251"/>
  <c r="I65" i="251"/>
  <c r="H65" i="251"/>
  <c r="G65" i="251"/>
  <c r="F64" i="251"/>
  <c r="D64" i="251"/>
  <c r="J63" i="251"/>
  <c r="I63" i="251"/>
  <c r="H63" i="251"/>
  <c r="G63" i="251"/>
  <c r="F62" i="251"/>
  <c r="D62" i="251"/>
  <c r="F61" i="251"/>
  <c r="D61" i="251"/>
  <c r="F60" i="251"/>
  <c r="D60" i="251"/>
  <c r="F59" i="251"/>
  <c r="D59" i="251"/>
  <c r="F58" i="251"/>
  <c r="J57" i="251"/>
  <c r="I57" i="251"/>
  <c r="H57" i="251"/>
  <c r="G57" i="251"/>
  <c r="E57" i="251"/>
  <c r="F56" i="251"/>
  <c r="D56" i="251"/>
  <c r="J55" i="251"/>
  <c r="I55" i="251"/>
  <c r="H55" i="251"/>
  <c r="G55" i="251"/>
  <c r="F54" i="251"/>
  <c r="D54" i="251"/>
  <c r="F53" i="251"/>
  <c r="J52" i="251"/>
  <c r="I52" i="251"/>
  <c r="H52" i="251"/>
  <c r="G52" i="251"/>
  <c r="E52" i="251"/>
  <c r="F51" i="251"/>
  <c r="D51" i="251"/>
  <c r="J50" i="251"/>
  <c r="I50" i="251"/>
  <c r="H50" i="251"/>
  <c r="G50" i="251"/>
  <c r="F49" i="251"/>
  <c r="D49" i="251"/>
  <c r="F48" i="251"/>
  <c r="D48" i="251"/>
  <c r="F47" i="251"/>
  <c r="D47" i="251"/>
  <c r="F46" i="251"/>
  <c r="D46" i="251"/>
  <c r="F45" i="251"/>
  <c r="D45" i="251"/>
  <c r="F44" i="251"/>
  <c r="D44" i="251"/>
  <c r="F43" i="251"/>
  <c r="D43" i="251"/>
  <c r="F42" i="251"/>
  <c r="D42" i="251"/>
  <c r="F41" i="251"/>
  <c r="D41" i="251"/>
  <c r="F40" i="251"/>
  <c r="F39" i="251"/>
  <c r="D39" i="251"/>
  <c r="F38" i="251"/>
  <c r="D38" i="251"/>
  <c r="J37" i="251"/>
  <c r="I37" i="251"/>
  <c r="H37" i="251"/>
  <c r="G37" i="251"/>
  <c r="E37" i="251"/>
  <c r="F36" i="251"/>
  <c r="D36" i="251"/>
  <c r="J35" i="251"/>
  <c r="I35" i="251"/>
  <c r="H35" i="251"/>
  <c r="G35" i="251"/>
  <c r="F34" i="251"/>
  <c r="D34" i="251"/>
  <c r="F33" i="251"/>
  <c r="D33" i="251"/>
  <c r="F32" i="251"/>
  <c r="D32" i="251"/>
  <c r="F31" i="251"/>
  <c r="D31" i="251"/>
  <c r="J30" i="251"/>
  <c r="I30" i="251"/>
  <c r="H30" i="251"/>
  <c r="G30" i="251"/>
  <c r="E30" i="251"/>
  <c r="F29" i="251"/>
  <c r="D29" i="251"/>
  <c r="F28" i="251"/>
  <c r="D28" i="251"/>
  <c r="F27" i="251"/>
  <c r="D27" i="251"/>
  <c r="F26" i="251"/>
  <c r="D26" i="251"/>
  <c r="F25" i="251"/>
  <c r="D25" i="251"/>
  <c r="F24" i="251"/>
  <c r="D24" i="251"/>
  <c r="F23" i="251"/>
  <c r="D23" i="251"/>
  <c r="F22" i="251"/>
  <c r="D22" i="251"/>
  <c r="F21" i="251"/>
  <c r="D21" i="251"/>
  <c r="F20" i="251"/>
  <c r="F19" i="251"/>
  <c r="D19" i="251"/>
  <c r="J18" i="251"/>
  <c r="I18" i="251"/>
  <c r="H18" i="251"/>
  <c r="G18" i="251"/>
  <c r="E18" i="251"/>
  <c r="F17" i="251"/>
  <c r="D17" i="251"/>
  <c r="J16" i="251"/>
  <c r="I16" i="251"/>
  <c r="H16" i="251"/>
  <c r="G16" i="251"/>
  <c r="F15" i="251"/>
  <c r="D15" i="251"/>
  <c r="D14" i="251"/>
  <c r="J14" i="251"/>
  <c r="I14" i="251"/>
  <c r="H14" i="251"/>
  <c r="G14" i="251"/>
  <c r="E14" i="251"/>
  <c r="F11" i="251"/>
  <c r="D11" i="251"/>
  <c r="J10" i="251"/>
  <c r="F10" i="251"/>
  <c r="D10" i="251"/>
  <c r="F9" i="251"/>
  <c r="D9" i="251"/>
  <c r="F8" i="251"/>
  <c r="D8" i="251"/>
  <c r="J7" i="251"/>
  <c r="I7" i="251"/>
  <c r="I6" i="251"/>
  <c r="G7" i="251"/>
  <c r="G6" i="251"/>
  <c r="E7" i="251"/>
  <c r="E6" i="251"/>
  <c r="E56" i="250"/>
  <c r="Q45" i="250"/>
  <c r="P45" i="250"/>
  <c r="O45" i="250"/>
  <c r="N45" i="250"/>
  <c r="M45" i="250"/>
  <c r="L45" i="250"/>
  <c r="K45" i="250"/>
  <c r="I45" i="250"/>
  <c r="H45" i="250"/>
  <c r="G45" i="250"/>
  <c r="F45" i="250"/>
  <c r="E45" i="250"/>
  <c r="Q44" i="250"/>
  <c r="P44" i="250"/>
  <c r="O44" i="250"/>
  <c r="N44" i="250"/>
  <c r="M44" i="250"/>
  <c r="L44" i="250"/>
  <c r="K44" i="250"/>
  <c r="I44" i="250"/>
  <c r="H44" i="250"/>
  <c r="G44" i="250"/>
  <c r="F44" i="250"/>
  <c r="E44" i="250"/>
  <c r="Q43" i="250"/>
  <c r="P43" i="250"/>
  <c r="O43" i="250"/>
  <c r="N43" i="250"/>
  <c r="M43" i="250"/>
  <c r="L43" i="250"/>
  <c r="K43" i="250"/>
  <c r="I43" i="250"/>
  <c r="H43" i="250"/>
  <c r="G43" i="250"/>
  <c r="F43" i="250"/>
  <c r="E43" i="250"/>
  <c r="Q42" i="250"/>
  <c r="P42" i="250"/>
  <c r="O42" i="250"/>
  <c r="N42" i="250"/>
  <c r="M42" i="250"/>
  <c r="L42" i="250"/>
  <c r="K42" i="250"/>
  <c r="I42" i="250"/>
  <c r="H42" i="250"/>
  <c r="G42" i="250"/>
  <c r="F42" i="250"/>
  <c r="E42" i="250"/>
  <c r="Q41" i="250"/>
  <c r="P41" i="250"/>
  <c r="O41" i="250"/>
  <c r="N41" i="250"/>
  <c r="M41" i="250"/>
  <c r="L41" i="250"/>
  <c r="K41" i="250"/>
  <c r="I41" i="250"/>
  <c r="H41" i="250"/>
  <c r="G41" i="250"/>
  <c r="F41" i="250"/>
  <c r="E41" i="250"/>
  <c r="Q40" i="250"/>
  <c r="P40" i="250"/>
  <c r="O40" i="250"/>
  <c r="N40" i="250"/>
  <c r="M40" i="250"/>
  <c r="L40" i="250"/>
  <c r="K40" i="250"/>
  <c r="I40" i="250"/>
  <c r="H40" i="250"/>
  <c r="G40" i="250"/>
  <c r="F40" i="250"/>
  <c r="E40" i="250"/>
  <c r="Q39" i="250"/>
  <c r="P39" i="250"/>
  <c r="O39" i="250"/>
  <c r="N39" i="250"/>
  <c r="M39" i="250"/>
  <c r="L39" i="250"/>
  <c r="K39" i="250"/>
  <c r="J39" i="250"/>
  <c r="H39" i="250"/>
  <c r="G39" i="250"/>
  <c r="F39" i="250"/>
  <c r="E39" i="250"/>
  <c r="Q38" i="250"/>
  <c r="P38" i="250"/>
  <c r="O38" i="250"/>
  <c r="N38" i="250"/>
  <c r="M38" i="250"/>
  <c r="L38" i="250"/>
  <c r="K38" i="250"/>
  <c r="I38" i="250"/>
  <c r="H38" i="250"/>
  <c r="G38" i="250"/>
  <c r="F38" i="250"/>
  <c r="E38" i="250"/>
  <c r="Q37" i="250"/>
  <c r="P37" i="250"/>
  <c r="O37" i="250"/>
  <c r="N37" i="250"/>
  <c r="M37" i="250"/>
  <c r="L37" i="250"/>
  <c r="K37" i="250"/>
  <c r="I37" i="250"/>
  <c r="H37" i="250"/>
  <c r="G37" i="250"/>
  <c r="F37" i="250"/>
  <c r="E37" i="250"/>
  <c r="Q36" i="250"/>
  <c r="P36" i="250"/>
  <c r="O36" i="250"/>
  <c r="N36" i="250"/>
  <c r="M36" i="250"/>
  <c r="L36" i="250"/>
  <c r="K36" i="250"/>
  <c r="I36" i="250"/>
  <c r="H36" i="250"/>
  <c r="G36" i="250"/>
  <c r="F36" i="250"/>
  <c r="E36" i="250"/>
  <c r="Q35" i="250"/>
  <c r="P35" i="250"/>
  <c r="O35" i="250"/>
  <c r="N35" i="250"/>
  <c r="M35" i="250"/>
  <c r="L35" i="250"/>
  <c r="K35" i="250"/>
  <c r="I35" i="250"/>
  <c r="H35" i="250"/>
  <c r="G35" i="250"/>
  <c r="F35" i="250"/>
  <c r="E35" i="250"/>
  <c r="Q34" i="250"/>
  <c r="P34" i="250"/>
  <c r="O34" i="250"/>
  <c r="N34" i="250"/>
  <c r="M34" i="250"/>
  <c r="L34" i="250"/>
  <c r="K34" i="250"/>
  <c r="I34" i="250"/>
  <c r="H34" i="250"/>
  <c r="G34" i="250"/>
  <c r="F34" i="250"/>
  <c r="E34" i="250"/>
  <c r="Q33" i="250"/>
  <c r="P33" i="250"/>
  <c r="O33" i="250"/>
  <c r="N33" i="250"/>
  <c r="M33" i="250"/>
  <c r="L33" i="250"/>
  <c r="K33" i="250"/>
  <c r="I33" i="250"/>
  <c r="H33" i="250"/>
  <c r="G33" i="250"/>
  <c r="F33" i="250"/>
  <c r="E33" i="250"/>
  <c r="Q32" i="250"/>
  <c r="P32" i="250"/>
  <c r="O32" i="250"/>
  <c r="N32" i="250"/>
  <c r="M32" i="250"/>
  <c r="L32" i="250"/>
  <c r="K32" i="250"/>
  <c r="I32" i="250"/>
  <c r="H32" i="250"/>
  <c r="G32" i="250"/>
  <c r="F32" i="250"/>
  <c r="E32" i="250"/>
  <c r="Q31" i="250"/>
  <c r="P31" i="250"/>
  <c r="O31" i="250"/>
  <c r="N31" i="250"/>
  <c r="M31" i="250"/>
  <c r="L31" i="250"/>
  <c r="K31" i="250"/>
  <c r="I31" i="250"/>
  <c r="H31" i="250"/>
  <c r="G31" i="250"/>
  <c r="F31" i="250"/>
  <c r="E31" i="250"/>
  <c r="Q30" i="250"/>
  <c r="P30" i="250"/>
  <c r="O30" i="250"/>
  <c r="N30" i="250"/>
  <c r="M30" i="250"/>
  <c r="L30" i="250"/>
  <c r="K30" i="250"/>
  <c r="I30" i="250"/>
  <c r="H30" i="250"/>
  <c r="G30" i="250"/>
  <c r="F30" i="250"/>
  <c r="E30" i="250"/>
  <c r="Q29" i="250"/>
  <c r="P29" i="250"/>
  <c r="O29" i="250"/>
  <c r="N29" i="250"/>
  <c r="M29" i="250"/>
  <c r="L29" i="250"/>
  <c r="K29" i="250"/>
  <c r="I29" i="250"/>
  <c r="H29" i="250"/>
  <c r="G29" i="250"/>
  <c r="F29" i="250"/>
  <c r="E29" i="250"/>
  <c r="Q27" i="250"/>
  <c r="P27" i="250"/>
  <c r="O27" i="250"/>
  <c r="N27" i="250"/>
  <c r="M27" i="250"/>
  <c r="L27" i="250"/>
  <c r="K27" i="250"/>
  <c r="I27" i="250"/>
  <c r="H27" i="250"/>
  <c r="G27" i="250"/>
  <c r="F27" i="250"/>
  <c r="E27" i="250"/>
  <c r="Q26" i="250"/>
  <c r="P26" i="250"/>
  <c r="O26" i="250"/>
  <c r="N26" i="250"/>
  <c r="M26" i="250"/>
  <c r="L26" i="250"/>
  <c r="K26" i="250"/>
  <c r="I26" i="250"/>
  <c r="H26" i="250"/>
  <c r="G26" i="250"/>
  <c r="F26" i="250"/>
  <c r="E26" i="250"/>
  <c r="Q25" i="250"/>
  <c r="P25" i="250"/>
  <c r="O25" i="250"/>
  <c r="N25" i="250"/>
  <c r="M25" i="250"/>
  <c r="L25" i="250"/>
  <c r="K25" i="250"/>
  <c r="I25" i="250"/>
  <c r="H25" i="250"/>
  <c r="G25" i="250"/>
  <c r="F25" i="250"/>
  <c r="E25" i="250"/>
  <c r="Q24" i="250"/>
  <c r="P24" i="250"/>
  <c r="O24" i="250"/>
  <c r="N24" i="250"/>
  <c r="M24" i="250"/>
  <c r="L24" i="250"/>
  <c r="K24" i="250"/>
  <c r="I24" i="250"/>
  <c r="H24" i="250"/>
  <c r="G24" i="250"/>
  <c r="F24" i="250"/>
  <c r="E24" i="250"/>
  <c r="Q23" i="250"/>
  <c r="P23" i="250"/>
  <c r="O23" i="250"/>
  <c r="N23" i="250"/>
  <c r="M23" i="250"/>
  <c r="L23" i="250"/>
  <c r="K23" i="250"/>
  <c r="I23" i="250"/>
  <c r="H23" i="250"/>
  <c r="G23" i="250"/>
  <c r="F23" i="250"/>
  <c r="E23" i="250"/>
  <c r="Q22" i="250"/>
  <c r="P22" i="250"/>
  <c r="O22" i="250"/>
  <c r="N22" i="250"/>
  <c r="M22" i="250"/>
  <c r="L22" i="250"/>
  <c r="K22" i="250"/>
  <c r="I22" i="250"/>
  <c r="H22" i="250"/>
  <c r="G22" i="250"/>
  <c r="F22" i="250"/>
  <c r="E22" i="250"/>
  <c r="Q21" i="250"/>
  <c r="P21" i="250"/>
  <c r="O21" i="250"/>
  <c r="N21" i="250"/>
  <c r="M21" i="250"/>
  <c r="L21" i="250"/>
  <c r="K21" i="250"/>
  <c r="I21" i="250"/>
  <c r="H21" i="250"/>
  <c r="G21" i="250"/>
  <c r="F21" i="250"/>
  <c r="E21" i="250"/>
  <c r="Q20" i="250"/>
  <c r="P20" i="250"/>
  <c r="O20" i="250"/>
  <c r="N20" i="250"/>
  <c r="M20" i="250"/>
  <c r="L20" i="250"/>
  <c r="K20" i="250"/>
  <c r="I20" i="250"/>
  <c r="H20" i="250"/>
  <c r="G20" i="250"/>
  <c r="F20" i="250"/>
  <c r="E20" i="250"/>
  <c r="Q18" i="250"/>
  <c r="P18" i="250"/>
  <c r="O18" i="250"/>
  <c r="N18" i="250"/>
  <c r="M18" i="250"/>
  <c r="L18" i="250"/>
  <c r="K18" i="250"/>
  <c r="I18" i="250"/>
  <c r="H18" i="250"/>
  <c r="G18" i="250"/>
  <c r="F18" i="250"/>
  <c r="E18" i="250"/>
  <c r="Q17" i="250"/>
  <c r="P17" i="250"/>
  <c r="O17" i="250"/>
  <c r="N17" i="250"/>
  <c r="M17" i="250"/>
  <c r="L17" i="250"/>
  <c r="K17" i="250"/>
  <c r="I17" i="250"/>
  <c r="H17" i="250"/>
  <c r="G17" i="250"/>
  <c r="F17" i="250"/>
  <c r="E17" i="250"/>
  <c r="Q16" i="250"/>
  <c r="P16" i="250"/>
  <c r="O16" i="250"/>
  <c r="N16" i="250"/>
  <c r="M16" i="250"/>
  <c r="L16" i="250"/>
  <c r="K16" i="250"/>
  <c r="I16" i="250"/>
  <c r="H16" i="250"/>
  <c r="G16" i="250"/>
  <c r="F16" i="250"/>
  <c r="E16" i="250"/>
  <c r="Q15" i="250"/>
  <c r="P15" i="250"/>
  <c r="O15" i="250"/>
  <c r="N15" i="250"/>
  <c r="M15" i="250"/>
  <c r="L15" i="250"/>
  <c r="K15" i="250"/>
  <c r="I15" i="250"/>
  <c r="H15" i="250"/>
  <c r="G15" i="250"/>
  <c r="F15" i="250"/>
  <c r="E15" i="250"/>
  <c r="Q14" i="250"/>
  <c r="P14" i="250"/>
  <c r="O14" i="250"/>
  <c r="N14" i="250"/>
  <c r="M14" i="250"/>
  <c r="L14" i="250"/>
  <c r="K14" i="250"/>
  <c r="I14" i="250"/>
  <c r="H14" i="250"/>
  <c r="G14" i="250"/>
  <c r="F14" i="250"/>
  <c r="E14" i="250"/>
  <c r="Q13" i="250"/>
  <c r="P13" i="250"/>
  <c r="O13" i="250"/>
  <c r="N13" i="250"/>
  <c r="M13" i="250"/>
  <c r="L13" i="250"/>
  <c r="K13" i="250"/>
  <c r="I13" i="250"/>
  <c r="H13" i="250"/>
  <c r="G13" i="250"/>
  <c r="F13" i="250"/>
  <c r="E13" i="250"/>
  <c r="Q12" i="250"/>
  <c r="P12" i="250"/>
  <c r="O12" i="250"/>
  <c r="N12" i="250"/>
  <c r="M12" i="250"/>
  <c r="L12" i="250"/>
  <c r="K12" i="250"/>
  <c r="J12" i="250"/>
  <c r="I12" i="250"/>
  <c r="H12" i="250"/>
  <c r="G12" i="250"/>
  <c r="F12" i="250"/>
  <c r="E12" i="250"/>
  <c r="Q11" i="250"/>
  <c r="P11" i="250"/>
  <c r="O11" i="250"/>
  <c r="N11" i="250"/>
  <c r="M11" i="250"/>
  <c r="L11" i="250"/>
  <c r="K11" i="250"/>
  <c r="J11" i="250"/>
  <c r="I11" i="250"/>
  <c r="H11" i="250"/>
  <c r="G11" i="250"/>
  <c r="F11" i="250"/>
  <c r="E11" i="250"/>
  <c r="Q10" i="250"/>
  <c r="P10" i="250"/>
  <c r="O10" i="250"/>
  <c r="N10" i="250"/>
  <c r="M10" i="250"/>
  <c r="L10" i="250"/>
  <c r="K10" i="250"/>
  <c r="J10" i="250"/>
  <c r="I10" i="250"/>
  <c r="H10" i="250"/>
  <c r="G10" i="250"/>
  <c r="F10" i="250"/>
  <c r="E10" i="250"/>
  <c r="R7" i="250"/>
  <c r="Q7" i="250"/>
  <c r="P7" i="250"/>
  <c r="O7" i="250"/>
  <c r="N7" i="250"/>
  <c r="M7" i="250"/>
  <c r="L7" i="250"/>
  <c r="K7" i="250"/>
  <c r="J7" i="250"/>
  <c r="I7" i="250"/>
  <c r="H7" i="250"/>
  <c r="G7" i="250"/>
  <c r="F7" i="250"/>
  <c r="AF31" i="249"/>
  <c r="AE31" i="249"/>
  <c r="R31" i="249"/>
  <c r="E31" i="249"/>
  <c r="D31" i="249"/>
  <c r="AF30" i="249"/>
  <c r="AE30" i="249"/>
  <c r="R30" i="249"/>
  <c r="AF29" i="249"/>
  <c r="AE29" i="249"/>
  <c r="R29" i="249"/>
  <c r="D29" i="249"/>
  <c r="J28" i="249"/>
  <c r="I28" i="249"/>
  <c r="J27" i="249"/>
  <c r="I27" i="249"/>
  <c r="Q26" i="249"/>
  <c r="P26" i="249"/>
  <c r="O26" i="249"/>
  <c r="N26" i="249"/>
  <c r="M26" i="249"/>
  <c r="L26" i="249"/>
  <c r="K26" i="249"/>
  <c r="J26" i="249"/>
  <c r="I26" i="249"/>
  <c r="H26" i="249"/>
  <c r="G26" i="249"/>
  <c r="F26" i="249"/>
  <c r="E26" i="249"/>
  <c r="J25" i="249"/>
  <c r="J20" i="249"/>
  <c r="I25" i="249"/>
  <c r="I20" i="249"/>
  <c r="N20" i="249"/>
  <c r="M20" i="249"/>
  <c r="L20" i="249"/>
  <c r="K20" i="249"/>
  <c r="H20" i="249"/>
  <c r="G20" i="249"/>
  <c r="F20" i="249"/>
  <c r="E71" i="248"/>
  <c r="AF60" i="248"/>
  <c r="AE60" i="248"/>
  <c r="AD60" i="248"/>
  <c r="AC60" i="248"/>
  <c r="AB60" i="248"/>
  <c r="AA60" i="248"/>
  <c r="Z60" i="248"/>
  <c r="Y60" i="248"/>
  <c r="X60" i="248"/>
  <c r="W60" i="248"/>
  <c r="V60" i="248"/>
  <c r="U60" i="248"/>
  <c r="T60" i="248"/>
  <c r="S60" i="248"/>
  <c r="R60" i="248"/>
  <c r="J60" i="248"/>
  <c r="AF59" i="248"/>
  <c r="AE59" i="248"/>
  <c r="AD59" i="248"/>
  <c r="AC59" i="248"/>
  <c r="AB59" i="248"/>
  <c r="AA59" i="248"/>
  <c r="Z59" i="248"/>
  <c r="Y59" i="248"/>
  <c r="X59" i="248"/>
  <c r="W59" i="248"/>
  <c r="V59" i="248"/>
  <c r="U59" i="248"/>
  <c r="T59" i="248"/>
  <c r="S59" i="248"/>
  <c r="R59" i="248"/>
  <c r="AF58" i="248"/>
  <c r="AE58" i="248"/>
  <c r="AD58" i="248"/>
  <c r="AC58" i="248"/>
  <c r="AB58" i="248"/>
  <c r="AA58" i="248"/>
  <c r="Z58" i="248"/>
  <c r="Y58" i="248"/>
  <c r="X58" i="248"/>
  <c r="W58" i="248"/>
  <c r="V58" i="248"/>
  <c r="U58" i="248"/>
  <c r="T58" i="248"/>
  <c r="S58" i="248"/>
  <c r="R58" i="248"/>
  <c r="AF57" i="248"/>
  <c r="AE57" i="248"/>
  <c r="AD57" i="248"/>
  <c r="AC57" i="248"/>
  <c r="AB57" i="248"/>
  <c r="AA57" i="248"/>
  <c r="Z57" i="248"/>
  <c r="Y57" i="248"/>
  <c r="X57" i="248"/>
  <c r="W57" i="248"/>
  <c r="V57" i="248"/>
  <c r="U57" i="248"/>
  <c r="T57" i="248"/>
  <c r="S57" i="248"/>
  <c r="R57" i="248"/>
  <c r="AF56" i="248"/>
  <c r="AE56" i="248"/>
  <c r="AD56" i="248"/>
  <c r="AC56" i="248"/>
  <c r="AB56" i="248"/>
  <c r="AA56" i="248"/>
  <c r="Z56" i="248"/>
  <c r="Y56" i="248"/>
  <c r="X56" i="248"/>
  <c r="W56" i="248"/>
  <c r="V56" i="248"/>
  <c r="U56" i="248"/>
  <c r="T56" i="248"/>
  <c r="S56" i="248"/>
  <c r="R56" i="248"/>
  <c r="AF55" i="248"/>
  <c r="AE55" i="248"/>
  <c r="AD55" i="248"/>
  <c r="AC55" i="248"/>
  <c r="AB55" i="248"/>
  <c r="AA55" i="248"/>
  <c r="Z55" i="248"/>
  <c r="Y55" i="248"/>
  <c r="X55" i="248"/>
  <c r="W55" i="248"/>
  <c r="V55" i="248"/>
  <c r="U55" i="248"/>
  <c r="T55" i="248"/>
  <c r="S55" i="248"/>
  <c r="R55" i="248"/>
  <c r="AF54" i="248"/>
  <c r="AE54" i="248"/>
  <c r="AD54" i="248"/>
  <c r="AC54" i="248"/>
  <c r="AB54" i="248"/>
  <c r="AA54" i="248"/>
  <c r="Z54" i="248"/>
  <c r="Y54" i="248"/>
  <c r="X54" i="248"/>
  <c r="W54" i="248"/>
  <c r="V54" i="248"/>
  <c r="U54" i="248"/>
  <c r="T54" i="248"/>
  <c r="S54" i="248"/>
  <c r="R54" i="248"/>
  <c r="AF53" i="248"/>
  <c r="AE53" i="248"/>
  <c r="AD53" i="248"/>
  <c r="AC53" i="248"/>
  <c r="AB53" i="248"/>
  <c r="AA53" i="248"/>
  <c r="Z53" i="248"/>
  <c r="Y53" i="248"/>
  <c r="X53" i="248"/>
  <c r="W53" i="248"/>
  <c r="V53" i="248"/>
  <c r="U53" i="248"/>
  <c r="T53" i="248"/>
  <c r="S53" i="248"/>
  <c r="R53" i="248"/>
  <c r="AF52" i="248"/>
  <c r="AE52" i="248"/>
  <c r="AD52" i="248"/>
  <c r="AC52" i="248"/>
  <c r="AB52" i="248"/>
  <c r="AA52" i="248"/>
  <c r="Z52" i="248"/>
  <c r="Y52" i="248"/>
  <c r="X52" i="248"/>
  <c r="W52" i="248"/>
  <c r="V52" i="248"/>
  <c r="U52" i="248"/>
  <c r="T52" i="248"/>
  <c r="S52" i="248"/>
  <c r="R52" i="248"/>
  <c r="AF51" i="248"/>
  <c r="AE51" i="248"/>
  <c r="AD51" i="248"/>
  <c r="AC51" i="248"/>
  <c r="AB51" i="248"/>
  <c r="AA51" i="248"/>
  <c r="Z51" i="248"/>
  <c r="Y51" i="248"/>
  <c r="X51" i="248"/>
  <c r="W51" i="248"/>
  <c r="V51" i="248"/>
  <c r="U51" i="248"/>
  <c r="T51" i="248"/>
  <c r="S51" i="248"/>
  <c r="R51" i="248"/>
  <c r="AF50" i="248"/>
  <c r="AE50" i="248"/>
  <c r="AD50" i="248"/>
  <c r="AC50" i="248"/>
  <c r="AB50" i="248"/>
  <c r="AA50" i="248"/>
  <c r="Z50" i="248"/>
  <c r="Y50" i="248"/>
  <c r="X50" i="248"/>
  <c r="W50" i="248"/>
  <c r="V50" i="248"/>
  <c r="U50" i="248"/>
  <c r="T50" i="248"/>
  <c r="S50" i="248"/>
  <c r="R50" i="248"/>
  <c r="AF49" i="248"/>
  <c r="AE49" i="248"/>
  <c r="AD49" i="248"/>
  <c r="AC49" i="248"/>
  <c r="AB49" i="248"/>
  <c r="AA49" i="248"/>
  <c r="Z49" i="248"/>
  <c r="Y49" i="248"/>
  <c r="X49" i="248"/>
  <c r="W49" i="248"/>
  <c r="V49" i="248"/>
  <c r="U49" i="248"/>
  <c r="T49" i="248"/>
  <c r="S49" i="248"/>
  <c r="R49" i="248"/>
  <c r="AF48" i="248"/>
  <c r="AE48" i="248"/>
  <c r="AD48" i="248"/>
  <c r="AC48" i="248"/>
  <c r="AB48" i="248"/>
  <c r="AA48" i="248"/>
  <c r="Z48" i="248"/>
  <c r="Y48" i="248"/>
  <c r="X48" i="248"/>
  <c r="W48" i="248"/>
  <c r="V48" i="248"/>
  <c r="U48" i="248"/>
  <c r="T48" i="248"/>
  <c r="S48" i="248"/>
  <c r="R48" i="248"/>
  <c r="AF47" i="248"/>
  <c r="AE47" i="248"/>
  <c r="AD47" i="248"/>
  <c r="AC47" i="248"/>
  <c r="AB47" i="248"/>
  <c r="AA47" i="248"/>
  <c r="Z47" i="248"/>
  <c r="Y47" i="248"/>
  <c r="X47" i="248"/>
  <c r="W47" i="248"/>
  <c r="V47" i="248"/>
  <c r="U47" i="248"/>
  <c r="T47" i="248"/>
  <c r="S47" i="248"/>
  <c r="R47" i="248"/>
  <c r="AF46" i="248"/>
  <c r="AE46" i="248"/>
  <c r="AD46" i="248"/>
  <c r="AC46" i="248"/>
  <c r="AB46" i="248"/>
  <c r="AA46" i="248"/>
  <c r="Z46" i="248"/>
  <c r="Y46" i="248"/>
  <c r="X46" i="248"/>
  <c r="W46" i="248"/>
  <c r="V46" i="248"/>
  <c r="U46" i="248"/>
  <c r="T46" i="248"/>
  <c r="S46" i="248"/>
  <c r="R46" i="248"/>
  <c r="AF45" i="248"/>
  <c r="AE45" i="248"/>
  <c r="AD45" i="248"/>
  <c r="AC45" i="248"/>
  <c r="AB45" i="248"/>
  <c r="AA45" i="248"/>
  <c r="Z45" i="248"/>
  <c r="Y45" i="248"/>
  <c r="X45" i="248"/>
  <c r="W45" i="248"/>
  <c r="V45" i="248"/>
  <c r="U45" i="248"/>
  <c r="T45" i="248"/>
  <c r="S45" i="248"/>
  <c r="R45" i="248"/>
  <c r="AF44" i="248"/>
  <c r="AE44" i="248"/>
  <c r="AD44" i="248"/>
  <c r="AC44" i="248"/>
  <c r="AB44" i="248"/>
  <c r="AA44" i="248"/>
  <c r="Z44" i="248"/>
  <c r="Y44" i="248"/>
  <c r="X44" i="248"/>
  <c r="W44" i="248"/>
  <c r="V44" i="248"/>
  <c r="U44" i="248"/>
  <c r="T44" i="248"/>
  <c r="S44" i="248"/>
  <c r="R44" i="248"/>
  <c r="AF43" i="248"/>
  <c r="AE43" i="248"/>
  <c r="AD43" i="248"/>
  <c r="AC43" i="248"/>
  <c r="AB43" i="248"/>
  <c r="AA43" i="248"/>
  <c r="Z43" i="248"/>
  <c r="Y43" i="248"/>
  <c r="X43" i="248"/>
  <c r="W43" i="248"/>
  <c r="V43" i="248"/>
  <c r="U43" i="248"/>
  <c r="T43" i="248"/>
  <c r="S43" i="248"/>
  <c r="R43" i="248"/>
  <c r="AF42" i="248"/>
  <c r="AE42" i="248"/>
  <c r="AD42" i="248"/>
  <c r="AC42" i="248"/>
  <c r="AB42" i="248"/>
  <c r="AA42" i="248"/>
  <c r="Z42" i="248"/>
  <c r="Y42" i="248"/>
  <c r="X42" i="248"/>
  <c r="W42" i="248"/>
  <c r="V42" i="248"/>
  <c r="U42" i="248"/>
  <c r="T42" i="248"/>
  <c r="S42" i="248"/>
  <c r="R42" i="248"/>
  <c r="AF41" i="248"/>
  <c r="AE41" i="248"/>
  <c r="AD41" i="248"/>
  <c r="AC41" i="248"/>
  <c r="AB41" i="248"/>
  <c r="AA41" i="248"/>
  <c r="Z41" i="248"/>
  <c r="Y41" i="248"/>
  <c r="X41" i="248"/>
  <c r="W41" i="248"/>
  <c r="V41" i="248"/>
  <c r="U41" i="248"/>
  <c r="T41" i="248"/>
  <c r="S41" i="248"/>
  <c r="R41" i="248"/>
  <c r="AF40" i="248"/>
  <c r="AE40" i="248"/>
  <c r="AD40" i="248"/>
  <c r="AC40" i="248"/>
  <c r="AB40" i="248"/>
  <c r="AA40" i="248"/>
  <c r="Z40" i="248"/>
  <c r="Y40" i="248"/>
  <c r="X40" i="248"/>
  <c r="W40" i="248"/>
  <c r="V40" i="248"/>
  <c r="U40" i="248"/>
  <c r="T40" i="248"/>
  <c r="S40" i="248"/>
  <c r="R40" i="248"/>
  <c r="AF39" i="248"/>
  <c r="AE39" i="248"/>
  <c r="AD39" i="248"/>
  <c r="AC39" i="248"/>
  <c r="AB39" i="248"/>
  <c r="AA39" i="248"/>
  <c r="Z39" i="248"/>
  <c r="Y39" i="248"/>
  <c r="X39" i="248"/>
  <c r="W39" i="248"/>
  <c r="V39" i="248"/>
  <c r="U39" i="248"/>
  <c r="T39" i="248"/>
  <c r="S39" i="248"/>
  <c r="R39" i="248"/>
  <c r="AF38" i="248"/>
  <c r="AE38" i="248"/>
  <c r="AD38" i="248"/>
  <c r="AC38" i="248"/>
  <c r="AB38" i="248"/>
  <c r="AA38" i="248"/>
  <c r="Z38" i="248"/>
  <c r="Y38" i="248"/>
  <c r="X38" i="248"/>
  <c r="W38" i="248"/>
  <c r="V38" i="248"/>
  <c r="U38" i="248"/>
  <c r="T38" i="248"/>
  <c r="S38" i="248"/>
  <c r="R38" i="248"/>
  <c r="AF37" i="248"/>
  <c r="AE37" i="248"/>
  <c r="AD37" i="248"/>
  <c r="AC37" i="248"/>
  <c r="AB37" i="248"/>
  <c r="AA37" i="248"/>
  <c r="Z37" i="248"/>
  <c r="Y37" i="248"/>
  <c r="X37" i="248"/>
  <c r="W37" i="248"/>
  <c r="V37" i="248"/>
  <c r="U37" i="248"/>
  <c r="T37" i="248"/>
  <c r="S37" i="248"/>
  <c r="R37" i="248"/>
  <c r="AF36" i="248"/>
  <c r="AE36" i="248"/>
  <c r="AD36" i="248"/>
  <c r="AC36" i="248"/>
  <c r="AB36" i="248"/>
  <c r="AA36" i="248"/>
  <c r="Z36" i="248"/>
  <c r="Y36" i="248"/>
  <c r="X36" i="248"/>
  <c r="W36" i="248"/>
  <c r="V36" i="248"/>
  <c r="U36" i="248"/>
  <c r="T36" i="248"/>
  <c r="S36" i="248"/>
  <c r="R36" i="248"/>
  <c r="AF35" i="248"/>
  <c r="AE35" i="248"/>
  <c r="AD35" i="248"/>
  <c r="AC35" i="248"/>
  <c r="AB35" i="248"/>
  <c r="AA35" i="248"/>
  <c r="Z35" i="248"/>
  <c r="Y35" i="248"/>
  <c r="X35" i="248"/>
  <c r="W35" i="248"/>
  <c r="V35" i="248"/>
  <c r="U35" i="248"/>
  <c r="T35" i="248"/>
  <c r="S35" i="248"/>
  <c r="R35" i="248"/>
  <c r="AF34" i="248"/>
  <c r="AE34" i="248"/>
  <c r="AD34" i="248"/>
  <c r="AC34" i="248"/>
  <c r="AB34" i="248"/>
  <c r="AA34" i="248"/>
  <c r="Z34" i="248"/>
  <c r="Y34" i="248"/>
  <c r="X34" i="248"/>
  <c r="W34" i="248"/>
  <c r="V34" i="248"/>
  <c r="U34" i="248"/>
  <c r="T34" i="248"/>
  <c r="S34" i="248"/>
  <c r="R34" i="248"/>
  <c r="AF33" i="248"/>
  <c r="AE33" i="248"/>
  <c r="AD33" i="248"/>
  <c r="AC33" i="248"/>
  <c r="AB33" i="248"/>
  <c r="AA33" i="248"/>
  <c r="Z33" i="248"/>
  <c r="Y33" i="248"/>
  <c r="X33" i="248"/>
  <c r="W33" i="248"/>
  <c r="V33" i="248"/>
  <c r="U33" i="248"/>
  <c r="T33" i="248"/>
  <c r="S33" i="248"/>
  <c r="R33" i="248"/>
  <c r="AF32" i="248"/>
  <c r="AE32" i="248"/>
  <c r="AD32" i="248"/>
  <c r="AC32" i="248"/>
  <c r="AB32" i="248"/>
  <c r="AA32" i="248"/>
  <c r="Z32" i="248"/>
  <c r="Y32" i="248"/>
  <c r="X32" i="248"/>
  <c r="W32" i="248"/>
  <c r="V32" i="248"/>
  <c r="U32" i="248"/>
  <c r="T32" i="248"/>
  <c r="S32" i="248"/>
  <c r="R32" i="248"/>
  <c r="R9" i="248"/>
  <c r="Q9" i="248"/>
  <c r="P9" i="248"/>
  <c r="O9" i="248"/>
  <c r="N9" i="248"/>
  <c r="M9" i="248"/>
  <c r="L9" i="248"/>
  <c r="K9" i="248"/>
  <c r="J9" i="248"/>
  <c r="I9" i="248"/>
  <c r="H9" i="248"/>
  <c r="G9" i="248"/>
  <c r="F9" i="248"/>
  <c r="AH51" i="247"/>
  <c r="AG51" i="247"/>
  <c r="AF51" i="247"/>
  <c r="AE51" i="247"/>
  <c r="AD51" i="247"/>
  <c r="AC51" i="247"/>
  <c r="AB51" i="247"/>
  <c r="AA51" i="247"/>
  <c r="Z51" i="247"/>
  <c r="Y51" i="247"/>
  <c r="X51" i="247"/>
  <c r="W51" i="247"/>
  <c r="V51" i="247"/>
  <c r="U51" i="247"/>
  <c r="T51" i="247"/>
  <c r="S51" i="247"/>
  <c r="R51" i="247"/>
  <c r="Q51" i="247"/>
  <c r="P51" i="247"/>
  <c r="O51" i="247"/>
  <c r="N51" i="247"/>
  <c r="M51" i="247"/>
  <c r="L51" i="247"/>
  <c r="K51" i="247"/>
  <c r="J51" i="247"/>
  <c r="I51" i="247"/>
  <c r="H51" i="247"/>
  <c r="G51" i="247"/>
  <c r="AH50" i="247"/>
  <c r="AG50" i="247"/>
  <c r="AF50" i="247"/>
  <c r="AE50" i="247"/>
  <c r="AD50" i="247"/>
  <c r="AC50" i="247"/>
  <c r="AB50" i="247"/>
  <c r="AA50" i="247"/>
  <c r="Z50" i="247"/>
  <c r="Y50" i="247"/>
  <c r="X50" i="247"/>
  <c r="W50" i="247"/>
  <c r="V50" i="247"/>
  <c r="U50" i="247"/>
  <c r="T50" i="247"/>
  <c r="S50" i="247"/>
  <c r="R50" i="247"/>
  <c r="Q50" i="247"/>
  <c r="P50" i="247"/>
  <c r="O50" i="247"/>
  <c r="N50" i="247"/>
  <c r="M50" i="247"/>
  <c r="L50" i="247"/>
  <c r="K50" i="247"/>
  <c r="J50" i="247"/>
  <c r="I50" i="247"/>
  <c r="H50" i="247"/>
  <c r="G50" i="247"/>
  <c r="AH49" i="247"/>
  <c r="AG49" i="247"/>
  <c r="AF49" i="247"/>
  <c r="AE49" i="247"/>
  <c r="AD49" i="247"/>
  <c r="AC49" i="247"/>
  <c r="AB49" i="247"/>
  <c r="AA49" i="247"/>
  <c r="Z49" i="247"/>
  <c r="Y49" i="247"/>
  <c r="X49" i="247"/>
  <c r="W49" i="247"/>
  <c r="V49" i="247"/>
  <c r="U49" i="247"/>
  <c r="T49" i="247"/>
  <c r="S49" i="247"/>
  <c r="R49" i="247"/>
  <c r="Q49" i="247"/>
  <c r="P49" i="247"/>
  <c r="O49" i="247"/>
  <c r="N49" i="247"/>
  <c r="M49" i="247"/>
  <c r="L49" i="247"/>
  <c r="K49" i="247"/>
  <c r="J49" i="247"/>
  <c r="I49" i="247"/>
  <c r="H49" i="247"/>
  <c r="G49" i="247"/>
  <c r="AH48" i="247"/>
  <c r="AG48" i="247"/>
  <c r="AF48" i="247"/>
  <c r="AE48" i="247"/>
  <c r="AD48" i="247"/>
  <c r="AC48" i="247"/>
  <c r="AB48" i="247"/>
  <c r="AA48" i="247"/>
  <c r="Z48" i="247"/>
  <c r="Y48" i="247"/>
  <c r="X48" i="247"/>
  <c r="W48" i="247"/>
  <c r="V48" i="247"/>
  <c r="U48" i="247"/>
  <c r="T48" i="247"/>
  <c r="S48" i="247"/>
  <c r="R48" i="247"/>
  <c r="Q48" i="247"/>
  <c r="P48" i="247"/>
  <c r="O48" i="247"/>
  <c r="N48" i="247"/>
  <c r="M48" i="247"/>
  <c r="L48" i="247"/>
  <c r="K48" i="247"/>
  <c r="J48" i="247"/>
  <c r="I48" i="247"/>
  <c r="H48" i="247"/>
  <c r="G48" i="247"/>
  <c r="AH47" i="247"/>
  <c r="AG47" i="247"/>
  <c r="AF47" i="247"/>
  <c r="AE47" i="247"/>
  <c r="AD47" i="247"/>
  <c r="AC47" i="247"/>
  <c r="AB47" i="247"/>
  <c r="AA47" i="247"/>
  <c r="Z47" i="247"/>
  <c r="Y47" i="247"/>
  <c r="X47" i="247"/>
  <c r="W47" i="247"/>
  <c r="V47" i="247"/>
  <c r="U47" i="247"/>
  <c r="T47" i="247"/>
  <c r="S47" i="247"/>
  <c r="R47" i="247"/>
  <c r="Q47" i="247"/>
  <c r="P47" i="247"/>
  <c r="O47" i="247"/>
  <c r="N47" i="247"/>
  <c r="M47" i="247"/>
  <c r="L47" i="247"/>
  <c r="K47" i="247"/>
  <c r="J47" i="247"/>
  <c r="I47" i="247"/>
  <c r="H47" i="247"/>
  <c r="G47" i="247"/>
  <c r="AH46" i="247"/>
  <c r="AG46" i="247"/>
  <c r="AF46" i="247"/>
  <c r="AE46" i="247"/>
  <c r="AD46" i="247"/>
  <c r="AC46" i="247"/>
  <c r="AB46" i="247"/>
  <c r="AA46" i="247"/>
  <c r="Z46" i="247"/>
  <c r="Y46" i="247"/>
  <c r="X46" i="247"/>
  <c r="W46" i="247"/>
  <c r="V46" i="247"/>
  <c r="U46" i="247"/>
  <c r="T46" i="247"/>
  <c r="S46" i="247"/>
  <c r="R46" i="247"/>
  <c r="Q46" i="247"/>
  <c r="P46" i="247"/>
  <c r="O46" i="247"/>
  <c r="N46" i="247"/>
  <c r="M46" i="247"/>
  <c r="L46" i="247"/>
  <c r="K46" i="247"/>
  <c r="J46" i="247"/>
  <c r="I46" i="247"/>
  <c r="H46" i="247"/>
  <c r="G46" i="247"/>
  <c r="AH45" i="247"/>
  <c r="AG45" i="247"/>
  <c r="AF45" i="247"/>
  <c r="AE45" i="247"/>
  <c r="AD45" i="247"/>
  <c r="AC45" i="247"/>
  <c r="AB45" i="247"/>
  <c r="AA45" i="247"/>
  <c r="Z45" i="247"/>
  <c r="Y45" i="247"/>
  <c r="X45" i="247"/>
  <c r="W45" i="247"/>
  <c r="V45" i="247"/>
  <c r="U45" i="247"/>
  <c r="T45" i="247"/>
  <c r="S45" i="247"/>
  <c r="R45" i="247"/>
  <c r="Q45" i="247"/>
  <c r="P45" i="247"/>
  <c r="O45" i="247"/>
  <c r="N45" i="247"/>
  <c r="M45" i="247"/>
  <c r="L45" i="247"/>
  <c r="K45" i="247"/>
  <c r="J45" i="247"/>
  <c r="I45" i="247"/>
  <c r="H45" i="247"/>
  <c r="G45" i="247"/>
  <c r="AH44" i="247"/>
  <c r="AG44" i="247"/>
  <c r="AF44" i="247"/>
  <c r="AE44" i="247"/>
  <c r="AD44" i="247"/>
  <c r="AC44" i="247"/>
  <c r="AB44" i="247"/>
  <c r="AA44" i="247"/>
  <c r="Z44" i="247"/>
  <c r="Y44" i="247"/>
  <c r="X44" i="247"/>
  <c r="W44" i="247"/>
  <c r="V44" i="247"/>
  <c r="U44" i="247"/>
  <c r="T44" i="247"/>
  <c r="S44" i="247"/>
  <c r="R44" i="247"/>
  <c r="Q44" i="247"/>
  <c r="P44" i="247"/>
  <c r="O44" i="247"/>
  <c r="N44" i="247"/>
  <c r="M44" i="247"/>
  <c r="L44" i="247"/>
  <c r="K44" i="247"/>
  <c r="J44" i="247"/>
  <c r="I44" i="247"/>
  <c r="H44" i="247"/>
  <c r="G44" i="247"/>
  <c r="AH43" i="247"/>
  <c r="AG43" i="247"/>
  <c r="AF43" i="247"/>
  <c r="AE43" i="247"/>
  <c r="AD43" i="247"/>
  <c r="AC43" i="247"/>
  <c r="AB43" i="247"/>
  <c r="AA43" i="247"/>
  <c r="Z43" i="247"/>
  <c r="Y43" i="247"/>
  <c r="X43" i="247"/>
  <c r="W43" i="247"/>
  <c r="V43" i="247"/>
  <c r="U43" i="247"/>
  <c r="T43" i="247"/>
  <c r="S43" i="247"/>
  <c r="R43" i="247"/>
  <c r="Q43" i="247"/>
  <c r="P43" i="247"/>
  <c r="O43" i="247"/>
  <c r="N43" i="247"/>
  <c r="M43" i="247"/>
  <c r="L43" i="247"/>
  <c r="K43" i="247"/>
  <c r="J43" i="247"/>
  <c r="I43" i="247"/>
  <c r="H43" i="247"/>
  <c r="G43" i="247"/>
  <c r="AH42" i="247"/>
  <c r="AG42" i="247"/>
  <c r="AF42" i="247"/>
  <c r="AE42" i="247"/>
  <c r="AD42" i="247"/>
  <c r="AC42" i="247"/>
  <c r="AB42" i="247"/>
  <c r="AA42" i="247"/>
  <c r="Z42" i="247"/>
  <c r="Y42" i="247"/>
  <c r="X42" i="247"/>
  <c r="W42" i="247"/>
  <c r="V42" i="247"/>
  <c r="U42" i="247"/>
  <c r="T42" i="247"/>
  <c r="S42" i="247"/>
  <c r="R42" i="247"/>
  <c r="Q42" i="247"/>
  <c r="P42" i="247"/>
  <c r="O42" i="247"/>
  <c r="N42" i="247"/>
  <c r="M42" i="247"/>
  <c r="L42" i="247"/>
  <c r="K42" i="247"/>
  <c r="J42" i="247"/>
  <c r="I42" i="247"/>
  <c r="H42" i="247"/>
  <c r="G42" i="247"/>
  <c r="AH41" i="247"/>
  <c r="AG41" i="247"/>
  <c r="AF41" i="247"/>
  <c r="AE41" i="247"/>
  <c r="AD41" i="247"/>
  <c r="AC41" i="247"/>
  <c r="AB41" i="247"/>
  <c r="AA41" i="247"/>
  <c r="Z41" i="247"/>
  <c r="Y41" i="247"/>
  <c r="X41" i="247"/>
  <c r="W41" i="247"/>
  <c r="V41" i="247"/>
  <c r="U41" i="247"/>
  <c r="T41" i="247"/>
  <c r="S41" i="247"/>
  <c r="R41" i="247"/>
  <c r="Q41" i="247"/>
  <c r="P41" i="247"/>
  <c r="O41" i="247"/>
  <c r="N41" i="247"/>
  <c r="M41" i="247"/>
  <c r="L41" i="247"/>
  <c r="K41" i="247"/>
  <c r="J41" i="247"/>
  <c r="I41" i="247"/>
  <c r="H41" i="247"/>
  <c r="G41" i="247"/>
  <c r="AH40" i="247"/>
  <c r="AG40" i="247"/>
  <c r="AF40" i="247"/>
  <c r="AE40" i="247"/>
  <c r="AD40" i="247"/>
  <c r="AC40" i="247"/>
  <c r="AB40" i="247"/>
  <c r="AA40" i="247"/>
  <c r="Z40" i="247"/>
  <c r="Y40" i="247"/>
  <c r="X40" i="247"/>
  <c r="W40" i="247"/>
  <c r="V40" i="247"/>
  <c r="U40" i="247"/>
  <c r="T40" i="247"/>
  <c r="S40" i="247"/>
  <c r="R40" i="247"/>
  <c r="Q40" i="247"/>
  <c r="P40" i="247"/>
  <c r="O40" i="247"/>
  <c r="N40" i="247"/>
  <c r="M40" i="247"/>
  <c r="L40" i="247"/>
  <c r="K40" i="247"/>
  <c r="J40" i="247"/>
  <c r="I40" i="247"/>
  <c r="H40" i="247"/>
  <c r="G40" i="247"/>
  <c r="AH39" i="247"/>
  <c r="AG39" i="247"/>
  <c r="AF39" i="247"/>
  <c r="AE39" i="247"/>
  <c r="AD39" i="247"/>
  <c r="AC39" i="247"/>
  <c r="AB39" i="247"/>
  <c r="AA39" i="247"/>
  <c r="Z39" i="247"/>
  <c r="Y39" i="247"/>
  <c r="X39" i="247"/>
  <c r="W39" i="247"/>
  <c r="V39" i="247"/>
  <c r="U39" i="247"/>
  <c r="T39" i="247"/>
  <c r="S39" i="247"/>
  <c r="R39" i="247"/>
  <c r="Q39" i="247"/>
  <c r="P39" i="247"/>
  <c r="O39" i="247"/>
  <c r="N39" i="247"/>
  <c r="M39" i="247"/>
  <c r="L39" i="247"/>
  <c r="K39" i="247"/>
  <c r="J39" i="247"/>
  <c r="I39" i="247"/>
  <c r="H39" i="247"/>
  <c r="G39" i="247"/>
  <c r="AH38" i="247"/>
  <c r="AG38" i="247"/>
  <c r="AF38" i="247"/>
  <c r="AE38" i="247"/>
  <c r="AD38" i="247"/>
  <c r="AC38" i="247"/>
  <c r="AB38" i="247"/>
  <c r="AA38" i="247"/>
  <c r="Z38" i="247"/>
  <c r="Y38" i="247"/>
  <c r="X38" i="247"/>
  <c r="W38" i="247"/>
  <c r="V38" i="247"/>
  <c r="U38" i="247"/>
  <c r="T38" i="247"/>
  <c r="S38" i="247"/>
  <c r="R38" i="247"/>
  <c r="Q38" i="247"/>
  <c r="P38" i="247"/>
  <c r="O38" i="247"/>
  <c r="N38" i="247"/>
  <c r="M38" i="247"/>
  <c r="L38" i="247"/>
  <c r="K38" i="247"/>
  <c r="J38" i="247"/>
  <c r="I38" i="247"/>
  <c r="H38" i="247"/>
  <c r="G38" i="247"/>
  <c r="F38" i="247"/>
  <c r="E38" i="247"/>
  <c r="AH37" i="247"/>
  <c r="AG37" i="247"/>
  <c r="AF37" i="247"/>
  <c r="AE37" i="247"/>
  <c r="AC37" i="247"/>
  <c r="AB37" i="247"/>
  <c r="AA37" i="247"/>
  <c r="Z37" i="247"/>
  <c r="Y37" i="247"/>
  <c r="X37" i="247"/>
  <c r="W37" i="247"/>
  <c r="V37" i="247"/>
  <c r="U37" i="247"/>
  <c r="T37" i="247"/>
  <c r="S37" i="247"/>
  <c r="R37" i="247"/>
  <c r="Q37" i="247"/>
  <c r="P37" i="247"/>
  <c r="O37" i="247"/>
  <c r="N37" i="247"/>
  <c r="M37" i="247"/>
  <c r="L37" i="247"/>
  <c r="K37" i="247"/>
  <c r="J37" i="247"/>
  <c r="I37" i="247"/>
  <c r="H37" i="247"/>
  <c r="G37" i="247"/>
  <c r="F37" i="247"/>
  <c r="E37" i="247"/>
  <c r="AH36" i="247"/>
  <c r="AG36" i="247"/>
  <c r="AF36" i="247"/>
  <c r="AE36" i="247"/>
  <c r="AD36" i="247"/>
  <c r="AC36" i="247"/>
  <c r="AB36" i="247"/>
  <c r="AA36" i="247"/>
  <c r="Z36" i="247"/>
  <c r="Y36" i="247"/>
  <c r="X36" i="247"/>
  <c r="W36" i="247"/>
  <c r="V36" i="247"/>
  <c r="U36" i="247"/>
  <c r="T36" i="247"/>
  <c r="S36" i="247"/>
  <c r="R36" i="247"/>
  <c r="Q36" i="247"/>
  <c r="P36" i="247"/>
  <c r="O36" i="247"/>
  <c r="N36" i="247"/>
  <c r="M36" i="247"/>
  <c r="L36" i="247"/>
  <c r="K36" i="247"/>
  <c r="J36" i="247"/>
  <c r="I36" i="247"/>
  <c r="H36" i="247"/>
  <c r="G36" i="247"/>
  <c r="AH35" i="247"/>
  <c r="AG35" i="247"/>
  <c r="AF35" i="247"/>
  <c r="AE35" i="247"/>
  <c r="AD35" i="247"/>
  <c r="AC35" i="247"/>
  <c r="AB35" i="247"/>
  <c r="AA35" i="247"/>
  <c r="Z35" i="247"/>
  <c r="Y35" i="247"/>
  <c r="X35" i="247"/>
  <c r="W35" i="247"/>
  <c r="V35" i="247"/>
  <c r="U35" i="247"/>
  <c r="T35" i="247"/>
  <c r="S35" i="247"/>
  <c r="R35" i="247"/>
  <c r="Q35" i="247"/>
  <c r="P35" i="247"/>
  <c r="O35" i="247"/>
  <c r="N35" i="247"/>
  <c r="M35" i="247"/>
  <c r="L35" i="247"/>
  <c r="K35" i="247"/>
  <c r="J35" i="247"/>
  <c r="I35" i="247"/>
  <c r="H35" i="247"/>
  <c r="G35" i="247"/>
  <c r="AH34" i="247"/>
  <c r="AG34" i="247"/>
  <c r="AF34" i="247"/>
  <c r="AE34" i="247"/>
  <c r="AD34" i="247"/>
  <c r="AC34" i="247"/>
  <c r="AB34" i="247"/>
  <c r="AA34" i="247"/>
  <c r="Z34" i="247"/>
  <c r="Y34" i="247"/>
  <c r="X34" i="247"/>
  <c r="W34" i="247"/>
  <c r="V34" i="247"/>
  <c r="U34" i="247"/>
  <c r="T34" i="247"/>
  <c r="S34" i="247"/>
  <c r="R34" i="247"/>
  <c r="Q34" i="247"/>
  <c r="P34" i="247"/>
  <c r="O34" i="247"/>
  <c r="N34" i="247"/>
  <c r="M34" i="247"/>
  <c r="L34" i="247"/>
  <c r="K34" i="247"/>
  <c r="J34" i="247"/>
  <c r="I34" i="247"/>
  <c r="H34" i="247"/>
  <c r="G34" i="247"/>
  <c r="F34" i="247"/>
  <c r="E34" i="247"/>
  <c r="AH33" i="247"/>
  <c r="AG33" i="247"/>
  <c r="AF33" i="247"/>
  <c r="AE33" i="247"/>
  <c r="AD33" i="247"/>
  <c r="AC33" i="247"/>
  <c r="AB33" i="247"/>
  <c r="AA33" i="247"/>
  <c r="Z33" i="247"/>
  <c r="Y33" i="247"/>
  <c r="X33" i="247"/>
  <c r="W33" i="247"/>
  <c r="V33" i="247"/>
  <c r="U33" i="247"/>
  <c r="T33" i="247"/>
  <c r="S33" i="247"/>
  <c r="R33" i="247"/>
  <c r="P33" i="247"/>
  <c r="O33" i="247"/>
  <c r="N33" i="247"/>
  <c r="M33" i="247"/>
  <c r="L33" i="247"/>
  <c r="K33" i="247"/>
  <c r="J33" i="247"/>
  <c r="I33" i="247"/>
  <c r="H33" i="247"/>
  <c r="G33" i="247"/>
  <c r="E33" i="247"/>
  <c r="AH32" i="247"/>
  <c r="AG32" i="247"/>
  <c r="AF32" i="247"/>
  <c r="AE32" i="247"/>
  <c r="AD32" i="247"/>
  <c r="AC32" i="247"/>
  <c r="AB32" i="247"/>
  <c r="AA32" i="247"/>
  <c r="Z32" i="247"/>
  <c r="Y32" i="247"/>
  <c r="X32" i="247"/>
  <c r="W32" i="247"/>
  <c r="V32" i="247"/>
  <c r="U32" i="247"/>
  <c r="T32" i="247"/>
  <c r="S32" i="247"/>
  <c r="R32" i="247"/>
  <c r="Q32" i="247"/>
  <c r="P32" i="247"/>
  <c r="O32" i="247"/>
  <c r="N32" i="247"/>
  <c r="M32" i="247"/>
  <c r="L32" i="247"/>
  <c r="K32" i="247"/>
  <c r="J32" i="247"/>
  <c r="I32" i="247"/>
  <c r="H32" i="247"/>
  <c r="G32" i="247"/>
  <c r="AH31" i="247"/>
  <c r="AG31" i="247"/>
  <c r="AF31" i="247"/>
  <c r="AE31" i="247"/>
  <c r="AD31" i="247"/>
  <c r="AC31" i="247"/>
  <c r="AB31" i="247"/>
  <c r="AA31" i="247"/>
  <c r="Z31" i="247"/>
  <c r="Y31" i="247"/>
  <c r="X31" i="247"/>
  <c r="W31" i="247"/>
  <c r="V31" i="247"/>
  <c r="U31" i="247"/>
  <c r="T31" i="247"/>
  <c r="S31" i="247"/>
  <c r="R31" i="247"/>
  <c r="Q31" i="247"/>
  <c r="P31" i="247"/>
  <c r="O31" i="247"/>
  <c r="N31" i="247"/>
  <c r="M31" i="247"/>
  <c r="L31" i="247"/>
  <c r="K31" i="247"/>
  <c r="J31" i="247"/>
  <c r="I31" i="247"/>
  <c r="H31" i="247"/>
  <c r="G31" i="247"/>
  <c r="AH30" i="247"/>
  <c r="AG30" i="247"/>
  <c r="AF30" i="247"/>
  <c r="AE30" i="247"/>
  <c r="AD30" i="247"/>
  <c r="AC30" i="247"/>
  <c r="AB30" i="247"/>
  <c r="AA30" i="247"/>
  <c r="Z30" i="247"/>
  <c r="Y30" i="247"/>
  <c r="X30" i="247"/>
  <c r="W30" i="247"/>
  <c r="V30" i="247"/>
  <c r="U30" i="247"/>
  <c r="T30" i="247"/>
  <c r="S30" i="247"/>
  <c r="R30" i="247"/>
  <c r="Q30" i="247"/>
  <c r="P30" i="247"/>
  <c r="O30" i="247"/>
  <c r="N30" i="247"/>
  <c r="M30" i="247"/>
  <c r="L30" i="247"/>
  <c r="K30" i="247"/>
  <c r="J30" i="247"/>
  <c r="I30" i="247"/>
  <c r="H30" i="247"/>
  <c r="G30" i="247"/>
  <c r="AH29" i="247"/>
  <c r="AG29" i="247"/>
  <c r="AF29" i="247"/>
  <c r="AE29" i="247"/>
  <c r="AD29" i="247"/>
  <c r="AC29" i="247"/>
  <c r="AB29" i="247"/>
  <c r="AA29" i="247"/>
  <c r="Z29" i="247"/>
  <c r="Y29" i="247"/>
  <c r="X29" i="247"/>
  <c r="W29" i="247"/>
  <c r="V29" i="247"/>
  <c r="U29" i="247"/>
  <c r="T29" i="247"/>
  <c r="S29" i="247"/>
  <c r="R29" i="247"/>
  <c r="Q29" i="247"/>
  <c r="P29" i="247"/>
  <c r="O29" i="247"/>
  <c r="N29" i="247"/>
  <c r="M29" i="247"/>
  <c r="L29" i="247"/>
  <c r="K29" i="247"/>
  <c r="J29" i="247"/>
  <c r="I29" i="247"/>
  <c r="H29" i="247"/>
  <c r="G29" i="247"/>
  <c r="AH28" i="247"/>
  <c r="AG28" i="247"/>
  <c r="AF28" i="247"/>
  <c r="AE28" i="247"/>
  <c r="AD28" i="247"/>
  <c r="AC28" i="247"/>
  <c r="AB28" i="247"/>
  <c r="AA28" i="247"/>
  <c r="Z28" i="247"/>
  <c r="Y28" i="247"/>
  <c r="X28" i="247"/>
  <c r="W28" i="247"/>
  <c r="V28" i="247"/>
  <c r="U28" i="247"/>
  <c r="T28" i="247"/>
  <c r="S28" i="247"/>
  <c r="R28" i="247"/>
  <c r="Q28" i="247"/>
  <c r="P28" i="247"/>
  <c r="O28" i="247"/>
  <c r="N28" i="247"/>
  <c r="M28" i="247"/>
  <c r="L28" i="247"/>
  <c r="K28" i="247"/>
  <c r="J28" i="247"/>
  <c r="I28" i="247"/>
  <c r="H28" i="247"/>
  <c r="G28" i="247"/>
  <c r="AH27" i="247"/>
  <c r="AG27" i="247"/>
  <c r="AF27" i="247"/>
  <c r="AE27" i="247"/>
  <c r="AD27" i="247"/>
  <c r="AC27" i="247"/>
  <c r="AB27" i="247"/>
  <c r="AA27" i="247"/>
  <c r="Z27" i="247"/>
  <c r="Y27" i="247"/>
  <c r="X27" i="247"/>
  <c r="W27" i="247"/>
  <c r="V27" i="247"/>
  <c r="U27" i="247"/>
  <c r="T27" i="247"/>
  <c r="S27" i="247"/>
  <c r="R27" i="247"/>
  <c r="Q27" i="247"/>
  <c r="P27" i="247"/>
  <c r="O27" i="247"/>
  <c r="N27" i="247"/>
  <c r="M27" i="247"/>
  <c r="L27" i="247"/>
  <c r="K27" i="247"/>
  <c r="J27" i="247"/>
  <c r="I27" i="247"/>
  <c r="H27" i="247"/>
  <c r="G27" i="247"/>
  <c r="AH26" i="247"/>
  <c r="AG26" i="247"/>
  <c r="AF26" i="247"/>
  <c r="AE26" i="247"/>
  <c r="AD26" i="247"/>
  <c r="AC26" i="247"/>
  <c r="AB26" i="247"/>
  <c r="AA26" i="247"/>
  <c r="Z26" i="247"/>
  <c r="Y26" i="247"/>
  <c r="X26" i="247"/>
  <c r="W26" i="247"/>
  <c r="V26" i="247"/>
  <c r="U26" i="247"/>
  <c r="T26" i="247"/>
  <c r="S26" i="247"/>
  <c r="R26" i="247"/>
  <c r="Q26" i="247"/>
  <c r="P26" i="247"/>
  <c r="O26" i="247"/>
  <c r="N26" i="247"/>
  <c r="M26" i="247"/>
  <c r="L26" i="247"/>
  <c r="K26" i="247"/>
  <c r="J26" i="247"/>
  <c r="I26" i="247"/>
  <c r="H26" i="247"/>
  <c r="G26" i="247"/>
  <c r="AH25" i="247"/>
  <c r="AG25" i="247"/>
  <c r="AF25" i="247"/>
  <c r="AE25" i="247"/>
  <c r="AD25" i="247"/>
  <c r="AC25" i="247"/>
  <c r="AB25" i="247"/>
  <c r="AA25" i="247"/>
  <c r="Z25" i="247"/>
  <c r="Y25" i="247"/>
  <c r="X25" i="247"/>
  <c r="W25" i="247"/>
  <c r="V25" i="247"/>
  <c r="U25" i="247"/>
  <c r="T25" i="247"/>
  <c r="S25" i="247"/>
  <c r="R25" i="247"/>
  <c r="Q25" i="247"/>
  <c r="P25" i="247"/>
  <c r="O25" i="247"/>
  <c r="N25" i="247"/>
  <c r="M25" i="247"/>
  <c r="L25" i="247"/>
  <c r="K25" i="247"/>
  <c r="J25" i="247"/>
  <c r="I25" i="247"/>
  <c r="H25" i="247"/>
  <c r="G25" i="247"/>
  <c r="AH24" i="247"/>
  <c r="AG24" i="247"/>
  <c r="AF24" i="247"/>
  <c r="AE24" i="247"/>
  <c r="AD24" i="247"/>
  <c r="AC24" i="247"/>
  <c r="AB24" i="247"/>
  <c r="AA24" i="247"/>
  <c r="Z24" i="247"/>
  <c r="Y24" i="247"/>
  <c r="X24" i="247"/>
  <c r="W24" i="247"/>
  <c r="V24" i="247"/>
  <c r="U24" i="247"/>
  <c r="T24" i="247"/>
  <c r="S24" i="247"/>
  <c r="R24" i="247"/>
  <c r="Q24" i="247"/>
  <c r="P24" i="247"/>
  <c r="O24" i="247"/>
  <c r="N24" i="247"/>
  <c r="M24" i="247"/>
  <c r="L24" i="247"/>
  <c r="K24" i="247"/>
  <c r="J24" i="247"/>
  <c r="I24" i="247"/>
  <c r="H24" i="247"/>
  <c r="G24" i="247"/>
  <c r="AH23" i="247"/>
  <c r="AG23" i="247"/>
  <c r="AF23" i="247"/>
  <c r="AE23" i="247"/>
  <c r="AD23" i="247"/>
  <c r="AC23" i="247"/>
  <c r="AB23" i="247"/>
  <c r="AA23" i="247"/>
  <c r="Z23" i="247"/>
  <c r="Y23" i="247"/>
  <c r="X23" i="247"/>
  <c r="W23" i="247"/>
  <c r="V23" i="247"/>
  <c r="U23" i="247"/>
  <c r="T23" i="247"/>
  <c r="S23" i="247"/>
  <c r="R23" i="247"/>
  <c r="Q23" i="247"/>
  <c r="P23" i="247"/>
  <c r="O23" i="247"/>
  <c r="N23" i="247"/>
  <c r="M23" i="247"/>
  <c r="L23" i="247"/>
  <c r="K23" i="247"/>
  <c r="J23" i="247"/>
  <c r="I23" i="247"/>
  <c r="H23" i="247"/>
  <c r="G23" i="247"/>
  <c r="AH22" i="247"/>
  <c r="AG22" i="247"/>
  <c r="AF22" i="247"/>
  <c r="AE22" i="247"/>
  <c r="AD22" i="247"/>
  <c r="AC22" i="247"/>
  <c r="AB22" i="247"/>
  <c r="AA22" i="247"/>
  <c r="Z22" i="247"/>
  <c r="Y22" i="247"/>
  <c r="X22" i="247"/>
  <c r="W22" i="247"/>
  <c r="V22" i="247"/>
  <c r="U22" i="247"/>
  <c r="T22" i="247"/>
  <c r="S22" i="247"/>
  <c r="R22" i="247"/>
  <c r="Q22" i="247"/>
  <c r="P22" i="247"/>
  <c r="O22" i="247"/>
  <c r="N22" i="247"/>
  <c r="M22" i="247"/>
  <c r="L22" i="247"/>
  <c r="K22" i="247"/>
  <c r="J22" i="247"/>
  <c r="I22" i="247"/>
  <c r="H22" i="247"/>
  <c r="G22" i="247"/>
  <c r="AH21" i="247"/>
  <c r="AG21" i="247"/>
  <c r="AF21" i="247"/>
  <c r="AE21" i="247"/>
  <c r="AD21" i="247"/>
  <c r="AC21" i="247"/>
  <c r="AB21" i="247"/>
  <c r="AA21" i="247"/>
  <c r="Z21" i="247"/>
  <c r="Y21" i="247"/>
  <c r="X21" i="247"/>
  <c r="W21" i="247"/>
  <c r="V21" i="247"/>
  <c r="U21" i="247"/>
  <c r="T21" i="247"/>
  <c r="S21" i="247"/>
  <c r="R21" i="247"/>
  <c r="Q21" i="247"/>
  <c r="P21" i="247"/>
  <c r="O21" i="247"/>
  <c r="N21" i="247"/>
  <c r="M21" i="247"/>
  <c r="L21" i="247"/>
  <c r="K21" i="247"/>
  <c r="J21" i="247"/>
  <c r="I21" i="247"/>
  <c r="H21" i="247"/>
  <c r="G21" i="247"/>
  <c r="AH20" i="247"/>
  <c r="AG20" i="247"/>
  <c r="AF20" i="247"/>
  <c r="AE20" i="247"/>
  <c r="AD20" i="247"/>
  <c r="AC20" i="247"/>
  <c r="AB20" i="247"/>
  <c r="AA20" i="247"/>
  <c r="Z20" i="247"/>
  <c r="Y20" i="247"/>
  <c r="X20" i="247"/>
  <c r="W20" i="247"/>
  <c r="V20" i="247"/>
  <c r="U20" i="247"/>
  <c r="T20" i="247"/>
  <c r="S20" i="247"/>
  <c r="R20" i="247"/>
  <c r="Q20" i="247"/>
  <c r="P20" i="247"/>
  <c r="O20" i="247"/>
  <c r="N20" i="247"/>
  <c r="M20" i="247"/>
  <c r="L20" i="247"/>
  <c r="K20" i="247"/>
  <c r="J20" i="247"/>
  <c r="I20" i="247"/>
  <c r="H20" i="247"/>
  <c r="G20" i="247"/>
  <c r="AH19" i="247"/>
  <c r="AG19" i="247"/>
  <c r="AF19" i="247"/>
  <c r="AE19" i="247"/>
  <c r="AD19" i="247"/>
  <c r="AC19" i="247"/>
  <c r="AB19" i="247"/>
  <c r="AA19" i="247"/>
  <c r="Z19" i="247"/>
  <c r="Y19" i="247"/>
  <c r="X19" i="247"/>
  <c r="W19" i="247"/>
  <c r="V19" i="247"/>
  <c r="U19" i="247"/>
  <c r="T19" i="247"/>
  <c r="S19" i="247"/>
  <c r="R19" i="247"/>
  <c r="Q19" i="247"/>
  <c r="P19" i="247"/>
  <c r="O19" i="247"/>
  <c r="N19" i="247"/>
  <c r="M19" i="247"/>
  <c r="L19" i="247"/>
  <c r="K19" i="247"/>
  <c r="J19" i="247"/>
  <c r="I19" i="247"/>
  <c r="H19" i="247"/>
  <c r="G19" i="247"/>
  <c r="AH18" i="247"/>
  <c r="AG18" i="247"/>
  <c r="AF18" i="247"/>
  <c r="AE18" i="247"/>
  <c r="AD18" i="247"/>
  <c r="AC18" i="247"/>
  <c r="AB18" i="247"/>
  <c r="AA18" i="247"/>
  <c r="Z18" i="247"/>
  <c r="Y18" i="247"/>
  <c r="X18" i="247"/>
  <c r="W18" i="247"/>
  <c r="V18" i="247"/>
  <c r="U18" i="247"/>
  <c r="T18" i="247"/>
  <c r="S18" i="247"/>
  <c r="R18" i="247"/>
  <c r="Q18" i="247"/>
  <c r="P18" i="247"/>
  <c r="O18" i="247"/>
  <c r="N18" i="247"/>
  <c r="M18" i="247"/>
  <c r="L18" i="247"/>
  <c r="K18" i="247"/>
  <c r="J18" i="247"/>
  <c r="I18" i="247"/>
  <c r="H18" i="247"/>
  <c r="G18" i="247"/>
  <c r="AH17" i="247"/>
  <c r="AG17" i="247"/>
  <c r="AF17" i="247"/>
  <c r="AE17" i="247"/>
  <c r="AD17" i="247"/>
  <c r="AC17" i="247"/>
  <c r="AB17" i="247"/>
  <c r="AA17" i="247"/>
  <c r="Z17" i="247"/>
  <c r="Y17" i="247"/>
  <c r="X17" i="247"/>
  <c r="W17" i="247"/>
  <c r="V17" i="247"/>
  <c r="U17" i="247"/>
  <c r="T17" i="247"/>
  <c r="S17" i="247"/>
  <c r="R17" i="247"/>
  <c r="Q17" i="247"/>
  <c r="P17" i="247"/>
  <c r="O17" i="247"/>
  <c r="N17" i="247"/>
  <c r="M17" i="247"/>
  <c r="L17" i="247"/>
  <c r="K17" i="247"/>
  <c r="J17" i="247"/>
  <c r="I17" i="247"/>
  <c r="H17" i="247"/>
  <c r="G17" i="247"/>
  <c r="AH16" i="247"/>
  <c r="AG16" i="247"/>
  <c r="AF16" i="247"/>
  <c r="AE16" i="247"/>
  <c r="AD16" i="247"/>
  <c r="AC16" i="247"/>
  <c r="AB16" i="247"/>
  <c r="AA16" i="247"/>
  <c r="Z16" i="247"/>
  <c r="Y16" i="247"/>
  <c r="X16" i="247"/>
  <c r="W16" i="247"/>
  <c r="V16" i="247"/>
  <c r="U16" i="247"/>
  <c r="T16" i="247"/>
  <c r="S16" i="247"/>
  <c r="R16" i="247"/>
  <c r="Q16" i="247"/>
  <c r="P16" i="247"/>
  <c r="O16" i="247"/>
  <c r="N16" i="247"/>
  <c r="M16" i="247"/>
  <c r="L16" i="247"/>
  <c r="K16" i="247"/>
  <c r="J16" i="247"/>
  <c r="I16" i="247"/>
  <c r="H16" i="247"/>
  <c r="G16" i="247"/>
  <c r="AH15" i="247"/>
  <c r="AG15" i="247"/>
  <c r="AF15" i="247"/>
  <c r="AE15" i="247"/>
  <c r="AD15" i="247"/>
  <c r="AC15" i="247"/>
  <c r="AB15" i="247"/>
  <c r="AA15" i="247"/>
  <c r="Z15" i="247"/>
  <c r="Y15" i="247"/>
  <c r="X15" i="247"/>
  <c r="W15" i="247"/>
  <c r="V15" i="247"/>
  <c r="U15" i="247"/>
  <c r="T15" i="247"/>
  <c r="S15" i="247"/>
  <c r="R15" i="247"/>
  <c r="Q15" i="247"/>
  <c r="P15" i="247"/>
  <c r="O15" i="247"/>
  <c r="N15" i="247"/>
  <c r="M15" i="247"/>
  <c r="L15" i="247"/>
  <c r="K15" i="247"/>
  <c r="J15" i="247"/>
  <c r="I15" i="247"/>
  <c r="H15" i="247"/>
  <c r="AH14" i="247"/>
  <c r="AG14" i="247"/>
  <c r="AF14" i="247"/>
  <c r="AE14" i="247"/>
  <c r="AD14" i="247"/>
  <c r="AC14" i="247"/>
  <c r="AB14" i="247"/>
  <c r="AA14" i="247"/>
  <c r="Z14" i="247"/>
  <c r="Y14" i="247"/>
  <c r="X14" i="247"/>
  <c r="W14" i="247"/>
  <c r="V14" i="247"/>
  <c r="U14" i="247"/>
  <c r="T14" i="247"/>
  <c r="S14" i="247"/>
  <c r="R14" i="247"/>
  <c r="Q14" i="247"/>
  <c r="P14" i="247"/>
  <c r="O14" i="247"/>
  <c r="N14" i="247"/>
  <c r="M14" i="247"/>
  <c r="L14" i="247"/>
  <c r="K14" i="247"/>
  <c r="J14" i="247"/>
  <c r="I14" i="247"/>
  <c r="H14" i="247"/>
  <c r="AH13" i="247"/>
  <c r="AG13" i="247"/>
  <c r="AF13" i="247"/>
  <c r="AE13" i="247"/>
  <c r="AD13" i="247"/>
  <c r="AC13" i="247"/>
  <c r="AB13" i="247"/>
  <c r="AA13" i="247"/>
  <c r="Z13" i="247"/>
  <c r="Y13" i="247"/>
  <c r="X13" i="247"/>
  <c r="W13" i="247"/>
  <c r="V13" i="247"/>
  <c r="U13" i="247"/>
  <c r="T13" i="247"/>
  <c r="S13" i="247"/>
  <c r="R13" i="247"/>
  <c r="Q13" i="247"/>
  <c r="P13" i="247"/>
  <c r="O13" i="247"/>
  <c r="N13" i="247"/>
  <c r="M13" i="247"/>
  <c r="L13" i="247"/>
  <c r="K13" i="247"/>
  <c r="J13" i="247"/>
  <c r="I13" i="247"/>
  <c r="H13" i="247"/>
  <c r="G13" i="247"/>
  <c r="AH12" i="247"/>
  <c r="AG12" i="247"/>
  <c r="AF12" i="247"/>
  <c r="AE12" i="247"/>
  <c r="AD12" i="247"/>
  <c r="AC12" i="247"/>
  <c r="AB12" i="247"/>
  <c r="AA12" i="247"/>
  <c r="Z12" i="247"/>
  <c r="Y12" i="247"/>
  <c r="X12" i="247"/>
  <c r="W12" i="247"/>
  <c r="V12" i="247"/>
  <c r="U12" i="247"/>
  <c r="T12" i="247"/>
  <c r="S12" i="247"/>
  <c r="R12" i="247"/>
  <c r="Q12" i="247"/>
  <c r="P12" i="247"/>
  <c r="O12" i="247"/>
  <c r="N12" i="247"/>
  <c r="M12" i="247"/>
  <c r="L12" i="247"/>
  <c r="K12" i="247"/>
  <c r="J12" i="247"/>
  <c r="I12" i="247"/>
  <c r="H12" i="247"/>
  <c r="G12" i="247"/>
  <c r="AH11" i="247"/>
  <c r="AG11" i="247"/>
  <c r="AF11" i="247"/>
  <c r="AE11" i="247"/>
  <c r="AD11" i="247"/>
  <c r="AC11" i="247"/>
  <c r="AB11" i="247"/>
  <c r="AA11" i="247"/>
  <c r="Z11" i="247"/>
  <c r="Y11" i="247"/>
  <c r="X11" i="247"/>
  <c r="W11" i="247"/>
  <c r="V11" i="247"/>
  <c r="U11" i="247"/>
  <c r="T11" i="247"/>
  <c r="S11" i="247"/>
  <c r="R11" i="247"/>
  <c r="Q11" i="247"/>
  <c r="P11" i="247"/>
  <c r="O11" i="247"/>
  <c r="N11" i="247"/>
  <c r="M11" i="247"/>
  <c r="L11" i="247"/>
  <c r="K11" i="247"/>
  <c r="J11" i="247"/>
  <c r="I11" i="247"/>
  <c r="H11" i="247"/>
  <c r="G11" i="247"/>
  <c r="AH10" i="247"/>
  <c r="AG10" i="247"/>
  <c r="AF10" i="247"/>
  <c r="AE10" i="247"/>
  <c r="AD10" i="247"/>
  <c r="AC10" i="247"/>
  <c r="AB10" i="247"/>
  <c r="AA10" i="247"/>
  <c r="Z10" i="247"/>
  <c r="Y10" i="247"/>
  <c r="X10" i="247"/>
  <c r="W10" i="247"/>
  <c r="V10" i="247"/>
  <c r="U10" i="247"/>
  <c r="T10" i="247"/>
  <c r="S10" i="247"/>
  <c r="R10" i="247"/>
  <c r="Q10" i="247"/>
  <c r="P10" i="247"/>
  <c r="O10" i="247"/>
  <c r="N10" i="247"/>
  <c r="M10" i="247"/>
  <c r="L10" i="247"/>
  <c r="K10" i="247"/>
  <c r="J10" i="247"/>
  <c r="I10" i="247"/>
  <c r="H10" i="247"/>
  <c r="G10" i="247"/>
  <c r="C28" i="240"/>
  <c r="F28" i="240"/>
  <c r="J27" i="240"/>
  <c r="C27" i="240"/>
  <c r="F27" i="240"/>
  <c r="C26" i="240"/>
  <c r="F26" i="240"/>
  <c r="C25" i="240"/>
  <c r="F25" i="240"/>
  <c r="F24" i="240"/>
  <c r="F22" i="240"/>
  <c r="C21" i="240"/>
  <c r="F21" i="240"/>
  <c r="F20" i="240"/>
  <c r="L9" i="232"/>
  <c r="L10" i="232"/>
  <c r="L11" i="232"/>
  <c r="L12" i="232"/>
  <c r="L13" i="232"/>
  <c r="L14" i="232"/>
  <c r="L15" i="232"/>
  <c r="L16" i="232"/>
  <c r="L17" i="232"/>
  <c r="L18" i="232"/>
  <c r="L19" i="232"/>
  <c r="L20" i="232"/>
  <c r="L21" i="232"/>
  <c r="L22" i="232"/>
  <c r="L23" i="232"/>
  <c r="L24" i="232"/>
  <c r="L25" i="232"/>
  <c r="L26" i="232"/>
  <c r="L27" i="232"/>
  <c r="L28" i="232"/>
  <c r="L29" i="232"/>
  <c r="L30" i="232"/>
  <c r="L31" i="232"/>
  <c r="L32" i="232"/>
  <c r="L33" i="232"/>
  <c r="L34" i="232"/>
  <c r="L35" i="232"/>
  <c r="L36" i="232"/>
  <c r="L37" i="232"/>
  <c r="L38" i="232"/>
  <c r="L39" i="232"/>
  <c r="L40" i="232"/>
  <c r="L41" i="232"/>
  <c r="L42" i="232"/>
  <c r="L43" i="232"/>
  <c r="L44" i="232"/>
  <c r="L45" i="232"/>
  <c r="L46" i="232"/>
  <c r="L47" i="232"/>
  <c r="L8" i="232"/>
  <c r="D113" i="130"/>
  <c r="A205" i="130"/>
  <c r="A202" i="130"/>
  <c r="K9" i="232"/>
  <c r="K10" i="232"/>
  <c r="K11" i="232"/>
  <c r="K12" i="232"/>
  <c r="K13" i="232"/>
  <c r="K14" i="232"/>
  <c r="K15" i="232"/>
  <c r="K16" i="232"/>
  <c r="K17" i="232"/>
  <c r="K18" i="232"/>
  <c r="K19" i="232"/>
  <c r="K20" i="232"/>
  <c r="K21" i="232"/>
  <c r="K22" i="232"/>
  <c r="K23" i="232"/>
  <c r="K24" i="232"/>
  <c r="K25" i="232"/>
  <c r="K26" i="232"/>
  <c r="K27" i="232"/>
  <c r="K28" i="232"/>
  <c r="K29" i="232"/>
  <c r="K30" i="232"/>
  <c r="K31" i="232"/>
  <c r="K32" i="232"/>
  <c r="K33" i="232"/>
  <c r="K34" i="232"/>
  <c r="K35" i="232"/>
  <c r="K36" i="232"/>
  <c r="K37" i="232"/>
  <c r="K38" i="232"/>
  <c r="K39" i="232"/>
  <c r="K40" i="232"/>
  <c r="K41" i="232"/>
  <c r="K42" i="232"/>
  <c r="K43" i="232"/>
  <c r="K44" i="232"/>
  <c r="K45" i="232"/>
  <c r="K46" i="232"/>
  <c r="K47" i="232"/>
  <c r="K8" i="232"/>
  <c r="J9" i="232"/>
  <c r="J10" i="232"/>
  <c r="J11" i="232"/>
  <c r="J12" i="232"/>
  <c r="J13" i="232"/>
  <c r="J14" i="232"/>
  <c r="J15" i="232"/>
  <c r="J16" i="232"/>
  <c r="J17" i="232"/>
  <c r="J18" i="232"/>
  <c r="J19" i="232"/>
  <c r="J20" i="232"/>
  <c r="J21" i="232"/>
  <c r="J22" i="232"/>
  <c r="J23" i="232"/>
  <c r="J24" i="232"/>
  <c r="J25" i="232"/>
  <c r="J26" i="232"/>
  <c r="J27" i="232"/>
  <c r="J28" i="232"/>
  <c r="J29" i="232"/>
  <c r="J30" i="232"/>
  <c r="J31" i="232"/>
  <c r="J32" i="232"/>
  <c r="J33" i="232"/>
  <c r="J34" i="232"/>
  <c r="J35" i="232"/>
  <c r="J36" i="232"/>
  <c r="J37" i="232"/>
  <c r="J38" i="232"/>
  <c r="J39" i="232"/>
  <c r="J40" i="232"/>
  <c r="J41" i="232"/>
  <c r="J42" i="232"/>
  <c r="J43" i="232"/>
  <c r="J44" i="232"/>
  <c r="J45" i="232"/>
  <c r="J46" i="232"/>
  <c r="J47" i="232"/>
  <c r="J8" i="232"/>
  <c r="C13" i="240"/>
  <c r="F13" i="240"/>
  <c r="C12" i="240"/>
  <c r="F12" i="240"/>
  <c r="C11" i="240"/>
  <c r="F11" i="240"/>
  <c r="C10" i="240"/>
  <c r="F10" i="240"/>
  <c r="C9" i="240"/>
  <c r="F9" i="240"/>
  <c r="C7" i="240"/>
  <c r="F7" i="240"/>
  <c r="C6" i="240"/>
  <c r="F6" i="240"/>
  <c r="Q30" i="236"/>
  <c r="P30" i="236"/>
  <c r="O30" i="236"/>
  <c r="N30" i="236"/>
  <c r="M30" i="236"/>
  <c r="L30" i="236"/>
  <c r="K30" i="236"/>
  <c r="J30" i="236"/>
  <c r="I30" i="236"/>
  <c r="H30" i="236"/>
  <c r="G30" i="236"/>
  <c r="F30" i="236"/>
  <c r="E30" i="236"/>
  <c r="Q29" i="236"/>
  <c r="P29" i="236"/>
  <c r="O29" i="236"/>
  <c r="N29" i="236"/>
  <c r="M29" i="236"/>
  <c r="L29" i="236"/>
  <c r="K29" i="236"/>
  <c r="J29" i="236"/>
  <c r="I29" i="236"/>
  <c r="H29" i="236"/>
  <c r="G29" i="236"/>
  <c r="F29" i="236"/>
  <c r="E29" i="236"/>
  <c r="Q28" i="236"/>
  <c r="P28" i="236"/>
  <c r="O28" i="236"/>
  <c r="N28" i="236"/>
  <c r="M28" i="236"/>
  <c r="L28" i="236"/>
  <c r="K28" i="236"/>
  <c r="J28" i="236"/>
  <c r="I28" i="236"/>
  <c r="H28" i="236"/>
  <c r="G28" i="236"/>
  <c r="F28" i="236"/>
  <c r="E28" i="236"/>
  <c r="Q27" i="236"/>
  <c r="P27" i="236"/>
  <c r="O27" i="236"/>
  <c r="N27" i="236"/>
  <c r="M27" i="236"/>
  <c r="L27" i="236"/>
  <c r="K27" i="236"/>
  <c r="J27" i="236"/>
  <c r="I27" i="236"/>
  <c r="H27" i="236"/>
  <c r="G27" i="236"/>
  <c r="F27" i="236"/>
  <c r="E27" i="236"/>
  <c r="Q26" i="236"/>
  <c r="P26" i="236"/>
  <c r="O26" i="236"/>
  <c r="N26" i="236"/>
  <c r="M26" i="236"/>
  <c r="L26" i="236"/>
  <c r="K26" i="236"/>
  <c r="J26" i="236"/>
  <c r="I26" i="236"/>
  <c r="H26" i="236"/>
  <c r="G26" i="236"/>
  <c r="F26" i="236"/>
  <c r="E26" i="236"/>
  <c r="G9" i="232"/>
  <c r="G10" i="232"/>
  <c r="G11" i="232"/>
  <c r="G12" i="232"/>
  <c r="G13" i="232"/>
  <c r="G14" i="232"/>
  <c r="G16" i="232"/>
  <c r="G17" i="232"/>
  <c r="G18" i="232"/>
  <c r="G19" i="232"/>
  <c r="G20" i="232"/>
  <c r="G21" i="232"/>
  <c r="G22" i="232"/>
  <c r="G26" i="232"/>
  <c r="G27" i="232"/>
  <c r="G29" i="232"/>
  <c r="G30" i="232"/>
  <c r="G32" i="232"/>
  <c r="G33" i="232"/>
  <c r="G35" i="232"/>
  <c r="G36" i="232"/>
  <c r="G38" i="232"/>
  <c r="G39" i="232"/>
  <c r="G40" i="232"/>
  <c r="G41" i="232"/>
  <c r="G43" i="232"/>
  <c r="G44" i="232"/>
  <c r="G45" i="232"/>
  <c r="G46" i="232"/>
  <c r="G47" i="232"/>
  <c r="F9" i="232"/>
  <c r="F10" i="232"/>
  <c r="F11" i="232"/>
  <c r="F12" i="232"/>
  <c r="F13" i="232"/>
  <c r="F14" i="232"/>
  <c r="F16" i="232"/>
  <c r="F17" i="232"/>
  <c r="F18" i="232"/>
  <c r="F19" i="232"/>
  <c r="F20" i="232"/>
  <c r="F21" i="232"/>
  <c r="F22" i="232"/>
  <c r="F25" i="232"/>
  <c r="F26" i="232"/>
  <c r="F27" i="232"/>
  <c r="F29" i="232"/>
  <c r="F30" i="232"/>
  <c r="F32" i="232"/>
  <c r="F33" i="232"/>
  <c r="F35" i="232"/>
  <c r="F36" i="232"/>
  <c r="F38" i="232"/>
  <c r="F39" i="232"/>
  <c r="F40" i="232"/>
  <c r="F41" i="232"/>
  <c r="F43" i="232"/>
  <c r="F44" i="232"/>
  <c r="F45" i="232"/>
  <c r="F46" i="232"/>
  <c r="F47" i="232"/>
  <c r="G8" i="232"/>
  <c r="F8" i="232"/>
  <c r="Z46" i="230"/>
  <c r="Q46" i="230"/>
  <c r="Z46" i="223"/>
  <c r="Z12" i="219"/>
  <c r="AS12" i="219"/>
  <c r="F13" i="237"/>
  <c r="Z13" i="223"/>
  <c r="F9" i="187"/>
  <c r="F10" i="187"/>
  <c r="F11" i="187"/>
  <c r="F12" i="187"/>
  <c r="F13" i="187"/>
  <c r="F14" i="187"/>
  <c r="F16" i="187"/>
  <c r="F17" i="187"/>
  <c r="F18" i="187"/>
  <c r="F19" i="187"/>
  <c r="F20" i="187"/>
  <c r="F21" i="187"/>
  <c r="F22" i="187"/>
  <c r="F26" i="187"/>
  <c r="F27" i="187"/>
  <c r="F29" i="187"/>
  <c r="F30" i="187"/>
  <c r="F32" i="187"/>
  <c r="F33" i="187"/>
  <c r="F35" i="187"/>
  <c r="F36" i="187"/>
  <c r="F38" i="187"/>
  <c r="F39" i="187"/>
  <c r="F40" i="187"/>
  <c r="F41" i="187"/>
  <c r="F43" i="187"/>
  <c r="F44" i="187"/>
  <c r="F45" i="187"/>
  <c r="F46" i="187"/>
  <c r="F47" i="187"/>
  <c r="W13" i="230"/>
  <c r="W9" i="230"/>
  <c r="G9" i="187"/>
  <c r="G10" i="187"/>
  <c r="G11" i="187"/>
  <c r="G12" i="187"/>
  <c r="G13" i="187"/>
  <c r="G14" i="187"/>
  <c r="G16" i="187"/>
  <c r="G17" i="187"/>
  <c r="G18" i="187"/>
  <c r="G19" i="187"/>
  <c r="G20" i="187"/>
  <c r="G21" i="187"/>
  <c r="G22" i="187"/>
  <c r="G26" i="187"/>
  <c r="G27" i="187"/>
  <c r="G29" i="187"/>
  <c r="G30" i="187"/>
  <c r="G32" i="187"/>
  <c r="G33" i="187"/>
  <c r="G35" i="187"/>
  <c r="G36" i="187"/>
  <c r="G38" i="187"/>
  <c r="G39" i="187"/>
  <c r="G40" i="187"/>
  <c r="G41" i="187"/>
  <c r="G43" i="187"/>
  <c r="G44" i="187"/>
  <c r="G45" i="187"/>
  <c r="G46" i="187"/>
  <c r="G47" i="187"/>
  <c r="Z13" i="230"/>
  <c r="W12" i="230"/>
  <c r="Z11" i="230"/>
  <c r="W11" i="230"/>
  <c r="Z9" i="230"/>
  <c r="Z32" i="230"/>
  <c r="Z19" i="230"/>
  <c r="Z47" i="228"/>
  <c r="W15" i="226"/>
  <c r="AD11" i="226"/>
  <c r="Z11" i="226"/>
  <c r="Q11" i="226"/>
  <c r="M12" i="236"/>
  <c r="AD10" i="226"/>
  <c r="Z10" i="226"/>
  <c r="Z9" i="226"/>
  <c r="Z7" i="226"/>
  <c r="Z32" i="226"/>
  <c r="Z9" i="225"/>
  <c r="AD11" i="223"/>
  <c r="Z11" i="223"/>
  <c r="Z10" i="223"/>
  <c r="AS10" i="223"/>
  <c r="J11" i="237"/>
  <c r="Z9" i="222"/>
  <c r="Z32" i="221"/>
  <c r="Z9" i="221"/>
  <c r="Q9" i="221"/>
  <c r="P11" i="221"/>
  <c r="AD17" i="220"/>
  <c r="Z17" i="220"/>
  <c r="W17" i="220"/>
  <c r="W47" i="220"/>
  <c r="AD9" i="219"/>
  <c r="AS9" i="219"/>
  <c r="E198" i="130"/>
  <c r="F198" i="130"/>
  <c r="G198" i="130"/>
  <c r="H198" i="130"/>
  <c r="I198" i="130"/>
  <c r="J198" i="130"/>
  <c r="E196" i="130"/>
  <c r="F196" i="130"/>
  <c r="G196" i="130"/>
  <c r="H196" i="130"/>
  <c r="I196" i="130"/>
  <c r="J196" i="130"/>
  <c r="E194" i="130"/>
  <c r="F194" i="130"/>
  <c r="G194" i="130"/>
  <c r="H194" i="130"/>
  <c r="I194" i="130"/>
  <c r="J194" i="130"/>
  <c r="E192" i="130"/>
  <c r="F192" i="130"/>
  <c r="G192" i="130"/>
  <c r="H192" i="130"/>
  <c r="I192" i="130"/>
  <c r="J192" i="130"/>
  <c r="E150" i="130"/>
  <c r="F150" i="130"/>
  <c r="G150" i="130"/>
  <c r="H150" i="130"/>
  <c r="I150" i="130"/>
  <c r="J150" i="130"/>
  <c r="E148" i="130"/>
  <c r="F148" i="130"/>
  <c r="G148" i="130"/>
  <c r="H148" i="130"/>
  <c r="I148" i="130"/>
  <c r="J148" i="130"/>
  <c r="E146" i="130"/>
  <c r="F146" i="130"/>
  <c r="G146" i="130"/>
  <c r="H146" i="130"/>
  <c r="I146" i="130"/>
  <c r="J146" i="130"/>
  <c r="E141" i="130"/>
  <c r="F141" i="130"/>
  <c r="G141" i="130"/>
  <c r="H141" i="130"/>
  <c r="I141" i="130"/>
  <c r="J141" i="130"/>
  <c r="E137" i="130"/>
  <c r="F137" i="130"/>
  <c r="G137" i="130"/>
  <c r="H137" i="130"/>
  <c r="I137" i="130"/>
  <c r="J137" i="130"/>
  <c r="E132" i="130"/>
  <c r="F132" i="130"/>
  <c r="G132" i="130"/>
  <c r="H132" i="130"/>
  <c r="I132" i="130"/>
  <c r="J132" i="130"/>
  <c r="E130" i="130"/>
  <c r="F130" i="130"/>
  <c r="G130" i="130"/>
  <c r="H130" i="130"/>
  <c r="I130" i="130"/>
  <c r="J130" i="130"/>
  <c r="E126" i="130"/>
  <c r="F126" i="130"/>
  <c r="G126" i="130"/>
  <c r="H126" i="130"/>
  <c r="I126" i="130"/>
  <c r="J126" i="130"/>
  <c r="E121" i="130"/>
  <c r="F121" i="130"/>
  <c r="G121" i="130"/>
  <c r="H121" i="130"/>
  <c r="I121" i="130"/>
  <c r="J121" i="130"/>
  <c r="E101" i="130"/>
  <c r="F101" i="130"/>
  <c r="G101" i="130"/>
  <c r="H101" i="130"/>
  <c r="I101" i="130"/>
  <c r="J101" i="130"/>
  <c r="E86" i="130"/>
  <c r="F86" i="130"/>
  <c r="G86" i="130"/>
  <c r="H86" i="130"/>
  <c r="I86" i="130"/>
  <c r="J86" i="130"/>
  <c r="E79" i="130"/>
  <c r="F79" i="130"/>
  <c r="G79" i="130"/>
  <c r="H79" i="130"/>
  <c r="I79" i="130"/>
  <c r="J79" i="130"/>
  <c r="D81" i="130"/>
  <c r="D82" i="130"/>
  <c r="D83" i="130"/>
  <c r="D85" i="130"/>
  <c r="D87" i="130"/>
  <c r="D88" i="130"/>
  <c r="D89" i="130"/>
  <c r="D90" i="130"/>
  <c r="D91" i="130"/>
  <c r="D92" i="130"/>
  <c r="D93" i="130"/>
  <c r="D94" i="130"/>
  <c r="D95" i="130"/>
  <c r="D96" i="130"/>
  <c r="D97" i="130"/>
  <c r="D98" i="130"/>
  <c r="D99" i="130"/>
  <c r="D100" i="130"/>
  <c r="D149" i="130"/>
  <c r="D148" i="130"/>
  <c r="D133" i="130"/>
  <c r="D134" i="130"/>
  <c r="D135" i="130"/>
  <c r="D136" i="130"/>
  <c r="D142" i="130"/>
  <c r="D143" i="130"/>
  <c r="D144" i="130"/>
  <c r="D145" i="130"/>
  <c r="D199" i="130"/>
  <c r="D200" i="130"/>
  <c r="D147" i="130"/>
  <c r="D146" i="130"/>
  <c r="D138" i="130"/>
  <c r="D139" i="130"/>
  <c r="D140" i="130"/>
  <c r="D131" i="130"/>
  <c r="D130" i="130"/>
  <c r="D197" i="130"/>
  <c r="D196" i="130"/>
  <c r="D151" i="130"/>
  <c r="D152" i="130"/>
  <c r="D153" i="130"/>
  <c r="D154" i="130"/>
  <c r="D155" i="130"/>
  <c r="D156" i="130"/>
  <c r="D157" i="130"/>
  <c r="D158" i="130"/>
  <c r="D159" i="130"/>
  <c r="D160" i="130"/>
  <c r="D161" i="130"/>
  <c r="D162" i="130"/>
  <c r="D163" i="130"/>
  <c r="D164" i="130"/>
  <c r="D165" i="130"/>
  <c r="D167" i="130"/>
  <c r="D166" i="130"/>
  <c r="D168" i="130"/>
  <c r="D169" i="130"/>
  <c r="D170" i="130"/>
  <c r="D171" i="130"/>
  <c r="D172" i="130"/>
  <c r="D173" i="130"/>
  <c r="D174" i="130"/>
  <c r="D175" i="130"/>
  <c r="D176" i="130"/>
  <c r="D177" i="130"/>
  <c r="D178" i="130"/>
  <c r="D179" i="130"/>
  <c r="D180" i="130"/>
  <c r="D181" i="130"/>
  <c r="D182" i="130"/>
  <c r="D183" i="130"/>
  <c r="D184" i="130"/>
  <c r="D185" i="130"/>
  <c r="D186" i="130"/>
  <c r="D187" i="130"/>
  <c r="D188" i="130"/>
  <c r="D189" i="130"/>
  <c r="D190" i="130"/>
  <c r="D191" i="130"/>
  <c r="D122" i="130"/>
  <c r="D123" i="130"/>
  <c r="D124" i="130"/>
  <c r="D125" i="130"/>
  <c r="D127" i="130"/>
  <c r="D128" i="130"/>
  <c r="D195" i="130"/>
  <c r="D194" i="130"/>
  <c r="D102" i="130"/>
  <c r="D103" i="130"/>
  <c r="D104" i="130"/>
  <c r="D105" i="130"/>
  <c r="D106" i="130"/>
  <c r="D107" i="130"/>
  <c r="D108" i="130"/>
  <c r="D109" i="130"/>
  <c r="D110" i="130"/>
  <c r="D111" i="130"/>
  <c r="D112" i="130"/>
  <c r="D114" i="130"/>
  <c r="D115" i="130"/>
  <c r="D116" i="130"/>
  <c r="D117" i="130"/>
  <c r="D118" i="130"/>
  <c r="D119" i="130"/>
  <c r="D120" i="130"/>
  <c r="D193" i="130"/>
  <c r="D192" i="130"/>
  <c r="D80" i="130"/>
  <c r="E74" i="130"/>
  <c r="F74" i="130"/>
  <c r="G74" i="130"/>
  <c r="H74" i="130"/>
  <c r="I74" i="130"/>
  <c r="J74" i="130"/>
  <c r="E72" i="130"/>
  <c r="F72" i="130"/>
  <c r="G72" i="130"/>
  <c r="H72" i="130"/>
  <c r="I72" i="130"/>
  <c r="J72" i="130"/>
  <c r="E49" i="130"/>
  <c r="F49" i="130"/>
  <c r="G49" i="130"/>
  <c r="H49" i="130"/>
  <c r="I49" i="130"/>
  <c r="J49" i="130"/>
  <c r="E47" i="130"/>
  <c r="F47" i="130"/>
  <c r="G47" i="130"/>
  <c r="H47" i="130"/>
  <c r="I47" i="130"/>
  <c r="J47" i="130"/>
  <c r="E45" i="130"/>
  <c r="F45" i="130"/>
  <c r="G45" i="130"/>
  <c r="H45" i="130"/>
  <c r="I45" i="130"/>
  <c r="J45" i="130"/>
  <c r="E43" i="130"/>
  <c r="F43" i="130"/>
  <c r="G43" i="130"/>
  <c r="H43" i="130"/>
  <c r="I43" i="130"/>
  <c r="J43" i="130"/>
  <c r="E23" i="130"/>
  <c r="F23" i="130"/>
  <c r="G23" i="130"/>
  <c r="H23" i="130"/>
  <c r="I23" i="130"/>
  <c r="J23" i="130"/>
  <c r="E19" i="130"/>
  <c r="F19" i="130"/>
  <c r="G19" i="130"/>
  <c r="H19" i="130"/>
  <c r="I19" i="130"/>
  <c r="J19" i="130"/>
  <c r="E16" i="130"/>
  <c r="F16" i="130"/>
  <c r="G16" i="130"/>
  <c r="H16" i="130"/>
  <c r="I16" i="130"/>
  <c r="J16" i="130"/>
  <c r="E14" i="130"/>
  <c r="F14" i="130"/>
  <c r="G14" i="130"/>
  <c r="H14" i="130"/>
  <c r="I14" i="130"/>
  <c r="J14" i="130"/>
  <c r="E11" i="130"/>
  <c r="F11" i="130"/>
  <c r="G11" i="130"/>
  <c r="H11" i="130"/>
  <c r="J11" i="130"/>
  <c r="A77" i="130"/>
  <c r="D21" i="130"/>
  <c r="D22" i="130"/>
  <c r="D73" i="130"/>
  <c r="D72" i="130"/>
  <c r="D34" i="130"/>
  <c r="D12" i="130"/>
  <c r="D11" i="130"/>
  <c r="D38" i="130"/>
  <c r="D58" i="130"/>
  <c r="D24" i="130"/>
  <c r="D25" i="130"/>
  <c r="D50" i="130"/>
  <c r="D27" i="130"/>
  <c r="D28" i="130"/>
  <c r="D29" i="130"/>
  <c r="D52" i="130"/>
  <c r="D53" i="130"/>
  <c r="D30" i="130"/>
  <c r="D31" i="130"/>
  <c r="D54" i="130"/>
  <c r="D32" i="130"/>
  <c r="D48" i="130"/>
  <c r="D47" i="130"/>
  <c r="D33" i="130"/>
  <c r="D55" i="130"/>
  <c r="D56" i="130"/>
  <c r="D57" i="130"/>
  <c r="D17" i="130"/>
  <c r="D46" i="130"/>
  <c r="D45" i="130"/>
  <c r="D15" i="130"/>
  <c r="D14" i="130"/>
  <c r="D35" i="130"/>
  <c r="D44" i="130"/>
  <c r="D43" i="130"/>
  <c r="D36" i="130"/>
  <c r="D75" i="130"/>
  <c r="D76" i="130"/>
  <c r="D74" i="130"/>
  <c r="D18" i="130"/>
  <c r="D37" i="130"/>
  <c r="D59" i="130"/>
  <c r="D60" i="130"/>
  <c r="D61" i="130"/>
  <c r="D62" i="130"/>
  <c r="D63" i="130"/>
  <c r="D39" i="130"/>
  <c r="D40" i="130"/>
  <c r="D64" i="130"/>
  <c r="D65" i="130"/>
  <c r="D66" i="130"/>
  <c r="D67" i="130"/>
  <c r="D68" i="130"/>
  <c r="D69" i="130"/>
  <c r="D70" i="130"/>
  <c r="D71" i="130"/>
  <c r="D26" i="130"/>
  <c r="D41" i="130"/>
  <c r="D42" i="130"/>
  <c r="D20" i="130"/>
  <c r="I19" i="218"/>
  <c r="I47" i="218"/>
  <c r="AS46" i="218"/>
  <c r="I45" i="211"/>
  <c r="I42" i="211"/>
  <c r="AS41" i="218"/>
  <c r="AS38" i="218"/>
  <c r="I37" i="211"/>
  <c r="E34" i="218"/>
  <c r="E33" i="218"/>
  <c r="E30" i="218"/>
  <c r="AS29" i="218"/>
  <c r="E30" i="237"/>
  <c r="AS26" i="218"/>
  <c r="E25" i="218"/>
  <c r="I22" i="211"/>
  <c r="AS21" i="218"/>
  <c r="E22" i="237"/>
  <c r="I18" i="211"/>
  <c r="E8" i="63"/>
  <c r="E9" i="63"/>
  <c r="E10"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F9" i="218"/>
  <c r="F10" i="218"/>
  <c r="H19" i="219"/>
  <c r="F45" i="218"/>
  <c r="F46" i="218"/>
  <c r="H47" i="219"/>
  <c r="E21" i="218"/>
  <c r="E20" i="218"/>
  <c r="G13" i="211"/>
  <c r="H13" i="211"/>
  <c r="I13" i="211"/>
  <c r="J13" i="211"/>
  <c r="N13" i="211"/>
  <c r="O13" i="211"/>
  <c r="P13" i="211"/>
  <c r="D7" i="211"/>
  <c r="D8" i="63"/>
  <c r="D19" i="211"/>
  <c r="D20" i="63"/>
  <c r="D46" i="211"/>
  <c r="D47" i="63"/>
  <c r="F6" i="186"/>
  <c r="T17" i="186"/>
  <c r="T6" i="186"/>
  <c r="R17" i="186"/>
  <c r="R6" i="186"/>
  <c r="P17" i="186"/>
  <c r="P6" i="186"/>
  <c r="N17" i="186"/>
  <c r="N6" i="186"/>
  <c r="L17" i="186"/>
  <c r="L6" i="186"/>
  <c r="J17" i="186"/>
  <c r="J6" i="186"/>
  <c r="H17" i="186"/>
  <c r="H6" i="186"/>
  <c r="F17" i="186"/>
  <c r="G8" i="187"/>
  <c r="F8" i="187"/>
  <c r="D17" i="186"/>
  <c r="D6" i="186"/>
  <c r="AS10" i="227"/>
  <c r="N11" i="237"/>
  <c r="AS10" i="222"/>
  <c r="AS10" i="219"/>
  <c r="F11" i="237"/>
  <c r="AS13" i="218"/>
  <c r="E14" i="237"/>
  <c r="AS13" i="221"/>
  <c r="H14" i="237"/>
  <c r="AS25" i="218"/>
  <c r="Q49" i="63"/>
  <c r="Q49" i="235"/>
  <c r="Q50" i="63"/>
  <c r="Q50" i="235"/>
  <c r="Q48" i="63"/>
  <c r="Q48" i="235"/>
  <c r="P49" i="63"/>
  <c r="P49" i="235"/>
  <c r="P50" i="63"/>
  <c r="P50" i="235"/>
  <c r="P48" i="63"/>
  <c r="P48" i="235"/>
  <c r="O50" i="63"/>
  <c r="O50" i="235"/>
  <c r="O49" i="63"/>
  <c r="O49" i="235"/>
  <c r="O48" i="63"/>
  <c r="O48" i="235"/>
  <c r="N49" i="63"/>
  <c r="N49" i="235"/>
  <c r="N50" i="63"/>
  <c r="N50" i="235"/>
  <c r="N48" i="63"/>
  <c r="N48" i="235"/>
  <c r="M49" i="63"/>
  <c r="M49" i="235"/>
  <c r="M50" i="63"/>
  <c r="M50" i="235"/>
  <c r="M48" i="63"/>
  <c r="M48" i="235"/>
  <c r="L48" i="63"/>
  <c r="L48" i="235"/>
  <c r="L49" i="63"/>
  <c r="L49" i="235"/>
  <c r="L50" i="63"/>
  <c r="L50" i="235"/>
  <c r="K49" i="63"/>
  <c r="K49" i="235"/>
  <c r="K50" i="63"/>
  <c r="K50" i="235"/>
  <c r="K48" i="63"/>
  <c r="K48" i="235"/>
  <c r="J49" i="63"/>
  <c r="J49" i="235"/>
  <c r="J50" i="63"/>
  <c r="J50" i="235"/>
  <c r="J48" i="63"/>
  <c r="J48" i="235"/>
  <c r="I49" i="63"/>
  <c r="I49" i="235"/>
  <c r="I50" i="63"/>
  <c r="I50" i="235"/>
  <c r="I48" i="63"/>
  <c r="I48" i="235"/>
  <c r="H49" i="63"/>
  <c r="H49" i="235"/>
  <c r="H50" i="63"/>
  <c r="H50" i="235"/>
  <c r="H48" i="63"/>
  <c r="H48" i="235"/>
  <c r="G49" i="63"/>
  <c r="G49" i="235"/>
  <c r="G50" i="63"/>
  <c r="G50" i="235"/>
  <c r="G48" i="63"/>
  <c r="G48" i="235"/>
  <c r="F49" i="63"/>
  <c r="F49" i="235"/>
  <c r="F50" i="63"/>
  <c r="F50" i="235"/>
  <c r="F48" i="63"/>
  <c r="F48" i="235"/>
  <c r="E49" i="63"/>
  <c r="E49" i="235"/>
  <c r="E50" i="63"/>
  <c r="E50" i="235"/>
  <c r="E48" i="63"/>
  <c r="E48" i="235"/>
  <c r="D51" i="211"/>
  <c r="D49" i="63"/>
  <c r="D52" i="211"/>
  <c r="D50" i="63"/>
  <c r="D50" i="211"/>
  <c r="D48" i="63"/>
  <c r="D48" i="211"/>
  <c r="F9" i="63"/>
  <c r="G9" i="63"/>
  <c r="H9" i="63"/>
  <c r="I9" i="63"/>
  <c r="J9" i="63"/>
  <c r="K9" i="63"/>
  <c r="L9" i="63"/>
  <c r="M9" i="63"/>
  <c r="N9" i="63"/>
  <c r="O9" i="63"/>
  <c r="P9" i="63"/>
  <c r="Q9" i="63"/>
  <c r="F10" i="63"/>
  <c r="G10" i="63"/>
  <c r="H10" i="63"/>
  <c r="I10" i="63"/>
  <c r="J10" i="63"/>
  <c r="K10" i="63"/>
  <c r="L10" i="63"/>
  <c r="M10" i="63"/>
  <c r="N10" i="63"/>
  <c r="O10" i="63"/>
  <c r="P10" i="63"/>
  <c r="Q10" i="63"/>
  <c r="F11" i="63"/>
  <c r="G11" i="63"/>
  <c r="H11" i="63"/>
  <c r="I11" i="63"/>
  <c r="J11" i="63"/>
  <c r="K11" i="63"/>
  <c r="L11" i="63"/>
  <c r="M11" i="63"/>
  <c r="N11" i="63"/>
  <c r="O11" i="63"/>
  <c r="P11" i="63"/>
  <c r="Q11" i="63"/>
  <c r="F12" i="63"/>
  <c r="G12" i="63"/>
  <c r="H12" i="63"/>
  <c r="I12" i="63"/>
  <c r="J12" i="63"/>
  <c r="K12" i="63"/>
  <c r="L12" i="63"/>
  <c r="M12" i="63"/>
  <c r="N12" i="63"/>
  <c r="O12" i="63"/>
  <c r="P12" i="63"/>
  <c r="Q12" i="63"/>
  <c r="F13" i="63"/>
  <c r="G13" i="63"/>
  <c r="H13" i="63"/>
  <c r="I13" i="63"/>
  <c r="J13" i="63"/>
  <c r="K13" i="63"/>
  <c r="L13" i="63"/>
  <c r="M13" i="63"/>
  <c r="N13" i="63"/>
  <c r="O13" i="63"/>
  <c r="P13" i="63"/>
  <c r="Q13" i="63"/>
  <c r="F14" i="63"/>
  <c r="G14" i="63"/>
  <c r="H14" i="63"/>
  <c r="I14" i="63"/>
  <c r="J14" i="63"/>
  <c r="K14" i="63"/>
  <c r="L14" i="63"/>
  <c r="M14" i="63"/>
  <c r="N14" i="63"/>
  <c r="O14" i="63"/>
  <c r="P14" i="63"/>
  <c r="Q14" i="63"/>
  <c r="F15" i="63"/>
  <c r="G15" i="63"/>
  <c r="H15" i="63"/>
  <c r="I15" i="63"/>
  <c r="J15" i="63"/>
  <c r="K15" i="63"/>
  <c r="L15" i="63"/>
  <c r="M15" i="63"/>
  <c r="N15" i="63"/>
  <c r="O15" i="63"/>
  <c r="P15" i="63"/>
  <c r="Q15" i="63"/>
  <c r="F16" i="63"/>
  <c r="G16" i="63"/>
  <c r="H16" i="63"/>
  <c r="I16" i="63"/>
  <c r="J16" i="63"/>
  <c r="K16" i="63"/>
  <c r="L16" i="63"/>
  <c r="M16" i="63"/>
  <c r="N16" i="63"/>
  <c r="O16" i="63"/>
  <c r="P16" i="63"/>
  <c r="Q16" i="63"/>
  <c r="F17" i="63"/>
  <c r="G17" i="63"/>
  <c r="H17" i="63"/>
  <c r="I17" i="63"/>
  <c r="J17" i="63"/>
  <c r="K17" i="63"/>
  <c r="L17" i="63"/>
  <c r="M17" i="63"/>
  <c r="N17" i="63"/>
  <c r="O17" i="63"/>
  <c r="P17" i="63"/>
  <c r="Q17" i="63"/>
  <c r="F18" i="63"/>
  <c r="G18" i="63"/>
  <c r="H18" i="63"/>
  <c r="I18" i="63"/>
  <c r="J18" i="63"/>
  <c r="K18" i="63"/>
  <c r="L18" i="63"/>
  <c r="M18" i="63"/>
  <c r="N18" i="63"/>
  <c r="O18" i="63"/>
  <c r="P18" i="63"/>
  <c r="Q18" i="63"/>
  <c r="F19" i="63"/>
  <c r="G19" i="63"/>
  <c r="H19" i="63"/>
  <c r="I19" i="63"/>
  <c r="J19" i="63"/>
  <c r="K19" i="63"/>
  <c r="L19" i="63"/>
  <c r="M19" i="63"/>
  <c r="N19" i="63"/>
  <c r="O19" i="63"/>
  <c r="P19" i="63"/>
  <c r="Q19" i="63"/>
  <c r="F20" i="63"/>
  <c r="G20" i="63"/>
  <c r="H20" i="63"/>
  <c r="I20" i="63"/>
  <c r="J20" i="63"/>
  <c r="K20" i="63"/>
  <c r="L20" i="63"/>
  <c r="M20" i="63"/>
  <c r="N20" i="63"/>
  <c r="O20" i="63"/>
  <c r="P20" i="63"/>
  <c r="Q20" i="63"/>
  <c r="F21" i="63"/>
  <c r="G21" i="63"/>
  <c r="H21" i="63"/>
  <c r="I21" i="63"/>
  <c r="J21" i="63"/>
  <c r="K21" i="63"/>
  <c r="L21" i="63"/>
  <c r="M21" i="63"/>
  <c r="N21" i="63"/>
  <c r="O21" i="63"/>
  <c r="P21" i="63"/>
  <c r="Q21" i="63"/>
  <c r="F22" i="63"/>
  <c r="G22" i="63"/>
  <c r="H22" i="63"/>
  <c r="I22" i="63"/>
  <c r="J22" i="63"/>
  <c r="K22" i="63"/>
  <c r="L22" i="63"/>
  <c r="M22" i="63"/>
  <c r="N22" i="63"/>
  <c r="O22" i="63"/>
  <c r="P22" i="63"/>
  <c r="Q22" i="63"/>
  <c r="F23" i="63"/>
  <c r="G23" i="63"/>
  <c r="H23" i="63"/>
  <c r="I23" i="63"/>
  <c r="J23" i="63"/>
  <c r="K23" i="63"/>
  <c r="L23" i="63"/>
  <c r="M23" i="63"/>
  <c r="N23" i="63"/>
  <c r="O23" i="63"/>
  <c r="P23" i="63"/>
  <c r="Q23" i="63"/>
  <c r="F24" i="63"/>
  <c r="G24" i="63"/>
  <c r="H24" i="63"/>
  <c r="I24" i="63"/>
  <c r="J24" i="63"/>
  <c r="K24" i="63"/>
  <c r="L24" i="63"/>
  <c r="M24" i="63"/>
  <c r="N24" i="63"/>
  <c r="O24" i="63"/>
  <c r="P24" i="63"/>
  <c r="Q24" i="63"/>
  <c r="F25" i="63"/>
  <c r="G25" i="63"/>
  <c r="H25" i="63"/>
  <c r="I25" i="63"/>
  <c r="J25" i="63"/>
  <c r="K25" i="63"/>
  <c r="L25" i="63"/>
  <c r="M25" i="63"/>
  <c r="N25" i="63"/>
  <c r="O25" i="63"/>
  <c r="P25" i="63"/>
  <c r="Q25" i="63"/>
  <c r="F26" i="63"/>
  <c r="G26" i="63"/>
  <c r="H26" i="63"/>
  <c r="I26" i="63"/>
  <c r="J26" i="63"/>
  <c r="K26" i="63"/>
  <c r="L26" i="63"/>
  <c r="M26" i="63"/>
  <c r="N26" i="63"/>
  <c r="O26" i="63"/>
  <c r="P26" i="63"/>
  <c r="Q26" i="63"/>
  <c r="F27" i="63"/>
  <c r="G27" i="63"/>
  <c r="H27" i="63"/>
  <c r="I27" i="63"/>
  <c r="J27" i="63"/>
  <c r="K27" i="63"/>
  <c r="L27" i="63"/>
  <c r="M27" i="63"/>
  <c r="N27" i="63"/>
  <c r="O27" i="63"/>
  <c r="P27" i="63"/>
  <c r="Q27" i="63"/>
  <c r="F28" i="63"/>
  <c r="G28" i="63"/>
  <c r="H28" i="63"/>
  <c r="I28" i="63"/>
  <c r="J28" i="63"/>
  <c r="K28" i="63"/>
  <c r="L28" i="63"/>
  <c r="M28" i="63"/>
  <c r="N28" i="63"/>
  <c r="O28" i="63"/>
  <c r="P28" i="63"/>
  <c r="Q28" i="63"/>
  <c r="F29" i="63"/>
  <c r="G29" i="63"/>
  <c r="H29" i="63"/>
  <c r="I29" i="63"/>
  <c r="J29" i="63"/>
  <c r="K29" i="63"/>
  <c r="L29" i="63"/>
  <c r="M29" i="63"/>
  <c r="N29" i="63"/>
  <c r="O29" i="63"/>
  <c r="P29" i="63"/>
  <c r="Q29" i="63"/>
  <c r="F30" i="63"/>
  <c r="G30" i="63"/>
  <c r="H30" i="63"/>
  <c r="I30" i="63"/>
  <c r="J30" i="63"/>
  <c r="K30" i="63"/>
  <c r="L30" i="63"/>
  <c r="M30" i="63"/>
  <c r="N30" i="63"/>
  <c r="O30" i="63"/>
  <c r="P30" i="63"/>
  <c r="Q30" i="63"/>
  <c r="F31" i="63"/>
  <c r="G31" i="63"/>
  <c r="H31" i="63"/>
  <c r="I31" i="63"/>
  <c r="J31" i="63"/>
  <c r="K31" i="63"/>
  <c r="L31" i="63"/>
  <c r="M31" i="63"/>
  <c r="N31" i="63"/>
  <c r="O31" i="63"/>
  <c r="P31" i="63"/>
  <c r="Q31" i="63"/>
  <c r="F32" i="63"/>
  <c r="G32" i="63"/>
  <c r="H32" i="63"/>
  <c r="I32" i="63"/>
  <c r="J32" i="63"/>
  <c r="K32" i="63"/>
  <c r="L32" i="63"/>
  <c r="M32" i="63"/>
  <c r="N32" i="63"/>
  <c r="O32" i="63"/>
  <c r="P32" i="63"/>
  <c r="Q32" i="63"/>
  <c r="F33" i="63"/>
  <c r="G33" i="63"/>
  <c r="H33" i="63"/>
  <c r="I33" i="63"/>
  <c r="J33" i="63"/>
  <c r="K33" i="63"/>
  <c r="L33" i="63"/>
  <c r="M33" i="63"/>
  <c r="N33" i="63"/>
  <c r="O33" i="63"/>
  <c r="P33" i="63"/>
  <c r="Q33" i="63"/>
  <c r="F34" i="63"/>
  <c r="G34" i="63"/>
  <c r="H34" i="63"/>
  <c r="I34" i="63"/>
  <c r="J34" i="63"/>
  <c r="K34" i="63"/>
  <c r="L34" i="63"/>
  <c r="M34" i="63"/>
  <c r="N34" i="63"/>
  <c r="O34" i="63"/>
  <c r="P34" i="63"/>
  <c r="Q34" i="63"/>
  <c r="F35" i="63"/>
  <c r="G35" i="63"/>
  <c r="H35" i="63"/>
  <c r="I35" i="63"/>
  <c r="J35" i="63"/>
  <c r="K35" i="63"/>
  <c r="L35" i="63"/>
  <c r="M35" i="63"/>
  <c r="N35" i="63"/>
  <c r="O35" i="63"/>
  <c r="P35" i="63"/>
  <c r="Q35" i="63"/>
  <c r="F36" i="63"/>
  <c r="G36" i="63"/>
  <c r="H36" i="63"/>
  <c r="I36" i="63"/>
  <c r="J36" i="63"/>
  <c r="K36" i="63"/>
  <c r="L36" i="63"/>
  <c r="M36" i="63"/>
  <c r="N36" i="63"/>
  <c r="O36" i="63"/>
  <c r="P36" i="63"/>
  <c r="Q36" i="63"/>
  <c r="F37" i="63"/>
  <c r="G37" i="63"/>
  <c r="H37" i="63"/>
  <c r="I37" i="63"/>
  <c r="J37" i="63"/>
  <c r="K37" i="63"/>
  <c r="L37" i="63"/>
  <c r="M37" i="63"/>
  <c r="N37" i="63"/>
  <c r="O37" i="63"/>
  <c r="P37" i="63"/>
  <c r="Q37" i="63"/>
  <c r="F38" i="63"/>
  <c r="G38" i="63"/>
  <c r="H38" i="63"/>
  <c r="I38" i="63"/>
  <c r="J38" i="63"/>
  <c r="K38" i="63"/>
  <c r="L38" i="63"/>
  <c r="M38" i="63"/>
  <c r="N38" i="63"/>
  <c r="O38" i="63"/>
  <c r="P38" i="63"/>
  <c r="Q38" i="63"/>
  <c r="F39" i="63"/>
  <c r="G39" i="63"/>
  <c r="H39" i="63"/>
  <c r="I39" i="63"/>
  <c r="J39" i="63"/>
  <c r="K39" i="63"/>
  <c r="L39" i="63"/>
  <c r="M39" i="63"/>
  <c r="N39" i="63"/>
  <c r="O39" i="63"/>
  <c r="P39" i="63"/>
  <c r="Q39" i="63"/>
  <c r="F40" i="63"/>
  <c r="G40" i="63"/>
  <c r="H40" i="63"/>
  <c r="I40" i="63"/>
  <c r="J40" i="63"/>
  <c r="K40" i="63"/>
  <c r="L40" i="63"/>
  <c r="M40" i="63"/>
  <c r="N40" i="63"/>
  <c r="O40" i="63"/>
  <c r="P40" i="63"/>
  <c r="Q40" i="63"/>
  <c r="F41" i="63"/>
  <c r="G41" i="63"/>
  <c r="H41" i="63"/>
  <c r="I41" i="63"/>
  <c r="J41" i="63"/>
  <c r="K41" i="63"/>
  <c r="L41" i="63"/>
  <c r="M41" i="63"/>
  <c r="N41" i="63"/>
  <c r="O41" i="63"/>
  <c r="P41" i="63"/>
  <c r="Q41" i="63"/>
  <c r="F42" i="63"/>
  <c r="G42" i="63"/>
  <c r="H42" i="63"/>
  <c r="I42" i="63"/>
  <c r="J42" i="63"/>
  <c r="K42" i="63"/>
  <c r="L42" i="63"/>
  <c r="M42" i="63"/>
  <c r="N42" i="63"/>
  <c r="O42" i="63"/>
  <c r="P42" i="63"/>
  <c r="Q42" i="63"/>
  <c r="F43" i="63"/>
  <c r="G43" i="63"/>
  <c r="H43" i="63"/>
  <c r="I43" i="63"/>
  <c r="J43" i="63"/>
  <c r="K43" i="63"/>
  <c r="L43" i="63"/>
  <c r="M43" i="63"/>
  <c r="N43" i="63"/>
  <c r="O43" i="63"/>
  <c r="P43" i="63"/>
  <c r="Q43" i="63"/>
  <c r="F44" i="63"/>
  <c r="G44" i="63"/>
  <c r="H44" i="63"/>
  <c r="I44" i="63"/>
  <c r="J44" i="63"/>
  <c r="K44" i="63"/>
  <c r="L44" i="63"/>
  <c r="M44" i="63"/>
  <c r="N44" i="63"/>
  <c r="O44" i="63"/>
  <c r="P44" i="63"/>
  <c r="Q44" i="63"/>
  <c r="F45" i="63"/>
  <c r="G45" i="63"/>
  <c r="H45" i="63"/>
  <c r="I45" i="63"/>
  <c r="J45" i="63"/>
  <c r="K45" i="63"/>
  <c r="L45" i="63"/>
  <c r="M45" i="63"/>
  <c r="N45" i="63"/>
  <c r="O45" i="63"/>
  <c r="P45" i="63"/>
  <c r="Q45" i="63"/>
  <c r="F46" i="63"/>
  <c r="G46" i="63"/>
  <c r="H46" i="63"/>
  <c r="I46" i="63"/>
  <c r="J46" i="63"/>
  <c r="K46" i="63"/>
  <c r="L46" i="63"/>
  <c r="M46" i="63"/>
  <c r="N46" i="63"/>
  <c r="O46" i="63"/>
  <c r="P46" i="63"/>
  <c r="Q46" i="63"/>
  <c r="F47" i="63"/>
  <c r="G47" i="63"/>
  <c r="H47" i="63"/>
  <c r="I47" i="63"/>
  <c r="J47" i="63"/>
  <c r="K47" i="63"/>
  <c r="L47" i="63"/>
  <c r="M47" i="63"/>
  <c r="N47" i="63"/>
  <c r="O47" i="63"/>
  <c r="P47" i="63"/>
  <c r="Q47" i="63"/>
  <c r="Q8" i="63"/>
  <c r="P8" i="63"/>
  <c r="O8" i="63"/>
  <c r="N8" i="63"/>
  <c r="M8" i="63"/>
  <c r="L8" i="63"/>
  <c r="K8" i="63"/>
  <c r="J8" i="63"/>
  <c r="I8" i="63"/>
  <c r="H8" i="63"/>
  <c r="G8" i="63"/>
  <c r="F8" i="63"/>
  <c r="Q10" i="219"/>
  <c r="Q9" i="224"/>
  <c r="Q10" i="224"/>
  <c r="Q8" i="224"/>
  <c r="K9" i="236"/>
  <c r="Q10" i="227"/>
  <c r="Q9" i="229"/>
  <c r="Q11" i="225"/>
  <c r="Q11" i="227"/>
  <c r="N12" i="236"/>
  <c r="Q11" i="229"/>
  <c r="P12" i="236"/>
  <c r="Q9" i="218"/>
  <c r="AS9" i="224"/>
  <c r="AS9" i="229"/>
  <c r="AS11" i="225"/>
  <c r="AS11" i="227"/>
  <c r="N12" i="237"/>
  <c r="AS11" i="229"/>
  <c r="P12" i="237"/>
  <c r="AS42" i="219"/>
  <c r="AN42" i="219"/>
  <c r="AQ46" i="211"/>
  <c r="D46" i="238"/>
  <c r="D8" i="211"/>
  <c r="D9" i="63"/>
  <c r="P8" i="222"/>
  <c r="Z8" i="218"/>
  <c r="Z8" i="224"/>
  <c r="Z8" i="229"/>
  <c r="AD8" i="218"/>
  <c r="AD8" i="219"/>
  <c r="AD8" i="221"/>
  <c r="AD8" i="222"/>
  <c r="AD8" i="223"/>
  <c r="AD8" i="227"/>
  <c r="AD8" i="229"/>
  <c r="AI8" i="219"/>
  <c r="AJ8" i="227"/>
  <c r="D9" i="211"/>
  <c r="D10" i="63"/>
  <c r="H9" i="211"/>
  <c r="I9" i="211"/>
  <c r="J9" i="211"/>
  <c r="K9" i="211"/>
  <c r="L9" i="211"/>
  <c r="M9" i="211"/>
  <c r="N9" i="211"/>
  <c r="O9" i="211"/>
  <c r="P9" i="211"/>
  <c r="R9" i="211"/>
  <c r="S9" i="211"/>
  <c r="T9" i="211"/>
  <c r="U9" i="211"/>
  <c r="V9" i="211"/>
  <c r="X9" i="211"/>
  <c r="Y9" i="211"/>
  <c r="AA9" i="211"/>
  <c r="AB9" i="211"/>
  <c r="AC9" i="211"/>
  <c r="AD9" i="211"/>
  <c r="AE9" i="211"/>
  <c r="AF9" i="211"/>
  <c r="AG9" i="211"/>
  <c r="AH9" i="211"/>
  <c r="AI9" i="211"/>
  <c r="AJ9" i="211"/>
  <c r="AK9" i="211"/>
  <c r="AL9" i="211"/>
  <c r="AM9" i="211"/>
  <c r="AN9" i="211"/>
  <c r="AO9" i="211"/>
  <c r="AP9" i="211"/>
  <c r="AQ9" i="211"/>
  <c r="AR9" i="211"/>
  <c r="AS9" i="218"/>
  <c r="E10" i="237"/>
  <c r="D10" i="211"/>
  <c r="D11" i="63"/>
  <c r="G10" i="211"/>
  <c r="I10" i="211"/>
  <c r="J10" i="211"/>
  <c r="K10" i="211"/>
  <c r="L10" i="211"/>
  <c r="M10" i="211"/>
  <c r="N10" i="211"/>
  <c r="O10" i="211"/>
  <c r="P10" i="211"/>
  <c r="R10" i="211"/>
  <c r="S10" i="211"/>
  <c r="T10" i="211"/>
  <c r="U10" i="211"/>
  <c r="V10" i="211"/>
  <c r="W10" i="211"/>
  <c r="X10" i="211"/>
  <c r="Y10" i="211"/>
  <c r="AA10" i="211"/>
  <c r="AB10" i="211"/>
  <c r="AC10" i="211"/>
  <c r="AE10" i="211"/>
  <c r="AF10" i="211"/>
  <c r="AG10" i="211"/>
  <c r="AH10" i="211"/>
  <c r="AI10" i="211"/>
  <c r="AJ10" i="211"/>
  <c r="AK10" i="211"/>
  <c r="AL10" i="211"/>
  <c r="AM10" i="211"/>
  <c r="AN10" i="211"/>
  <c r="AO10" i="211"/>
  <c r="AP10" i="211"/>
  <c r="AQ10" i="211"/>
  <c r="AR10" i="211"/>
  <c r="D11" i="211"/>
  <c r="D12" i="63"/>
  <c r="G11" i="211"/>
  <c r="H11" i="211"/>
  <c r="J11" i="211"/>
  <c r="K11" i="211"/>
  <c r="L11" i="211"/>
  <c r="M11" i="211"/>
  <c r="N11" i="211"/>
  <c r="D26" i="236"/>
  <c r="O11" i="211"/>
  <c r="D27" i="236"/>
  <c r="R11" i="211"/>
  <c r="S11" i="211"/>
  <c r="T11" i="211"/>
  <c r="U11" i="211"/>
  <c r="V11" i="211"/>
  <c r="X11" i="211"/>
  <c r="Y11" i="211"/>
  <c r="AA11" i="211"/>
  <c r="AB11" i="211"/>
  <c r="AC11" i="211"/>
  <c r="AE11" i="211"/>
  <c r="AF11" i="211"/>
  <c r="AG11" i="211"/>
  <c r="AH11" i="211"/>
  <c r="AI11" i="211"/>
  <c r="AJ11" i="211"/>
  <c r="AK11" i="211"/>
  <c r="AL11" i="211"/>
  <c r="AM11" i="211"/>
  <c r="AN11" i="211"/>
  <c r="AO11" i="211"/>
  <c r="AP11" i="211"/>
  <c r="AQ11" i="211"/>
  <c r="AR11" i="211"/>
  <c r="D12" i="211"/>
  <c r="D13" i="63"/>
  <c r="G12" i="211"/>
  <c r="H12" i="211"/>
  <c r="I12" i="211"/>
  <c r="K12" i="211"/>
  <c r="L12" i="211"/>
  <c r="M12" i="211"/>
  <c r="N12" i="211"/>
  <c r="O12" i="211"/>
  <c r="P12" i="211"/>
  <c r="R12" i="211"/>
  <c r="S12" i="211"/>
  <c r="T12" i="211"/>
  <c r="U12" i="211"/>
  <c r="V12" i="211"/>
  <c r="X12" i="211"/>
  <c r="Y12" i="211"/>
  <c r="AA12" i="211"/>
  <c r="AB12" i="211"/>
  <c r="AC12" i="211"/>
  <c r="AD12" i="211"/>
  <c r="AE12" i="211"/>
  <c r="AF12" i="211"/>
  <c r="AG12" i="211"/>
  <c r="AH12" i="211"/>
  <c r="AI12" i="211"/>
  <c r="AJ12" i="211"/>
  <c r="AK12" i="211"/>
  <c r="AL12" i="211"/>
  <c r="AM12" i="211"/>
  <c r="AN12" i="211"/>
  <c r="AO12" i="211"/>
  <c r="AP12" i="211"/>
  <c r="AQ12" i="211"/>
  <c r="AR12" i="211"/>
  <c r="D13" i="211"/>
  <c r="D14" i="63"/>
  <c r="L13" i="211"/>
  <c r="M13" i="211"/>
  <c r="R13" i="211"/>
  <c r="S13" i="211"/>
  <c r="T13" i="211"/>
  <c r="U13" i="211"/>
  <c r="V13" i="211"/>
  <c r="X13" i="211"/>
  <c r="Y13" i="211"/>
  <c r="AA13" i="211"/>
  <c r="AB13" i="211"/>
  <c r="AC13" i="211"/>
  <c r="AD13" i="211"/>
  <c r="AE13" i="211"/>
  <c r="AF13" i="211"/>
  <c r="AG13" i="211"/>
  <c r="AH13" i="211"/>
  <c r="AI13" i="211"/>
  <c r="AJ13" i="211"/>
  <c r="AK13" i="211"/>
  <c r="AL13" i="211"/>
  <c r="AM13" i="211"/>
  <c r="AN13" i="211"/>
  <c r="AO13" i="211"/>
  <c r="AP13" i="211"/>
  <c r="AQ13" i="211"/>
  <c r="AR13" i="211"/>
  <c r="D14" i="211"/>
  <c r="D15" i="63"/>
  <c r="G14" i="211"/>
  <c r="H14" i="211"/>
  <c r="I14" i="211"/>
  <c r="J14" i="211"/>
  <c r="N14" i="211"/>
  <c r="O14" i="211"/>
  <c r="P14" i="211"/>
  <c r="K14" i="211"/>
  <c r="M14" i="211"/>
  <c r="R14" i="211"/>
  <c r="S14" i="211"/>
  <c r="T14" i="211"/>
  <c r="U14" i="211"/>
  <c r="V14" i="211"/>
  <c r="W14" i="211"/>
  <c r="X14" i="211"/>
  <c r="Y14" i="211"/>
  <c r="Z14" i="211"/>
  <c r="AA14" i="211"/>
  <c r="AB14" i="211"/>
  <c r="AC14" i="211"/>
  <c r="AD14" i="211"/>
  <c r="AE14" i="211"/>
  <c r="AF14" i="211"/>
  <c r="AG14" i="211"/>
  <c r="AH14" i="211"/>
  <c r="AI14" i="211"/>
  <c r="AJ14" i="211"/>
  <c r="AK14" i="211"/>
  <c r="AL14" i="211"/>
  <c r="AM14" i="211"/>
  <c r="AN14" i="211"/>
  <c r="AO14" i="211"/>
  <c r="AP14" i="211"/>
  <c r="AQ14" i="211"/>
  <c r="AR14" i="211"/>
  <c r="D15" i="211"/>
  <c r="D16" i="63"/>
  <c r="G15" i="211"/>
  <c r="H15" i="211"/>
  <c r="I15" i="211"/>
  <c r="J15" i="211"/>
  <c r="K15" i="211"/>
  <c r="L15" i="211"/>
  <c r="N15" i="211"/>
  <c r="O15" i="211"/>
  <c r="P15" i="211"/>
  <c r="R15" i="211"/>
  <c r="S15" i="211"/>
  <c r="T15" i="211"/>
  <c r="U15" i="211"/>
  <c r="V15" i="211"/>
  <c r="X15" i="211"/>
  <c r="Y15" i="211"/>
  <c r="Z15" i="211"/>
  <c r="AA15" i="211"/>
  <c r="AB15" i="211"/>
  <c r="AC15" i="211"/>
  <c r="AD15" i="211"/>
  <c r="AE15" i="211"/>
  <c r="AF15" i="211"/>
  <c r="AG15" i="211"/>
  <c r="AH15" i="211"/>
  <c r="AI15" i="211"/>
  <c r="AJ15" i="211"/>
  <c r="AK15" i="211"/>
  <c r="AL15" i="211"/>
  <c r="AM15" i="211"/>
  <c r="AN15" i="211"/>
  <c r="AO15" i="211"/>
  <c r="AP15" i="211"/>
  <c r="AQ15" i="211"/>
  <c r="AR15" i="211"/>
  <c r="D16" i="211"/>
  <c r="D17" i="63"/>
  <c r="G16" i="211"/>
  <c r="H16" i="211"/>
  <c r="I16" i="211"/>
  <c r="J16" i="211"/>
  <c r="K16" i="211"/>
  <c r="L16" i="211"/>
  <c r="M16" i="211"/>
  <c r="O16" i="211"/>
  <c r="P16" i="211"/>
  <c r="R16" i="211"/>
  <c r="S16" i="211"/>
  <c r="T16" i="211"/>
  <c r="U16" i="211"/>
  <c r="V16" i="211"/>
  <c r="W16" i="211"/>
  <c r="X16" i="211"/>
  <c r="Y16" i="211"/>
  <c r="Z16" i="211"/>
  <c r="AA16" i="211"/>
  <c r="AB16" i="211"/>
  <c r="AC16" i="211"/>
  <c r="AD16" i="211"/>
  <c r="AE16" i="211"/>
  <c r="AF16" i="211"/>
  <c r="AG16" i="211"/>
  <c r="AH16" i="211"/>
  <c r="AI16" i="211"/>
  <c r="AJ16" i="211"/>
  <c r="AK16" i="211"/>
  <c r="AL16" i="211"/>
  <c r="AM16" i="211"/>
  <c r="AN16" i="211"/>
  <c r="AO16" i="211"/>
  <c r="AP16" i="211"/>
  <c r="AQ16" i="211"/>
  <c r="AR16" i="211"/>
  <c r="D17" i="211"/>
  <c r="D18" i="63"/>
  <c r="G17" i="211"/>
  <c r="H17" i="211"/>
  <c r="I17" i="211"/>
  <c r="J17" i="211"/>
  <c r="K17" i="211"/>
  <c r="L17" i="211"/>
  <c r="M17" i="211"/>
  <c r="N17" i="211"/>
  <c r="P17" i="211"/>
  <c r="R17" i="211"/>
  <c r="S17" i="211"/>
  <c r="T17" i="211"/>
  <c r="U17" i="211"/>
  <c r="V17" i="211"/>
  <c r="X17" i="211"/>
  <c r="Y17" i="211"/>
  <c r="AA17" i="211"/>
  <c r="AB17" i="211"/>
  <c r="AC17" i="211"/>
  <c r="AE17" i="211"/>
  <c r="AF17" i="211"/>
  <c r="AG17" i="211"/>
  <c r="AH17" i="211"/>
  <c r="AI17" i="211"/>
  <c r="AJ17" i="211"/>
  <c r="AK17" i="211"/>
  <c r="AL17" i="211"/>
  <c r="AM17" i="211"/>
  <c r="AN17" i="211"/>
  <c r="AO17" i="211"/>
  <c r="AP17" i="211"/>
  <c r="AQ17" i="211"/>
  <c r="AR17" i="211"/>
  <c r="D18" i="211"/>
  <c r="D19" i="63"/>
  <c r="G18" i="211"/>
  <c r="H18" i="211"/>
  <c r="J18" i="211"/>
  <c r="K18" i="211"/>
  <c r="L18" i="211"/>
  <c r="M18" i="211"/>
  <c r="N18" i="211"/>
  <c r="O18" i="211"/>
  <c r="R18" i="211"/>
  <c r="S18" i="211"/>
  <c r="T18" i="211"/>
  <c r="U18" i="211"/>
  <c r="V18" i="211"/>
  <c r="W18" i="211"/>
  <c r="X18" i="211"/>
  <c r="Y18" i="211"/>
  <c r="Z18" i="211"/>
  <c r="AA18" i="211"/>
  <c r="AB18" i="211"/>
  <c r="AC18" i="211"/>
  <c r="AD18" i="211"/>
  <c r="AE18" i="211"/>
  <c r="AF18" i="211"/>
  <c r="AG18" i="211"/>
  <c r="AH18" i="211"/>
  <c r="AI18" i="211"/>
  <c r="AJ18" i="211"/>
  <c r="AK18" i="211"/>
  <c r="AL18" i="211"/>
  <c r="AM18" i="211"/>
  <c r="AN18" i="211"/>
  <c r="AO18" i="211"/>
  <c r="AP18" i="211"/>
  <c r="AQ18" i="211"/>
  <c r="AR18" i="211"/>
  <c r="D20" i="211"/>
  <c r="D21" i="63"/>
  <c r="G20" i="211"/>
  <c r="H20" i="211"/>
  <c r="I20" i="211"/>
  <c r="J20" i="211"/>
  <c r="K20" i="211"/>
  <c r="L20" i="211"/>
  <c r="M20" i="211"/>
  <c r="N20" i="211"/>
  <c r="O20" i="211"/>
  <c r="P20" i="211"/>
  <c r="S20" i="211"/>
  <c r="T20" i="211"/>
  <c r="U20" i="211"/>
  <c r="V20" i="211"/>
  <c r="W20" i="211"/>
  <c r="X20" i="211"/>
  <c r="Y20" i="211"/>
  <c r="Z20" i="211"/>
  <c r="AA20" i="211"/>
  <c r="AB20" i="211"/>
  <c r="AC20" i="211"/>
  <c r="AD20" i="211"/>
  <c r="AE20" i="211"/>
  <c r="AF20" i="211"/>
  <c r="AG20" i="211"/>
  <c r="AH20" i="211"/>
  <c r="AI20" i="211"/>
  <c r="AJ20" i="211"/>
  <c r="AK20" i="211"/>
  <c r="AL20" i="211"/>
  <c r="AM20" i="211"/>
  <c r="AN20" i="211"/>
  <c r="AO20" i="211"/>
  <c r="AP20" i="211"/>
  <c r="AQ20" i="211"/>
  <c r="AR20" i="211"/>
  <c r="D21" i="211"/>
  <c r="D22" i="63"/>
  <c r="G21" i="211"/>
  <c r="H21" i="211"/>
  <c r="I21" i="211"/>
  <c r="J21" i="211"/>
  <c r="K21" i="211"/>
  <c r="L21" i="211"/>
  <c r="M21" i="211"/>
  <c r="N21" i="211"/>
  <c r="O21" i="211"/>
  <c r="P21" i="211"/>
  <c r="R21" i="211"/>
  <c r="T21" i="211"/>
  <c r="U21" i="211"/>
  <c r="V21" i="211"/>
  <c r="W21" i="211"/>
  <c r="X21" i="211"/>
  <c r="Y21" i="211"/>
  <c r="Z21" i="211"/>
  <c r="AA21" i="211"/>
  <c r="AB21" i="211"/>
  <c r="AC21" i="211"/>
  <c r="AD21" i="211"/>
  <c r="AE21" i="211"/>
  <c r="AF21" i="211"/>
  <c r="AG21" i="211"/>
  <c r="AH21" i="211"/>
  <c r="AI21" i="211"/>
  <c r="AJ21" i="211"/>
  <c r="AK21" i="211"/>
  <c r="AL21" i="211"/>
  <c r="AM21" i="211"/>
  <c r="AN21" i="211"/>
  <c r="AO21" i="211"/>
  <c r="AP21" i="211"/>
  <c r="AQ21" i="211"/>
  <c r="AR21" i="211"/>
  <c r="D22" i="211"/>
  <c r="D23" i="63"/>
  <c r="G22" i="211"/>
  <c r="H22" i="211"/>
  <c r="J22" i="211"/>
  <c r="K22" i="211"/>
  <c r="L22" i="211"/>
  <c r="M22" i="211"/>
  <c r="N22" i="211"/>
  <c r="O22" i="211"/>
  <c r="P22" i="211"/>
  <c r="R22" i="211"/>
  <c r="S22" i="211"/>
  <c r="U22" i="211"/>
  <c r="V22" i="211"/>
  <c r="W22" i="211"/>
  <c r="X22" i="211"/>
  <c r="Y22" i="211"/>
  <c r="Z22" i="211"/>
  <c r="AA22" i="211"/>
  <c r="AB22" i="211"/>
  <c r="AC22" i="211"/>
  <c r="AD22" i="211"/>
  <c r="AE22" i="211"/>
  <c r="AF22" i="211"/>
  <c r="AG22" i="211"/>
  <c r="AH22" i="211"/>
  <c r="AI22" i="211"/>
  <c r="AJ22" i="211"/>
  <c r="AK22" i="211"/>
  <c r="AL22" i="211"/>
  <c r="AM22" i="211"/>
  <c r="AN22" i="211"/>
  <c r="AO22" i="211"/>
  <c r="AP22" i="211"/>
  <c r="AQ22" i="211"/>
  <c r="AR22" i="211"/>
  <c r="D23" i="211"/>
  <c r="D24" i="63"/>
  <c r="G23" i="211"/>
  <c r="H23" i="211"/>
  <c r="I23" i="211"/>
  <c r="J23" i="211"/>
  <c r="K23" i="211"/>
  <c r="L23" i="211"/>
  <c r="M23" i="211"/>
  <c r="N23" i="211"/>
  <c r="O23" i="211"/>
  <c r="P23" i="211"/>
  <c r="R23" i="211"/>
  <c r="S23" i="211"/>
  <c r="T23" i="211"/>
  <c r="V23" i="211"/>
  <c r="W23" i="211"/>
  <c r="X23" i="211"/>
  <c r="Y23" i="211"/>
  <c r="Z23" i="211"/>
  <c r="AA23" i="211"/>
  <c r="AB23" i="211"/>
  <c r="AC23" i="211"/>
  <c r="AD23" i="211"/>
  <c r="AE23" i="211"/>
  <c r="AF23" i="211"/>
  <c r="AG23" i="211"/>
  <c r="AH23" i="211"/>
  <c r="AI23" i="211"/>
  <c r="AJ23" i="211"/>
  <c r="AK23" i="211"/>
  <c r="AL23" i="211"/>
  <c r="AM23" i="211"/>
  <c r="AN23" i="211"/>
  <c r="AO23" i="211"/>
  <c r="AP23" i="211"/>
  <c r="AQ23" i="211"/>
  <c r="AR23" i="211"/>
  <c r="D24" i="211"/>
  <c r="D25" i="63"/>
  <c r="G24" i="211"/>
  <c r="H24" i="211"/>
  <c r="I24" i="211"/>
  <c r="J24" i="211"/>
  <c r="K24" i="211"/>
  <c r="L24" i="211"/>
  <c r="M24" i="211"/>
  <c r="N24" i="211"/>
  <c r="O24" i="211"/>
  <c r="P24" i="211"/>
  <c r="R24" i="211"/>
  <c r="S24" i="211"/>
  <c r="T24" i="211"/>
  <c r="U24" i="211"/>
  <c r="W24" i="211"/>
  <c r="X24" i="211"/>
  <c r="Y24" i="211"/>
  <c r="Z24" i="211"/>
  <c r="AA24" i="211"/>
  <c r="AB24" i="211"/>
  <c r="AC24" i="211"/>
  <c r="AD24" i="211"/>
  <c r="AE24" i="211"/>
  <c r="AF24" i="211"/>
  <c r="AG24" i="211"/>
  <c r="AH24" i="211"/>
  <c r="AI24" i="211"/>
  <c r="AJ24" i="211"/>
  <c r="AK24" i="211"/>
  <c r="AL24" i="211"/>
  <c r="AM24" i="211"/>
  <c r="AN24" i="211"/>
  <c r="AO24" i="211"/>
  <c r="AP24" i="211"/>
  <c r="AQ24" i="211"/>
  <c r="AR24" i="211"/>
  <c r="D25" i="211"/>
  <c r="D26" i="63"/>
  <c r="G25" i="211"/>
  <c r="H25" i="211"/>
  <c r="I25" i="211"/>
  <c r="J25" i="211"/>
  <c r="K25" i="211"/>
  <c r="L25" i="211"/>
  <c r="M25" i="211"/>
  <c r="N25" i="211"/>
  <c r="O25" i="211"/>
  <c r="P25" i="211"/>
  <c r="R25" i="211"/>
  <c r="S25" i="211"/>
  <c r="T25" i="211"/>
  <c r="U25" i="211"/>
  <c r="V25" i="211"/>
  <c r="X25" i="211"/>
  <c r="Y25" i="211"/>
  <c r="Z25" i="211"/>
  <c r="AA25" i="211"/>
  <c r="AB25" i="211"/>
  <c r="AC25" i="211"/>
  <c r="AD25" i="211"/>
  <c r="AE25" i="211"/>
  <c r="AF25" i="211"/>
  <c r="AG25" i="211"/>
  <c r="AH25" i="211"/>
  <c r="AI25" i="211"/>
  <c r="AJ25" i="211"/>
  <c r="AK25" i="211"/>
  <c r="AL25" i="211"/>
  <c r="AM25" i="211"/>
  <c r="AN25" i="211"/>
  <c r="AO25" i="211"/>
  <c r="AP25" i="211"/>
  <c r="AQ25" i="211"/>
  <c r="AR25" i="211"/>
  <c r="D26" i="211"/>
  <c r="D27" i="63"/>
  <c r="G26" i="211"/>
  <c r="H26" i="211"/>
  <c r="I26" i="211"/>
  <c r="J26" i="211"/>
  <c r="K26" i="211"/>
  <c r="L26" i="211"/>
  <c r="M26" i="211"/>
  <c r="N26" i="211"/>
  <c r="O26" i="211"/>
  <c r="P26" i="211"/>
  <c r="R26" i="211"/>
  <c r="S26" i="211"/>
  <c r="T26" i="211"/>
  <c r="U26" i="211"/>
  <c r="V26" i="211"/>
  <c r="W26" i="211"/>
  <c r="Y26" i="211"/>
  <c r="Z26" i="211"/>
  <c r="AA26" i="211"/>
  <c r="AB26" i="211"/>
  <c r="AC26" i="211"/>
  <c r="AD26" i="211"/>
  <c r="AE26" i="211"/>
  <c r="AF26" i="211"/>
  <c r="AG26" i="211"/>
  <c r="AH26" i="211"/>
  <c r="AI26" i="211"/>
  <c r="AJ26" i="211"/>
  <c r="AK26" i="211"/>
  <c r="AL26" i="211"/>
  <c r="AM26" i="211"/>
  <c r="AN26" i="211"/>
  <c r="AO26" i="211"/>
  <c r="AP26" i="211"/>
  <c r="AQ26" i="211"/>
  <c r="AR26" i="211"/>
  <c r="D27" i="211"/>
  <c r="D28" i="63"/>
  <c r="G27" i="211"/>
  <c r="H27" i="211"/>
  <c r="I27" i="211"/>
  <c r="J27" i="211"/>
  <c r="K27" i="211"/>
  <c r="L27" i="211"/>
  <c r="M27" i="211"/>
  <c r="N27" i="211"/>
  <c r="O27" i="211"/>
  <c r="P27" i="211"/>
  <c r="R27" i="211"/>
  <c r="S27" i="211"/>
  <c r="T27" i="211"/>
  <c r="U27" i="211"/>
  <c r="V27" i="211"/>
  <c r="W27" i="211"/>
  <c r="X27" i="211"/>
  <c r="Z27" i="211"/>
  <c r="AA27" i="211"/>
  <c r="AB27" i="211"/>
  <c r="AC27" i="211"/>
  <c r="AD27" i="211"/>
  <c r="AE27" i="211"/>
  <c r="AF27" i="211"/>
  <c r="AG27" i="211"/>
  <c r="AH27" i="211"/>
  <c r="AI27" i="211"/>
  <c r="AJ27" i="211"/>
  <c r="AK27" i="211"/>
  <c r="AL27" i="211"/>
  <c r="AM27" i="211"/>
  <c r="AN27" i="211"/>
  <c r="AO27" i="211"/>
  <c r="AP27" i="211"/>
  <c r="AQ27" i="211"/>
  <c r="AR27" i="211"/>
  <c r="D28" i="211"/>
  <c r="D29" i="63"/>
  <c r="G28" i="211"/>
  <c r="H28" i="211"/>
  <c r="I28" i="211"/>
  <c r="J28" i="211"/>
  <c r="K28" i="211"/>
  <c r="L28" i="211"/>
  <c r="M28" i="211"/>
  <c r="N28" i="211"/>
  <c r="O28" i="211"/>
  <c r="P28" i="211"/>
  <c r="R28" i="211"/>
  <c r="S28" i="211"/>
  <c r="T28" i="211"/>
  <c r="U28" i="211"/>
  <c r="V28" i="211"/>
  <c r="W28" i="211"/>
  <c r="X28" i="211"/>
  <c r="Y28" i="211"/>
  <c r="AA28" i="211"/>
  <c r="AB28" i="211"/>
  <c r="AC28" i="211"/>
  <c r="AD28" i="211"/>
  <c r="AE28" i="211"/>
  <c r="AF28" i="211"/>
  <c r="AG28" i="211"/>
  <c r="AH28" i="211"/>
  <c r="AI28" i="211"/>
  <c r="AJ28" i="211"/>
  <c r="AK28" i="211"/>
  <c r="AL28" i="211"/>
  <c r="AM28" i="211"/>
  <c r="AN28" i="211"/>
  <c r="AO28" i="211"/>
  <c r="AP28" i="211"/>
  <c r="AQ28" i="211"/>
  <c r="AR28" i="211"/>
  <c r="D29" i="211"/>
  <c r="D30" i="63"/>
  <c r="G29" i="211"/>
  <c r="H29" i="211"/>
  <c r="J29" i="211"/>
  <c r="K29" i="211"/>
  <c r="L29" i="211"/>
  <c r="M29" i="211"/>
  <c r="N29" i="211"/>
  <c r="O29" i="211"/>
  <c r="P29" i="211"/>
  <c r="R29" i="211"/>
  <c r="S29" i="211"/>
  <c r="T29" i="211"/>
  <c r="U29" i="211"/>
  <c r="V29" i="211"/>
  <c r="W29" i="211"/>
  <c r="X29" i="211"/>
  <c r="Y29" i="211"/>
  <c r="Z29" i="211"/>
  <c r="AB29" i="211"/>
  <c r="AC29" i="211"/>
  <c r="AD29" i="211"/>
  <c r="AE29" i="211"/>
  <c r="AF29" i="211"/>
  <c r="AG29" i="211"/>
  <c r="AH29" i="211"/>
  <c r="AI29" i="211"/>
  <c r="AJ29" i="211"/>
  <c r="AK29" i="211"/>
  <c r="AL29" i="211"/>
  <c r="AM29" i="211"/>
  <c r="AN29" i="211"/>
  <c r="AO29" i="211"/>
  <c r="AP29" i="211"/>
  <c r="AQ29" i="211"/>
  <c r="AR29" i="211"/>
  <c r="D30" i="211"/>
  <c r="D31" i="63"/>
  <c r="G30" i="211"/>
  <c r="H30" i="211"/>
  <c r="I30" i="211"/>
  <c r="J30" i="211"/>
  <c r="K30" i="211"/>
  <c r="L30" i="211"/>
  <c r="M30" i="211"/>
  <c r="N30" i="211"/>
  <c r="O30" i="211"/>
  <c r="P30" i="211"/>
  <c r="R30" i="211"/>
  <c r="S30" i="211"/>
  <c r="T30" i="211"/>
  <c r="U30" i="211"/>
  <c r="V30" i="211"/>
  <c r="W30" i="211"/>
  <c r="X30" i="211"/>
  <c r="Y30" i="211"/>
  <c r="Z30" i="211"/>
  <c r="AA30" i="211"/>
  <c r="AC30" i="211"/>
  <c r="AD30" i="211"/>
  <c r="AE30" i="211"/>
  <c r="AF30" i="211"/>
  <c r="AG30" i="211"/>
  <c r="AH30" i="211"/>
  <c r="AI30" i="211"/>
  <c r="AJ30" i="211"/>
  <c r="AK30" i="211"/>
  <c r="AL30" i="211"/>
  <c r="AM30" i="211"/>
  <c r="AN30" i="211"/>
  <c r="AO30" i="211"/>
  <c r="AP30" i="211"/>
  <c r="AQ30" i="211"/>
  <c r="AR30" i="211"/>
  <c r="D31" i="211"/>
  <c r="D32" i="63"/>
  <c r="G31" i="211"/>
  <c r="H31" i="211"/>
  <c r="I31" i="211"/>
  <c r="J31" i="211"/>
  <c r="K31" i="211"/>
  <c r="L31" i="211"/>
  <c r="M31" i="211"/>
  <c r="N31" i="211"/>
  <c r="O31" i="211"/>
  <c r="P31" i="211"/>
  <c r="R31" i="211"/>
  <c r="S31" i="211"/>
  <c r="T31" i="211"/>
  <c r="U31" i="211"/>
  <c r="V31" i="211"/>
  <c r="W31" i="211"/>
  <c r="X31" i="211"/>
  <c r="Y31" i="211"/>
  <c r="Z31" i="211"/>
  <c r="AA31" i="211"/>
  <c r="AB31" i="211"/>
  <c r="AD31" i="211"/>
  <c r="AE31" i="211"/>
  <c r="AF31" i="211"/>
  <c r="AG31" i="211"/>
  <c r="AH31" i="211"/>
  <c r="AI31" i="211"/>
  <c r="AJ31" i="211"/>
  <c r="AK31" i="211"/>
  <c r="AL31" i="211"/>
  <c r="AM31" i="211"/>
  <c r="AN31" i="211"/>
  <c r="AO31" i="211"/>
  <c r="AP31" i="211"/>
  <c r="AQ31" i="211"/>
  <c r="AR31" i="211"/>
  <c r="D32" i="211"/>
  <c r="D33" i="63"/>
  <c r="G32" i="211"/>
  <c r="H32" i="211"/>
  <c r="I32" i="211"/>
  <c r="J32" i="211"/>
  <c r="K32" i="211"/>
  <c r="L32" i="211"/>
  <c r="M32" i="211"/>
  <c r="N32" i="211"/>
  <c r="O32" i="211"/>
  <c r="P32" i="211"/>
  <c r="R32" i="211"/>
  <c r="S32" i="211"/>
  <c r="T32" i="211"/>
  <c r="U32" i="211"/>
  <c r="V32" i="211"/>
  <c r="W32" i="211"/>
  <c r="X32" i="211"/>
  <c r="Y32" i="211"/>
  <c r="AA32" i="211"/>
  <c r="AB32" i="211"/>
  <c r="AC32" i="211"/>
  <c r="AE32" i="211"/>
  <c r="AF32" i="211"/>
  <c r="AG32" i="211"/>
  <c r="AH32" i="211"/>
  <c r="AI32" i="211"/>
  <c r="AJ32" i="211"/>
  <c r="AK32" i="211"/>
  <c r="AL32" i="211"/>
  <c r="AM32" i="211"/>
  <c r="AN32" i="211"/>
  <c r="AO32" i="211"/>
  <c r="AP32" i="211"/>
  <c r="AQ32" i="211"/>
  <c r="AR32" i="211"/>
  <c r="D33" i="211"/>
  <c r="D34" i="63"/>
  <c r="G33" i="211"/>
  <c r="H33" i="211"/>
  <c r="J33" i="211"/>
  <c r="K33" i="211"/>
  <c r="L33" i="211"/>
  <c r="M33" i="211"/>
  <c r="N33" i="211"/>
  <c r="O33" i="211"/>
  <c r="P33" i="211"/>
  <c r="R33" i="211"/>
  <c r="S33" i="211"/>
  <c r="T33" i="211"/>
  <c r="U33" i="211"/>
  <c r="V33" i="211"/>
  <c r="W33" i="211"/>
  <c r="X33" i="211"/>
  <c r="Y33" i="211"/>
  <c r="Z33" i="211"/>
  <c r="AA33" i="211"/>
  <c r="AB33" i="211"/>
  <c r="AC33" i="211"/>
  <c r="AD33" i="211"/>
  <c r="AF33" i="211"/>
  <c r="AG33" i="211"/>
  <c r="AH33" i="211"/>
  <c r="AI33" i="211"/>
  <c r="AJ33" i="211"/>
  <c r="AK33" i="211"/>
  <c r="AL33" i="211"/>
  <c r="AM33" i="211"/>
  <c r="AN33" i="211"/>
  <c r="AO33" i="211"/>
  <c r="AP33" i="211"/>
  <c r="AQ33" i="211"/>
  <c r="AR33" i="211"/>
  <c r="D34" i="211"/>
  <c r="D35" i="63"/>
  <c r="G34" i="211"/>
  <c r="H34" i="211"/>
  <c r="I34" i="211"/>
  <c r="J34" i="211"/>
  <c r="K34" i="211"/>
  <c r="L34" i="211"/>
  <c r="M34" i="211"/>
  <c r="N34" i="211"/>
  <c r="O34" i="211"/>
  <c r="P34" i="211"/>
  <c r="R34" i="211"/>
  <c r="S34" i="211"/>
  <c r="T34" i="211"/>
  <c r="U34" i="211"/>
  <c r="V34" i="211"/>
  <c r="W34" i="211"/>
  <c r="X34" i="211"/>
  <c r="Y34" i="211"/>
  <c r="Z34" i="211"/>
  <c r="AA34" i="211"/>
  <c r="AB34" i="211"/>
  <c r="AC34" i="211"/>
  <c r="AD34" i="211"/>
  <c r="AE34" i="211"/>
  <c r="AG34" i="211"/>
  <c r="AH34" i="211"/>
  <c r="AI34" i="211"/>
  <c r="AJ34" i="211"/>
  <c r="AK34" i="211"/>
  <c r="AL34" i="211"/>
  <c r="AM34" i="211"/>
  <c r="AN34" i="211"/>
  <c r="AO34" i="211"/>
  <c r="AP34" i="211"/>
  <c r="AQ34" i="211"/>
  <c r="AR34" i="211"/>
  <c r="D35" i="211"/>
  <c r="D36" i="63"/>
  <c r="G35" i="211"/>
  <c r="H35" i="211"/>
  <c r="I35" i="211"/>
  <c r="J35" i="211"/>
  <c r="K35" i="211"/>
  <c r="L35" i="211"/>
  <c r="M35" i="211"/>
  <c r="N35" i="211"/>
  <c r="O35" i="211"/>
  <c r="P35" i="211"/>
  <c r="R35" i="211"/>
  <c r="S35" i="211"/>
  <c r="T35" i="211"/>
  <c r="U35" i="211"/>
  <c r="V35" i="211"/>
  <c r="W35" i="211"/>
  <c r="X35" i="211"/>
  <c r="Y35" i="211"/>
  <c r="Z35" i="211"/>
  <c r="AA35" i="211"/>
  <c r="AB35" i="211"/>
  <c r="AC35" i="211"/>
  <c r="AD35" i="211"/>
  <c r="AE35" i="211"/>
  <c r="AF35" i="211"/>
  <c r="AH35" i="211"/>
  <c r="AI35" i="211"/>
  <c r="AJ35" i="211"/>
  <c r="AK35" i="211"/>
  <c r="AL35" i="211"/>
  <c r="AM35" i="211"/>
  <c r="AN35" i="211"/>
  <c r="AO35" i="211"/>
  <c r="AP35" i="211"/>
  <c r="AQ35" i="211"/>
  <c r="AR35" i="211"/>
  <c r="D36" i="211"/>
  <c r="D37" i="63"/>
  <c r="G36" i="211"/>
  <c r="H36" i="211"/>
  <c r="I36" i="211"/>
  <c r="J36" i="211"/>
  <c r="K36" i="211"/>
  <c r="L36" i="211"/>
  <c r="M36" i="211"/>
  <c r="N36" i="211"/>
  <c r="O36" i="211"/>
  <c r="P36" i="211"/>
  <c r="R36" i="211"/>
  <c r="S36" i="211"/>
  <c r="T36" i="211"/>
  <c r="U36" i="211"/>
  <c r="V36" i="211"/>
  <c r="W36" i="211"/>
  <c r="X36" i="211"/>
  <c r="Y36" i="211"/>
  <c r="Z36" i="211"/>
  <c r="AA36" i="211"/>
  <c r="AB36" i="211"/>
  <c r="AC36" i="211"/>
  <c r="AD36" i="211"/>
  <c r="AE36" i="211"/>
  <c r="AF36" i="211"/>
  <c r="AG36" i="211"/>
  <c r="AI36" i="211"/>
  <c r="AJ36" i="211"/>
  <c r="AK36" i="211"/>
  <c r="AL36" i="211"/>
  <c r="AM36" i="211"/>
  <c r="AN36" i="211"/>
  <c r="AO36" i="211"/>
  <c r="AP36" i="211"/>
  <c r="AQ36" i="211"/>
  <c r="AR36" i="211"/>
  <c r="D37" i="211"/>
  <c r="D38" i="63"/>
  <c r="G37" i="211"/>
  <c r="H37" i="211"/>
  <c r="J37" i="211"/>
  <c r="K37" i="211"/>
  <c r="L37" i="211"/>
  <c r="M37" i="211"/>
  <c r="N37" i="211"/>
  <c r="O37" i="211"/>
  <c r="P37" i="211"/>
  <c r="R37" i="211"/>
  <c r="S37" i="211"/>
  <c r="T37" i="211"/>
  <c r="U37" i="211"/>
  <c r="V37" i="211"/>
  <c r="W37" i="211"/>
  <c r="X37" i="211"/>
  <c r="Y37" i="211"/>
  <c r="Z37" i="211"/>
  <c r="AA37" i="211"/>
  <c r="AB37" i="211"/>
  <c r="AC37" i="211"/>
  <c r="AD37" i="211"/>
  <c r="AE37" i="211"/>
  <c r="AF37" i="211"/>
  <c r="AG37" i="211"/>
  <c r="AH37" i="211"/>
  <c r="AJ37" i="211"/>
  <c r="AK37" i="211"/>
  <c r="AL37" i="211"/>
  <c r="AM37" i="211"/>
  <c r="AN37" i="211"/>
  <c r="AO37" i="211"/>
  <c r="AP37" i="211"/>
  <c r="AQ37" i="211"/>
  <c r="AR37" i="211"/>
  <c r="D38" i="211"/>
  <c r="D39" i="63"/>
  <c r="G38" i="211"/>
  <c r="H38" i="211"/>
  <c r="I38" i="211"/>
  <c r="J38" i="211"/>
  <c r="K38" i="211"/>
  <c r="L38" i="211"/>
  <c r="M38" i="211"/>
  <c r="N38" i="211"/>
  <c r="O38" i="211"/>
  <c r="P38" i="211"/>
  <c r="R38" i="211"/>
  <c r="S38" i="211"/>
  <c r="T38" i="211"/>
  <c r="U38" i="211"/>
  <c r="V38" i="211"/>
  <c r="W38" i="211"/>
  <c r="X38" i="211"/>
  <c r="Y38" i="211"/>
  <c r="Z38" i="211"/>
  <c r="AA38" i="211"/>
  <c r="AB38" i="211"/>
  <c r="AC38" i="211"/>
  <c r="AD38" i="211"/>
  <c r="AE38" i="211"/>
  <c r="AF38" i="211"/>
  <c r="AG38" i="211"/>
  <c r="AH38" i="211"/>
  <c r="AI38" i="211"/>
  <c r="AK38" i="211"/>
  <c r="AL38" i="211"/>
  <c r="AM38" i="211"/>
  <c r="AN38" i="211"/>
  <c r="AO38" i="211"/>
  <c r="AP38" i="211"/>
  <c r="AQ38" i="211"/>
  <c r="AR38" i="211"/>
  <c r="D39" i="211"/>
  <c r="D40" i="63"/>
  <c r="G39" i="211"/>
  <c r="H39" i="211"/>
  <c r="I39" i="211"/>
  <c r="J39" i="211"/>
  <c r="K39" i="211"/>
  <c r="L39" i="211"/>
  <c r="M39" i="211"/>
  <c r="N39" i="211"/>
  <c r="O39" i="211"/>
  <c r="P39" i="211"/>
  <c r="R39" i="211"/>
  <c r="S39" i="211"/>
  <c r="T39" i="211"/>
  <c r="U39" i="211"/>
  <c r="V39" i="211"/>
  <c r="W39" i="211"/>
  <c r="X39" i="211"/>
  <c r="Y39" i="211"/>
  <c r="Z39" i="211"/>
  <c r="AA39" i="211"/>
  <c r="AB39" i="211"/>
  <c r="AC39" i="211"/>
  <c r="AD39" i="211"/>
  <c r="AE39" i="211"/>
  <c r="AF39" i="211"/>
  <c r="AG39" i="211"/>
  <c r="AH39" i="211"/>
  <c r="AI39" i="211"/>
  <c r="AJ39" i="211"/>
  <c r="AL39" i="211"/>
  <c r="AM39" i="211"/>
  <c r="AN39" i="211"/>
  <c r="AO39" i="211"/>
  <c r="AP39" i="211"/>
  <c r="AQ39" i="211"/>
  <c r="AR39" i="211"/>
  <c r="D40" i="211"/>
  <c r="D41" i="63"/>
  <c r="G40" i="211"/>
  <c r="H40" i="211"/>
  <c r="I40" i="211"/>
  <c r="J40" i="211"/>
  <c r="K40" i="211"/>
  <c r="L40" i="211"/>
  <c r="M40" i="211"/>
  <c r="N40" i="211"/>
  <c r="O40" i="211"/>
  <c r="P40" i="211"/>
  <c r="R40" i="211"/>
  <c r="S40" i="211"/>
  <c r="T40" i="211"/>
  <c r="U40" i="211"/>
  <c r="V40" i="211"/>
  <c r="W40" i="211"/>
  <c r="X40" i="211"/>
  <c r="Y40" i="211"/>
  <c r="Z40" i="211"/>
  <c r="AA40" i="211"/>
  <c r="AB40" i="211"/>
  <c r="AC40" i="211"/>
  <c r="AD40" i="211"/>
  <c r="AE40" i="211"/>
  <c r="AF40" i="211"/>
  <c r="AG40" i="211"/>
  <c r="AH40" i="211"/>
  <c r="AI40" i="211"/>
  <c r="AJ40" i="211"/>
  <c r="AK40" i="211"/>
  <c r="AM40" i="211"/>
  <c r="AN40" i="211"/>
  <c r="AO40" i="211"/>
  <c r="AP40" i="211"/>
  <c r="AQ40" i="211"/>
  <c r="AR40" i="211"/>
  <c r="D41" i="211"/>
  <c r="G41" i="211"/>
  <c r="H41" i="211"/>
  <c r="J41" i="211"/>
  <c r="K41" i="211"/>
  <c r="L41" i="211"/>
  <c r="M41" i="211"/>
  <c r="N41" i="211"/>
  <c r="O41" i="211"/>
  <c r="P41" i="211"/>
  <c r="R41" i="211"/>
  <c r="S41" i="211"/>
  <c r="T41" i="211"/>
  <c r="U41" i="211"/>
  <c r="V41" i="211"/>
  <c r="W41" i="211"/>
  <c r="X41" i="211"/>
  <c r="Y41" i="211"/>
  <c r="Z41" i="211"/>
  <c r="AA41" i="211"/>
  <c r="AB41" i="211"/>
  <c r="AC41" i="211"/>
  <c r="AD41" i="211"/>
  <c r="AE41" i="211"/>
  <c r="AF41" i="211"/>
  <c r="AG41" i="211"/>
  <c r="AH41" i="211"/>
  <c r="AI41" i="211"/>
  <c r="AJ41" i="211"/>
  <c r="AK41" i="211"/>
  <c r="AL41" i="211"/>
  <c r="AN41" i="211"/>
  <c r="AO41" i="211"/>
  <c r="AP41" i="211"/>
  <c r="AQ41" i="211"/>
  <c r="AR41" i="211"/>
  <c r="D42" i="211"/>
  <c r="D43" i="63"/>
  <c r="F42" i="219"/>
  <c r="G42" i="211"/>
  <c r="H42" i="211"/>
  <c r="J42" i="211"/>
  <c r="K42" i="211"/>
  <c r="L42" i="211"/>
  <c r="M42" i="211"/>
  <c r="N42" i="211"/>
  <c r="O42" i="211"/>
  <c r="P42" i="211"/>
  <c r="R42" i="211"/>
  <c r="S42" i="211"/>
  <c r="T42" i="211"/>
  <c r="U42" i="211"/>
  <c r="V42" i="211"/>
  <c r="W42" i="211"/>
  <c r="X42" i="211"/>
  <c r="Y42" i="211"/>
  <c r="Z42" i="211"/>
  <c r="AA42" i="211"/>
  <c r="AB42" i="211"/>
  <c r="AC42" i="211"/>
  <c r="AD42" i="211"/>
  <c r="AE42" i="211"/>
  <c r="AF42" i="211"/>
  <c r="AG42" i="211"/>
  <c r="AH42" i="211"/>
  <c r="AI42" i="211"/>
  <c r="AJ42" i="211"/>
  <c r="AK42" i="211"/>
  <c r="AL42" i="211"/>
  <c r="AM42" i="211"/>
  <c r="AO42" i="211"/>
  <c r="AP42" i="211"/>
  <c r="AQ42" i="211"/>
  <c r="AR42" i="211"/>
  <c r="D43" i="211"/>
  <c r="D44" i="63"/>
  <c r="G43" i="211"/>
  <c r="H43" i="211"/>
  <c r="I43" i="211"/>
  <c r="J43" i="211"/>
  <c r="K43" i="211"/>
  <c r="L43" i="211"/>
  <c r="M43" i="211"/>
  <c r="N43" i="211"/>
  <c r="O43" i="211"/>
  <c r="P43" i="211"/>
  <c r="R43" i="211"/>
  <c r="S43" i="211"/>
  <c r="T43" i="211"/>
  <c r="U43" i="211"/>
  <c r="V43" i="211"/>
  <c r="W43" i="211"/>
  <c r="X43" i="211"/>
  <c r="Y43" i="211"/>
  <c r="Z43" i="211"/>
  <c r="AA43" i="211"/>
  <c r="AB43" i="211"/>
  <c r="AC43" i="211"/>
  <c r="AD43" i="211"/>
  <c r="AE43" i="211"/>
  <c r="AF43" i="211"/>
  <c r="AG43" i="211"/>
  <c r="AH43" i="211"/>
  <c r="AI43" i="211"/>
  <c r="AJ43" i="211"/>
  <c r="AK43" i="211"/>
  <c r="AL43" i="211"/>
  <c r="AM43" i="211"/>
  <c r="AN43" i="211"/>
  <c r="AP43" i="211"/>
  <c r="AQ43" i="211"/>
  <c r="AR43" i="211"/>
  <c r="D44" i="211"/>
  <c r="D45" i="63"/>
  <c r="G44" i="211"/>
  <c r="H44" i="211"/>
  <c r="I44" i="211"/>
  <c r="J44" i="211"/>
  <c r="K44" i="211"/>
  <c r="L44" i="211"/>
  <c r="M44" i="211"/>
  <c r="N44" i="211"/>
  <c r="O44" i="211"/>
  <c r="P44" i="211"/>
  <c r="R44" i="211"/>
  <c r="S44" i="211"/>
  <c r="T44" i="211"/>
  <c r="U44" i="211"/>
  <c r="V44" i="211"/>
  <c r="W44" i="211"/>
  <c r="X44" i="211"/>
  <c r="Y44" i="211"/>
  <c r="Z44" i="211"/>
  <c r="AA44" i="211"/>
  <c r="AB44" i="211"/>
  <c r="AC44" i="211"/>
  <c r="AD44" i="211"/>
  <c r="AE44" i="211"/>
  <c r="AF44" i="211"/>
  <c r="AG44" i="211"/>
  <c r="AH44" i="211"/>
  <c r="AI44" i="211"/>
  <c r="AJ44" i="211"/>
  <c r="AK44" i="211"/>
  <c r="AL44" i="211"/>
  <c r="AM44" i="211"/>
  <c r="AN44" i="211"/>
  <c r="AO44" i="211"/>
  <c r="AQ44" i="211"/>
  <c r="AR44" i="211"/>
  <c r="D45" i="211"/>
  <c r="D46" i="63"/>
  <c r="G45" i="211"/>
  <c r="H45" i="211"/>
  <c r="J45" i="211"/>
  <c r="K45" i="211"/>
  <c r="L45" i="211"/>
  <c r="M45" i="211"/>
  <c r="N45" i="211"/>
  <c r="O45" i="211"/>
  <c r="P45" i="211"/>
  <c r="R45" i="211"/>
  <c r="S45" i="211"/>
  <c r="T45" i="211"/>
  <c r="U45" i="211"/>
  <c r="V45" i="211"/>
  <c r="W45" i="211"/>
  <c r="X45" i="211"/>
  <c r="Y45" i="211"/>
  <c r="Z45" i="211"/>
  <c r="AA45" i="211"/>
  <c r="AB45" i="211"/>
  <c r="AC45" i="211"/>
  <c r="AD45" i="211"/>
  <c r="AE45" i="211"/>
  <c r="AF45" i="211"/>
  <c r="AG45" i="211"/>
  <c r="AH45" i="211"/>
  <c r="AI45" i="211"/>
  <c r="AJ45" i="211"/>
  <c r="AK45" i="211"/>
  <c r="AL45" i="211"/>
  <c r="AM45" i="211"/>
  <c r="AN45" i="211"/>
  <c r="AO45" i="211"/>
  <c r="AP45" i="211"/>
  <c r="AR45" i="211"/>
  <c r="G46" i="211"/>
  <c r="D10" i="238"/>
  <c r="H46" i="211"/>
  <c r="J46" i="211"/>
  <c r="D13" i="238"/>
  <c r="K46" i="211"/>
  <c r="D14" i="238"/>
  <c r="L46" i="211"/>
  <c r="D15" i="238"/>
  <c r="M46" i="211"/>
  <c r="D16" i="238"/>
  <c r="N46" i="211"/>
  <c r="D17" i="238"/>
  <c r="O46" i="211"/>
  <c r="D18" i="238"/>
  <c r="P46" i="211"/>
  <c r="D19" i="238"/>
  <c r="R46" i="211"/>
  <c r="D21" i="238"/>
  <c r="S46" i="211"/>
  <c r="D22" i="238"/>
  <c r="T46" i="211"/>
  <c r="U46" i="211"/>
  <c r="D24" i="238"/>
  <c r="V46" i="211"/>
  <c r="W46" i="211"/>
  <c r="D26" i="238"/>
  <c r="X46" i="211"/>
  <c r="D27" i="238"/>
  <c r="Y46" i="211"/>
  <c r="D28" i="238"/>
  <c r="AA46" i="211"/>
  <c r="AB46" i="211"/>
  <c r="D31" i="238"/>
  <c r="AC46" i="211"/>
  <c r="D32" i="238"/>
  <c r="AD46" i="211"/>
  <c r="AE46" i="211"/>
  <c r="AF46" i="211"/>
  <c r="D35" i="238"/>
  <c r="AG46" i="211"/>
  <c r="D36" i="238"/>
  <c r="AH46" i="211"/>
  <c r="D37" i="238"/>
  <c r="AI46" i="211"/>
  <c r="D38" i="238"/>
  <c r="AJ46" i="211"/>
  <c r="D39" i="238"/>
  <c r="AK46" i="211"/>
  <c r="D40" i="238"/>
  <c r="AL46" i="211"/>
  <c r="AM46" i="211"/>
  <c r="D42" i="238"/>
  <c r="AN46" i="211"/>
  <c r="D43" i="238"/>
  <c r="AO46" i="211"/>
  <c r="AP46" i="211"/>
  <c r="D45" i="238"/>
  <c r="D47" i="211"/>
  <c r="P47" i="222"/>
  <c r="Z47" i="218"/>
  <c r="Z47" i="224"/>
  <c r="Z47" i="229"/>
  <c r="AI47" i="219"/>
  <c r="AJ47" i="227"/>
  <c r="AS47" i="211"/>
  <c r="AT47" i="211"/>
  <c r="AS48" i="211"/>
  <c r="AT48" i="211"/>
  <c r="P7" i="222"/>
  <c r="Z7" i="218"/>
  <c r="Z7" i="224"/>
  <c r="Z7" i="229"/>
  <c r="AD7" i="218"/>
  <c r="AD7" i="219"/>
  <c r="AD7" i="221"/>
  <c r="AD7" i="222"/>
  <c r="AD7" i="225"/>
  <c r="AD7" i="227"/>
  <c r="AD7" i="229"/>
  <c r="AD7" i="230"/>
  <c r="AI7" i="219"/>
  <c r="AJ7" i="227"/>
  <c r="AR47" i="230"/>
  <c r="AQ47" i="230"/>
  <c r="AP47" i="230"/>
  <c r="AO47" i="230"/>
  <c r="AN47" i="230"/>
  <c r="AM47" i="230"/>
  <c r="AL47" i="230"/>
  <c r="AK47" i="230"/>
  <c r="AJ47" i="230"/>
  <c r="AI47" i="230"/>
  <c r="AH47" i="230"/>
  <c r="AG47" i="230"/>
  <c r="AF47" i="230"/>
  <c r="AE47" i="230"/>
  <c r="AD47" i="230"/>
  <c r="AC47" i="230"/>
  <c r="AB47" i="230"/>
  <c r="AA47" i="230"/>
  <c r="Y47" i="230"/>
  <c r="X47" i="230"/>
  <c r="V47" i="230"/>
  <c r="U47" i="230"/>
  <c r="T47" i="230"/>
  <c r="S47" i="230"/>
  <c r="R47" i="230"/>
  <c r="P47" i="230"/>
  <c r="O47" i="230"/>
  <c r="N47" i="230"/>
  <c r="M47" i="230"/>
  <c r="L47" i="230"/>
  <c r="K47" i="230"/>
  <c r="J47" i="230"/>
  <c r="I47" i="230"/>
  <c r="H47" i="230"/>
  <c r="G47" i="230"/>
  <c r="F46" i="230"/>
  <c r="E46" i="230"/>
  <c r="AS45" i="230"/>
  <c r="Q45" i="230"/>
  <c r="F45" i="230"/>
  <c r="E45" i="230"/>
  <c r="AS44" i="230"/>
  <c r="Q44" i="230"/>
  <c r="F44" i="230"/>
  <c r="E44" i="230"/>
  <c r="AS43" i="230"/>
  <c r="Q43" i="230"/>
  <c r="F43" i="230"/>
  <c r="E43" i="230"/>
  <c r="AS42" i="230"/>
  <c r="Q42" i="230"/>
  <c r="F42" i="230"/>
  <c r="E42" i="230"/>
  <c r="AS41" i="230"/>
  <c r="Q41" i="230"/>
  <c r="F41" i="230"/>
  <c r="E41" i="230"/>
  <c r="AS40" i="230"/>
  <c r="Q40" i="230"/>
  <c r="F40" i="230"/>
  <c r="E40" i="230"/>
  <c r="AS39" i="230"/>
  <c r="Q39" i="230"/>
  <c r="F39" i="230"/>
  <c r="E39" i="230"/>
  <c r="AS38" i="230"/>
  <c r="Q38" i="230"/>
  <c r="F38" i="230"/>
  <c r="E38" i="230"/>
  <c r="AS37" i="230"/>
  <c r="Q37" i="230"/>
  <c r="F37" i="230"/>
  <c r="E37" i="230"/>
  <c r="AS36" i="230"/>
  <c r="Q36" i="230"/>
  <c r="F36" i="230"/>
  <c r="E36" i="230"/>
  <c r="AS35" i="230"/>
  <c r="Q35" i="230"/>
  <c r="F35" i="230"/>
  <c r="E35" i="230"/>
  <c r="AS34" i="230"/>
  <c r="Q34" i="230"/>
  <c r="F34" i="230"/>
  <c r="E34" i="230"/>
  <c r="AS33" i="230"/>
  <c r="Q33" i="230"/>
  <c r="F33" i="230"/>
  <c r="E33" i="230"/>
  <c r="AS32" i="230"/>
  <c r="AD32" i="230"/>
  <c r="Q32" i="230"/>
  <c r="F32" i="230"/>
  <c r="E32" i="230"/>
  <c r="AS31" i="230"/>
  <c r="Q31" i="230"/>
  <c r="F31" i="230"/>
  <c r="E31" i="230"/>
  <c r="AS30" i="230"/>
  <c r="Q31" i="237"/>
  <c r="Q30" i="230"/>
  <c r="F30" i="230"/>
  <c r="E30" i="230"/>
  <c r="AS29" i="230"/>
  <c r="Q29" i="230"/>
  <c r="F29" i="230"/>
  <c r="E29" i="230"/>
  <c r="AS28" i="230"/>
  <c r="Q29" i="237"/>
  <c r="Q28" i="230"/>
  <c r="F28" i="230"/>
  <c r="E28" i="230"/>
  <c r="AS27" i="230"/>
  <c r="Q27" i="230"/>
  <c r="F27" i="230"/>
  <c r="E27" i="230"/>
  <c r="AS26" i="230"/>
  <c r="Q27" i="237"/>
  <c r="Q26" i="230"/>
  <c r="F26" i="230"/>
  <c r="E26" i="230"/>
  <c r="AS25" i="230"/>
  <c r="Q25" i="230"/>
  <c r="F25" i="230"/>
  <c r="E25" i="230"/>
  <c r="AS24" i="230"/>
  <c r="Q24" i="230"/>
  <c r="F24" i="230"/>
  <c r="E24" i="230"/>
  <c r="AS23" i="230"/>
  <c r="Q24" i="237"/>
  <c r="Q23" i="230"/>
  <c r="F23" i="230"/>
  <c r="E23" i="230"/>
  <c r="AS22" i="230"/>
  <c r="Q22" i="230"/>
  <c r="F22" i="230"/>
  <c r="E22" i="230"/>
  <c r="AS21" i="230"/>
  <c r="Q21" i="230"/>
  <c r="F21" i="230"/>
  <c r="E21" i="230"/>
  <c r="AS20" i="230"/>
  <c r="Q21" i="237"/>
  <c r="Q20" i="230"/>
  <c r="F20" i="230"/>
  <c r="E20" i="230"/>
  <c r="AR19" i="230"/>
  <c r="AQ19" i="230"/>
  <c r="AP19" i="230"/>
  <c r="AO19" i="230"/>
  <c r="AN19" i="230"/>
  <c r="AM19" i="230"/>
  <c r="AL19" i="230"/>
  <c r="AK19" i="230"/>
  <c r="AJ19" i="230"/>
  <c r="AI19" i="230"/>
  <c r="AH19" i="230"/>
  <c r="AG19" i="230"/>
  <c r="AF19" i="230"/>
  <c r="AE19" i="230"/>
  <c r="AD19" i="230"/>
  <c r="AC19" i="230"/>
  <c r="AB19" i="230"/>
  <c r="AA19" i="230"/>
  <c r="Y19" i="230"/>
  <c r="X19" i="230"/>
  <c r="W19" i="230"/>
  <c r="V19" i="230"/>
  <c r="U19" i="230"/>
  <c r="T19" i="230"/>
  <c r="S19" i="230"/>
  <c r="R19" i="230"/>
  <c r="P19" i="230"/>
  <c r="O19" i="230"/>
  <c r="N19" i="230"/>
  <c r="M19" i="230"/>
  <c r="L19" i="230"/>
  <c r="K19" i="230"/>
  <c r="J19" i="230"/>
  <c r="I19" i="230"/>
  <c r="H19" i="230"/>
  <c r="G19" i="230"/>
  <c r="AS18" i="230"/>
  <c r="Q19" i="237"/>
  <c r="Q18" i="230"/>
  <c r="F18" i="230"/>
  <c r="E18" i="230"/>
  <c r="AS17" i="230"/>
  <c r="Q18" i="237"/>
  <c r="Q17" i="230"/>
  <c r="F17" i="230"/>
  <c r="E17" i="230"/>
  <c r="AS16" i="230"/>
  <c r="Q16" i="230"/>
  <c r="F16" i="230"/>
  <c r="E16" i="230"/>
  <c r="AS15" i="230"/>
  <c r="Q15" i="230"/>
  <c r="F15" i="230"/>
  <c r="E15" i="230"/>
  <c r="AS14" i="230"/>
  <c r="Q14" i="230"/>
  <c r="F14" i="230"/>
  <c r="E14" i="230"/>
  <c r="F13" i="230"/>
  <c r="E13" i="230"/>
  <c r="Q12" i="230"/>
  <c r="Q13" i="236"/>
  <c r="F12" i="230"/>
  <c r="E12" i="230"/>
  <c r="F11" i="230"/>
  <c r="E11" i="230"/>
  <c r="AS10" i="230"/>
  <c r="Q10" i="230"/>
  <c r="Q11" i="236"/>
  <c r="F10" i="230"/>
  <c r="E10" i="230"/>
  <c r="F9" i="230"/>
  <c r="E9" i="230"/>
  <c r="AR8" i="230"/>
  <c r="AQ8" i="230"/>
  <c r="AP8" i="230"/>
  <c r="AO8" i="230"/>
  <c r="AN8" i="230"/>
  <c r="AM8" i="230"/>
  <c r="AL8" i="230"/>
  <c r="AK8" i="230"/>
  <c r="AJ8" i="230"/>
  <c r="AI8" i="230"/>
  <c r="AH8" i="230"/>
  <c r="AG8" i="230"/>
  <c r="AF8" i="230"/>
  <c r="AE8" i="230"/>
  <c r="AD8" i="230"/>
  <c r="AC8" i="230"/>
  <c r="AB8" i="230"/>
  <c r="AA8" i="230"/>
  <c r="Y8" i="230"/>
  <c r="X8" i="230"/>
  <c r="V8" i="230"/>
  <c r="U8" i="230"/>
  <c r="T8" i="230"/>
  <c r="S8" i="230"/>
  <c r="R8" i="230"/>
  <c r="P8" i="230"/>
  <c r="O8" i="230"/>
  <c r="Q25" i="236"/>
  <c r="N8" i="230"/>
  <c r="Q24" i="236"/>
  <c r="M8" i="230"/>
  <c r="L8" i="230"/>
  <c r="K8" i="230"/>
  <c r="Q23" i="236"/>
  <c r="J8" i="230"/>
  <c r="I8" i="230"/>
  <c r="H8" i="230"/>
  <c r="G8" i="230"/>
  <c r="AR7" i="230"/>
  <c r="AQ7" i="230"/>
  <c r="AP7" i="230"/>
  <c r="AO7" i="230"/>
  <c r="AN7" i="230"/>
  <c r="AM7" i="230"/>
  <c r="AL7" i="230"/>
  <c r="AK7" i="230"/>
  <c r="AJ7" i="230"/>
  <c r="AI7" i="230"/>
  <c r="AH7" i="230"/>
  <c r="AG7" i="230"/>
  <c r="AF7" i="230"/>
  <c r="AE7" i="230"/>
  <c r="AC7" i="230"/>
  <c r="AB7" i="230"/>
  <c r="AA7" i="230"/>
  <c r="Y7" i="230"/>
  <c r="X7" i="230"/>
  <c r="V7" i="230"/>
  <c r="U7" i="230"/>
  <c r="T7" i="230"/>
  <c r="S7" i="230"/>
  <c r="R7" i="230"/>
  <c r="P7" i="230"/>
  <c r="O7" i="230"/>
  <c r="N7" i="230"/>
  <c r="M7" i="230"/>
  <c r="L7" i="230"/>
  <c r="K7" i="230"/>
  <c r="J7" i="230"/>
  <c r="I7" i="230"/>
  <c r="H7" i="230"/>
  <c r="G7" i="230"/>
  <c r="AR47" i="229"/>
  <c r="AQ47" i="229"/>
  <c r="AP47" i="229"/>
  <c r="AO47" i="229"/>
  <c r="AN47" i="229"/>
  <c r="AM47" i="229"/>
  <c r="AL47" i="229"/>
  <c r="AK47" i="229"/>
  <c r="AJ47" i="229"/>
  <c r="AI47" i="229"/>
  <c r="AH47" i="229"/>
  <c r="AG47" i="229"/>
  <c r="AF47" i="229"/>
  <c r="AE47" i="229"/>
  <c r="AD47" i="229"/>
  <c r="AC47" i="229"/>
  <c r="AB47" i="229"/>
  <c r="AA47" i="229"/>
  <c r="Y47" i="229"/>
  <c r="X47" i="229"/>
  <c r="W47" i="229"/>
  <c r="V47" i="229"/>
  <c r="U47" i="229"/>
  <c r="T47" i="229"/>
  <c r="S47" i="229"/>
  <c r="R47" i="229"/>
  <c r="P47" i="229"/>
  <c r="O47" i="229"/>
  <c r="N47" i="229"/>
  <c r="M47" i="229"/>
  <c r="L47" i="229"/>
  <c r="K47" i="229"/>
  <c r="J47" i="229"/>
  <c r="I47" i="229"/>
  <c r="H47" i="229"/>
  <c r="G47" i="229"/>
  <c r="AS46" i="229"/>
  <c r="AR46" i="229"/>
  <c r="AR48" i="229"/>
  <c r="AT46" i="229"/>
  <c r="Q46" i="229"/>
  <c r="F46" i="229"/>
  <c r="E46" i="229"/>
  <c r="AS45" i="229"/>
  <c r="P46" i="237"/>
  <c r="Q45" i="229"/>
  <c r="F45" i="229"/>
  <c r="E45" i="229"/>
  <c r="AS44" i="229"/>
  <c r="Q44" i="229"/>
  <c r="F44" i="229"/>
  <c r="E44" i="229"/>
  <c r="AS43" i="229"/>
  <c r="Q43" i="229"/>
  <c r="F43" i="229"/>
  <c r="E43" i="229"/>
  <c r="AS42" i="229"/>
  <c r="Q42" i="229"/>
  <c r="F42" i="229"/>
  <c r="E42" i="229"/>
  <c r="AS41" i="229"/>
  <c r="Q41" i="229"/>
  <c r="F41" i="229"/>
  <c r="E41" i="229"/>
  <c r="AS40" i="229"/>
  <c r="P41" i="237"/>
  <c r="Q40" i="229"/>
  <c r="F40" i="229"/>
  <c r="E40" i="229"/>
  <c r="AS39" i="229"/>
  <c r="P40" i="237"/>
  <c r="Q39" i="229"/>
  <c r="F39" i="229"/>
  <c r="E39" i="229"/>
  <c r="AS38" i="229"/>
  <c r="P39" i="237"/>
  <c r="Q38" i="229"/>
  <c r="F38" i="229"/>
  <c r="E38" i="229"/>
  <c r="AS37" i="229"/>
  <c r="P38" i="237"/>
  <c r="Q37" i="229"/>
  <c r="F37" i="229"/>
  <c r="E37" i="229"/>
  <c r="AS36" i="229"/>
  <c r="Q36" i="229"/>
  <c r="F36" i="229"/>
  <c r="E36" i="229"/>
  <c r="AS35" i="229"/>
  <c r="Q35" i="229"/>
  <c r="F35" i="229"/>
  <c r="E35" i="229"/>
  <c r="AS34" i="229"/>
  <c r="Q34" i="229"/>
  <c r="F34" i="229"/>
  <c r="E34" i="229"/>
  <c r="AS33" i="229"/>
  <c r="P34" i="237"/>
  <c r="Q33" i="229"/>
  <c r="F33" i="229"/>
  <c r="E33" i="229"/>
  <c r="AS32" i="229"/>
  <c r="Q32" i="229"/>
  <c r="F32" i="229"/>
  <c r="E32" i="229"/>
  <c r="AS31" i="229"/>
  <c r="Q31" i="229"/>
  <c r="F31" i="229"/>
  <c r="E31" i="229"/>
  <c r="AS30" i="229"/>
  <c r="Q30" i="229"/>
  <c r="F30" i="229"/>
  <c r="E30" i="229"/>
  <c r="AS29" i="229"/>
  <c r="Q29" i="229"/>
  <c r="F29" i="229"/>
  <c r="E29" i="229"/>
  <c r="AS28" i="229"/>
  <c r="P29" i="237"/>
  <c r="Q28" i="229"/>
  <c r="F28" i="229"/>
  <c r="E28" i="229"/>
  <c r="AS27" i="229"/>
  <c r="Q27" i="229"/>
  <c r="F27" i="229"/>
  <c r="E27" i="229"/>
  <c r="AS26" i="229"/>
  <c r="X26" i="229"/>
  <c r="X48" i="229"/>
  <c r="AT26" i="229"/>
  <c r="Q26" i="229"/>
  <c r="F26" i="229"/>
  <c r="E26" i="229"/>
  <c r="AS25" i="229"/>
  <c r="Q25" i="229"/>
  <c r="F25" i="229"/>
  <c r="E25" i="229"/>
  <c r="AS24" i="229"/>
  <c r="Q24" i="229"/>
  <c r="F24" i="229"/>
  <c r="E24" i="229"/>
  <c r="AS23" i="229"/>
  <c r="Q23" i="229"/>
  <c r="F23" i="229"/>
  <c r="E23" i="229"/>
  <c r="AS22" i="229"/>
  <c r="P23" i="237"/>
  <c r="Q22" i="229"/>
  <c r="F22" i="229"/>
  <c r="E22" i="229"/>
  <c r="AS21" i="229"/>
  <c r="P22" i="237"/>
  <c r="Q21" i="229"/>
  <c r="F21" i="229"/>
  <c r="E21" i="229"/>
  <c r="AS20" i="229"/>
  <c r="Q20" i="229"/>
  <c r="F20" i="229"/>
  <c r="E20" i="229"/>
  <c r="AR19" i="229"/>
  <c r="AQ19" i="229"/>
  <c r="AP19" i="229"/>
  <c r="AO19" i="229"/>
  <c r="AN19" i="229"/>
  <c r="AM19" i="229"/>
  <c r="AL19" i="229"/>
  <c r="AK19" i="229"/>
  <c r="AJ19" i="229"/>
  <c r="AI19" i="229"/>
  <c r="AH19" i="229"/>
  <c r="AG19" i="229"/>
  <c r="AF19" i="229"/>
  <c r="AE19" i="229"/>
  <c r="AD19" i="229"/>
  <c r="AC19" i="229"/>
  <c r="AB19" i="229"/>
  <c r="AA19" i="229"/>
  <c r="Z19" i="229"/>
  <c r="Y19" i="229"/>
  <c r="X19" i="229"/>
  <c r="W19" i="229"/>
  <c r="V19" i="229"/>
  <c r="U19" i="229"/>
  <c r="T19" i="229"/>
  <c r="S19" i="229"/>
  <c r="R19" i="229"/>
  <c r="P19" i="229"/>
  <c r="O19" i="229"/>
  <c r="N19" i="229"/>
  <c r="M19" i="229"/>
  <c r="L19" i="229"/>
  <c r="K19" i="229"/>
  <c r="J19" i="229"/>
  <c r="I19" i="229"/>
  <c r="H19" i="229"/>
  <c r="G19" i="229"/>
  <c r="AS18" i="229"/>
  <c r="Q18" i="229"/>
  <c r="P19" i="236"/>
  <c r="F18" i="229"/>
  <c r="E18" i="229"/>
  <c r="AS17" i="229"/>
  <c r="Q17" i="229"/>
  <c r="P18" i="236"/>
  <c r="F17" i="229"/>
  <c r="E17" i="229"/>
  <c r="AS16" i="229"/>
  <c r="P17" i="237"/>
  <c r="Q16" i="229"/>
  <c r="P17" i="236"/>
  <c r="F16" i="229"/>
  <c r="E16" i="229"/>
  <c r="AS15" i="229"/>
  <c r="Q15" i="229"/>
  <c r="P16" i="236"/>
  <c r="F15" i="229"/>
  <c r="E15" i="229"/>
  <c r="AS14" i="229"/>
  <c r="P15" i="237"/>
  <c r="Q14" i="229"/>
  <c r="P15" i="236"/>
  <c r="F14" i="229"/>
  <c r="E14" i="229"/>
  <c r="AS13" i="229"/>
  <c r="Q13" i="229"/>
  <c r="F13" i="229"/>
  <c r="E13" i="229"/>
  <c r="AS12" i="229"/>
  <c r="Q12" i="229"/>
  <c r="F12" i="229"/>
  <c r="E12" i="229"/>
  <c r="F11" i="229"/>
  <c r="E11" i="229"/>
  <c r="I11" i="229"/>
  <c r="AS10" i="229"/>
  <c r="Q10" i="229"/>
  <c r="F10" i="229"/>
  <c r="E10" i="229"/>
  <c r="F9" i="229"/>
  <c r="E9" i="229"/>
  <c r="AR8" i="229"/>
  <c r="AQ8" i="229"/>
  <c r="AP8" i="229"/>
  <c r="AO8" i="229"/>
  <c r="AN8" i="229"/>
  <c r="AM8" i="229"/>
  <c r="AL8" i="229"/>
  <c r="AK8" i="229"/>
  <c r="AJ8" i="229"/>
  <c r="AI8" i="229"/>
  <c r="AH8" i="229"/>
  <c r="AG8" i="229"/>
  <c r="AF8" i="229"/>
  <c r="AE8" i="229"/>
  <c r="AC8" i="229"/>
  <c r="AB8" i="229"/>
  <c r="AA8" i="229"/>
  <c r="Y8" i="229"/>
  <c r="X8" i="229"/>
  <c r="W8" i="229"/>
  <c r="V8" i="229"/>
  <c r="U8" i="229"/>
  <c r="T8" i="229"/>
  <c r="S8" i="229"/>
  <c r="R8" i="229"/>
  <c r="P8" i="229"/>
  <c r="O8" i="229"/>
  <c r="P25" i="236"/>
  <c r="N8" i="229"/>
  <c r="M8" i="229"/>
  <c r="L8" i="229"/>
  <c r="K8" i="229"/>
  <c r="J8" i="229"/>
  <c r="I8" i="229"/>
  <c r="H8" i="229"/>
  <c r="G8" i="229"/>
  <c r="AR7" i="229"/>
  <c r="AQ7" i="229"/>
  <c r="AP7" i="229"/>
  <c r="AO7" i="229"/>
  <c r="AN7" i="229"/>
  <c r="AM7" i="229"/>
  <c r="AL7" i="229"/>
  <c r="AK7" i="229"/>
  <c r="AJ7" i="229"/>
  <c r="AI7" i="229"/>
  <c r="AH7" i="229"/>
  <c r="AG7" i="229"/>
  <c r="AF7" i="229"/>
  <c r="AE7" i="229"/>
  <c r="AC7" i="229"/>
  <c r="AB7" i="229"/>
  <c r="AA7" i="229"/>
  <c r="Y7" i="229"/>
  <c r="X7" i="229"/>
  <c r="W7" i="229"/>
  <c r="V7" i="229"/>
  <c r="U7" i="229"/>
  <c r="T7" i="229"/>
  <c r="S7" i="229"/>
  <c r="R7" i="229"/>
  <c r="P7" i="229"/>
  <c r="O7" i="229"/>
  <c r="N7" i="229"/>
  <c r="M7" i="229"/>
  <c r="L7" i="229"/>
  <c r="K7" i="229"/>
  <c r="J7" i="229"/>
  <c r="I7" i="229"/>
  <c r="H7" i="229"/>
  <c r="G7" i="229"/>
  <c r="AR47" i="228"/>
  <c r="AQ47" i="228"/>
  <c r="AP47" i="228"/>
  <c r="AO47" i="228"/>
  <c r="AN47" i="228"/>
  <c r="AM47" i="228"/>
  <c r="AL47" i="228"/>
  <c r="AK47" i="228"/>
  <c r="AJ47" i="228"/>
  <c r="AI47" i="228"/>
  <c r="AH47" i="228"/>
  <c r="AG47" i="228"/>
  <c r="AF47" i="228"/>
  <c r="AE47" i="228"/>
  <c r="AD47" i="228"/>
  <c r="AC47" i="228"/>
  <c r="AB47" i="228"/>
  <c r="AA47" i="228"/>
  <c r="Y47" i="228"/>
  <c r="X47" i="228"/>
  <c r="W47" i="228"/>
  <c r="V47" i="228"/>
  <c r="U47" i="228"/>
  <c r="T47" i="228"/>
  <c r="S47" i="228"/>
  <c r="R47" i="228"/>
  <c r="P47" i="228"/>
  <c r="O47" i="228"/>
  <c r="N47" i="228"/>
  <c r="M47" i="228"/>
  <c r="L47" i="228"/>
  <c r="K47" i="228"/>
  <c r="J47" i="228"/>
  <c r="I47" i="228"/>
  <c r="H47" i="228"/>
  <c r="G47" i="228"/>
  <c r="AS46" i="228"/>
  <c r="AR46" i="228"/>
  <c r="Q46" i="228"/>
  <c r="F46" i="228"/>
  <c r="E46" i="228"/>
  <c r="AS45" i="228"/>
  <c r="Q45" i="228"/>
  <c r="F45" i="228"/>
  <c r="E45" i="228"/>
  <c r="AS44" i="228"/>
  <c r="O45" i="237"/>
  <c r="Q44" i="228"/>
  <c r="F44" i="228"/>
  <c r="E44" i="228"/>
  <c r="AS43" i="228"/>
  <c r="Q43" i="228"/>
  <c r="F43" i="228"/>
  <c r="E43" i="228"/>
  <c r="AS42" i="228"/>
  <c r="Q42" i="228"/>
  <c r="F42" i="228"/>
  <c r="E42" i="228"/>
  <c r="AS41" i="228"/>
  <c r="Q41" i="228"/>
  <c r="F41" i="228"/>
  <c r="E41" i="228"/>
  <c r="AS40" i="228"/>
  <c r="Q40" i="228"/>
  <c r="F40" i="228"/>
  <c r="E40" i="228"/>
  <c r="AS39" i="228"/>
  <c r="O40" i="237"/>
  <c r="Q39" i="228"/>
  <c r="F39" i="228"/>
  <c r="E39" i="228"/>
  <c r="AS38" i="228"/>
  <c r="Q38" i="228"/>
  <c r="F38" i="228"/>
  <c r="E38" i="228"/>
  <c r="AS37" i="228"/>
  <c r="Q37" i="228"/>
  <c r="F37" i="228"/>
  <c r="E37" i="228"/>
  <c r="AS36" i="228"/>
  <c r="Q36" i="228"/>
  <c r="F36" i="228"/>
  <c r="E36" i="228"/>
  <c r="AS35" i="228"/>
  <c r="AG35" i="228"/>
  <c r="Q35" i="228"/>
  <c r="F35" i="228"/>
  <c r="E35" i="228"/>
  <c r="AS34" i="228"/>
  <c r="Q34" i="228"/>
  <c r="F34" i="228"/>
  <c r="E34" i="228"/>
  <c r="AS33" i="228"/>
  <c r="Q33" i="228"/>
  <c r="F33" i="228"/>
  <c r="E33" i="228"/>
  <c r="AS32" i="228"/>
  <c r="Q32" i="228"/>
  <c r="F32" i="228"/>
  <c r="E32" i="228"/>
  <c r="AS31" i="228"/>
  <c r="O32" i="237"/>
  <c r="Q31" i="228"/>
  <c r="F31" i="228"/>
  <c r="E31" i="228"/>
  <c r="AS30" i="228"/>
  <c r="Q30" i="228"/>
  <c r="F30" i="228"/>
  <c r="E30" i="228"/>
  <c r="AS29" i="228"/>
  <c r="Q29" i="228"/>
  <c r="F29" i="228"/>
  <c r="E29" i="228"/>
  <c r="AS28" i="228"/>
  <c r="Q28" i="228"/>
  <c r="F28" i="228"/>
  <c r="E28" i="228"/>
  <c r="AS27" i="228"/>
  <c r="O28" i="237"/>
  <c r="Q27" i="228"/>
  <c r="F27" i="228"/>
  <c r="E27" i="228"/>
  <c r="AS26" i="228"/>
  <c r="O27" i="237"/>
  <c r="Q26" i="228"/>
  <c r="F26" i="228"/>
  <c r="E26" i="228"/>
  <c r="AS25" i="228"/>
  <c r="Q25" i="228"/>
  <c r="F25" i="228"/>
  <c r="E25" i="228"/>
  <c r="AS24" i="228"/>
  <c r="O25" i="237"/>
  <c r="Q24" i="228"/>
  <c r="F24" i="228"/>
  <c r="E24" i="228"/>
  <c r="AS23" i="228"/>
  <c r="O24" i="237"/>
  <c r="Q23" i="228"/>
  <c r="F23" i="228"/>
  <c r="E23" i="228"/>
  <c r="AS22" i="228"/>
  <c r="Q22" i="228"/>
  <c r="F22" i="228"/>
  <c r="E22" i="228"/>
  <c r="AS21" i="228"/>
  <c r="O22" i="237"/>
  <c r="Q21" i="228"/>
  <c r="F21" i="228"/>
  <c r="E21" i="228"/>
  <c r="AS20" i="228"/>
  <c r="O21" i="237"/>
  <c r="Q20" i="228"/>
  <c r="F20" i="228"/>
  <c r="E20" i="228"/>
  <c r="AR19" i="228"/>
  <c r="AQ19" i="228"/>
  <c r="AP19" i="228"/>
  <c r="AO19" i="228"/>
  <c r="AN19" i="228"/>
  <c r="AM19" i="228"/>
  <c r="AL19" i="228"/>
  <c r="AK19" i="228"/>
  <c r="AJ19" i="228"/>
  <c r="AI19" i="228"/>
  <c r="AH19" i="228"/>
  <c r="AG19" i="228"/>
  <c r="AF19" i="228"/>
  <c r="AE19" i="228"/>
  <c r="AD19" i="228"/>
  <c r="AC19" i="228"/>
  <c r="AB19" i="228"/>
  <c r="AA19" i="228"/>
  <c r="Z19" i="228"/>
  <c r="Y19" i="228"/>
  <c r="X19" i="228"/>
  <c r="W19" i="228"/>
  <c r="V19" i="228"/>
  <c r="U19" i="228"/>
  <c r="T19" i="228"/>
  <c r="S19" i="228"/>
  <c r="R19" i="228"/>
  <c r="P19" i="228"/>
  <c r="O19" i="228"/>
  <c r="N19" i="228"/>
  <c r="M19" i="228"/>
  <c r="L19" i="228"/>
  <c r="K19" i="228"/>
  <c r="J19" i="228"/>
  <c r="I19" i="228"/>
  <c r="H19" i="228"/>
  <c r="G19" i="228"/>
  <c r="AS18" i="228"/>
  <c r="Q18" i="228"/>
  <c r="F18" i="228"/>
  <c r="E18" i="228"/>
  <c r="AS17" i="228"/>
  <c r="Q17" i="228"/>
  <c r="O18" i="236"/>
  <c r="F17" i="228"/>
  <c r="E17" i="228"/>
  <c r="AS16" i="228"/>
  <c r="Q16" i="228"/>
  <c r="F16" i="228"/>
  <c r="E16" i="228"/>
  <c r="AS15" i="228"/>
  <c r="Q15" i="228"/>
  <c r="F15" i="228"/>
  <c r="E15" i="228"/>
  <c r="AS14" i="228"/>
  <c r="Q14" i="228"/>
  <c r="O15" i="236"/>
  <c r="F14" i="228"/>
  <c r="E14" i="228"/>
  <c r="Q13" i="228"/>
  <c r="O14" i="236"/>
  <c r="F13" i="228"/>
  <c r="E13" i="228"/>
  <c r="AS12" i="228"/>
  <c r="Q12" i="228"/>
  <c r="O13" i="236"/>
  <c r="F12" i="228"/>
  <c r="E12" i="228"/>
  <c r="AS11" i="228"/>
  <c r="Q11" i="228"/>
  <c r="O12" i="236"/>
  <c r="F11" i="228"/>
  <c r="E11" i="228"/>
  <c r="AS10" i="228"/>
  <c r="O11" i="237"/>
  <c r="Q10" i="228"/>
  <c r="F10" i="228"/>
  <c r="E10" i="228"/>
  <c r="AS9" i="228"/>
  <c r="O10" i="237"/>
  <c r="Q9" i="228"/>
  <c r="O10" i="236"/>
  <c r="F9" i="228"/>
  <c r="E9" i="228"/>
  <c r="AR8" i="228"/>
  <c r="AQ8" i="228"/>
  <c r="AP8" i="228"/>
  <c r="AO8" i="228"/>
  <c r="AN8" i="228"/>
  <c r="AM8" i="228"/>
  <c r="AL8" i="228"/>
  <c r="AK8" i="228"/>
  <c r="AJ8" i="228"/>
  <c r="AI8" i="228"/>
  <c r="AH8" i="228"/>
  <c r="AG8" i="228"/>
  <c r="AF8" i="228"/>
  <c r="AE8" i="228"/>
  <c r="AD8" i="228"/>
  <c r="AC8" i="228"/>
  <c r="AB8" i="228"/>
  <c r="AA8" i="228"/>
  <c r="Z8" i="228"/>
  <c r="Y8" i="228"/>
  <c r="X8" i="228"/>
  <c r="W8" i="228"/>
  <c r="V8" i="228"/>
  <c r="U8" i="228"/>
  <c r="T8" i="228"/>
  <c r="S8" i="228"/>
  <c r="R8" i="228"/>
  <c r="P8" i="228"/>
  <c r="O8" i="228"/>
  <c r="O25" i="236"/>
  <c r="N8" i="228"/>
  <c r="O24" i="236"/>
  <c r="M8" i="228"/>
  <c r="L8" i="228"/>
  <c r="K8" i="228"/>
  <c r="J8" i="228"/>
  <c r="O22" i="236"/>
  <c r="I8" i="228"/>
  <c r="H8" i="228"/>
  <c r="G8" i="228"/>
  <c r="AR7" i="228"/>
  <c r="AQ7" i="228"/>
  <c r="AP7" i="228"/>
  <c r="AO7" i="228"/>
  <c r="AN7" i="228"/>
  <c r="AM7" i="228"/>
  <c r="AL7" i="228"/>
  <c r="AK7" i="228"/>
  <c r="AJ7" i="228"/>
  <c r="AI7" i="228"/>
  <c r="AH7" i="228"/>
  <c r="AG7" i="228"/>
  <c r="AF7" i="228"/>
  <c r="AE7" i="228"/>
  <c r="AD7" i="228"/>
  <c r="AC7" i="228"/>
  <c r="AB7" i="228"/>
  <c r="AA7" i="228"/>
  <c r="Z7" i="228"/>
  <c r="Y7" i="228"/>
  <c r="X7" i="228"/>
  <c r="W7" i="228"/>
  <c r="V7" i="228"/>
  <c r="U7" i="228"/>
  <c r="T7" i="228"/>
  <c r="S7" i="228"/>
  <c r="R7" i="228"/>
  <c r="P7" i="228"/>
  <c r="O7" i="228"/>
  <c r="N7" i="228"/>
  <c r="M7" i="228"/>
  <c r="L7" i="228"/>
  <c r="K7" i="228"/>
  <c r="J7" i="228"/>
  <c r="I7" i="228"/>
  <c r="H7" i="228"/>
  <c r="G7" i="228"/>
  <c r="AR47" i="227"/>
  <c r="AQ47" i="227"/>
  <c r="AP47" i="227"/>
  <c r="AO47" i="227"/>
  <c r="AN47" i="227"/>
  <c r="AM47" i="227"/>
  <c r="AL47" i="227"/>
  <c r="AK47" i="227"/>
  <c r="AI47" i="227"/>
  <c r="AH47" i="227"/>
  <c r="AG47" i="227"/>
  <c r="AF47" i="227"/>
  <c r="AE47" i="227"/>
  <c r="AD47" i="227"/>
  <c r="AC47" i="227"/>
  <c r="AB47" i="227"/>
  <c r="AA47" i="227"/>
  <c r="Z47" i="227"/>
  <c r="Y47" i="227"/>
  <c r="X47" i="227"/>
  <c r="W47" i="227"/>
  <c r="V47" i="227"/>
  <c r="U47" i="227"/>
  <c r="T47" i="227"/>
  <c r="S47" i="227"/>
  <c r="R47" i="227"/>
  <c r="P47" i="227"/>
  <c r="O47" i="227"/>
  <c r="N47" i="227"/>
  <c r="M47" i="227"/>
  <c r="L47" i="227"/>
  <c r="K47" i="227"/>
  <c r="J47" i="227"/>
  <c r="I47" i="227"/>
  <c r="H47" i="227"/>
  <c r="G47" i="227"/>
  <c r="AS46" i="227"/>
  <c r="Q46" i="227"/>
  <c r="F46" i="227"/>
  <c r="E46" i="227"/>
  <c r="AR46" i="227"/>
  <c r="AS45" i="227"/>
  <c r="Q45" i="227"/>
  <c r="F45" i="227"/>
  <c r="E45" i="227"/>
  <c r="AS44" i="227"/>
  <c r="Q44" i="227"/>
  <c r="F44" i="227"/>
  <c r="E44" i="227"/>
  <c r="AS43" i="227"/>
  <c r="N44" i="237"/>
  <c r="Q43" i="227"/>
  <c r="F43" i="227"/>
  <c r="E43" i="227"/>
  <c r="AS42" i="227"/>
  <c r="Q42" i="227"/>
  <c r="F42" i="227"/>
  <c r="E42" i="227"/>
  <c r="AS41" i="227"/>
  <c r="Q41" i="227"/>
  <c r="F41" i="227"/>
  <c r="E41" i="227"/>
  <c r="AS40" i="227"/>
  <c r="Q40" i="227"/>
  <c r="F40" i="227"/>
  <c r="E40" i="227"/>
  <c r="AS39" i="227"/>
  <c r="Q39" i="227"/>
  <c r="F39" i="227"/>
  <c r="E39" i="227"/>
  <c r="AS38" i="227"/>
  <c r="Q38" i="227"/>
  <c r="F38" i="227"/>
  <c r="E38" i="227"/>
  <c r="AS37" i="227"/>
  <c r="Q37" i="227"/>
  <c r="F37" i="227"/>
  <c r="E37" i="227"/>
  <c r="AS36" i="227"/>
  <c r="Q36" i="227"/>
  <c r="F36" i="227"/>
  <c r="E36" i="227"/>
  <c r="AS35" i="227"/>
  <c r="Q35" i="227"/>
  <c r="F35" i="227"/>
  <c r="E35" i="227"/>
  <c r="AS34" i="227"/>
  <c r="N35" i="237"/>
  <c r="Q34" i="227"/>
  <c r="F34" i="227"/>
  <c r="E34" i="227"/>
  <c r="AS33" i="227"/>
  <c r="Q33" i="227"/>
  <c r="F33" i="227"/>
  <c r="E33" i="227"/>
  <c r="AS32" i="227"/>
  <c r="Q32" i="227"/>
  <c r="F32" i="227"/>
  <c r="E32" i="227"/>
  <c r="AS31" i="227"/>
  <c r="N32" i="237"/>
  <c r="Q31" i="227"/>
  <c r="F31" i="227"/>
  <c r="E31" i="227"/>
  <c r="AS30" i="227"/>
  <c r="Q30" i="227"/>
  <c r="F30" i="227"/>
  <c r="E30" i="227"/>
  <c r="AS29" i="227"/>
  <c r="Q29" i="227"/>
  <c r="F29" i="227"/>
  <c r="E29" i="227"/>
  <c r="AS28" i="227"/>
  <c r="Q28" i="227"/>
  <c r="F28" i="227"/>
  <c r="E28" i="227"/>
  <c r="AS27" i="227"/>
  <c r="Q27" i="227"/>
  <c r="F27" i="227"/>
  <c r="E27" i="227"/>
  <c r="AS26" i="227"/>
  <c r="Q26" i="227"/>
  <c r="F26" i="227"/>
  <c r="E26" i="227"/>
  <c r="AS25" i="227"/>
  <c r="Q25" i="227"/>
  <c r="F25" i="227"/>
  <c r="E25" i="227"/>
  <c r="AS24" i="227"/>
  <c r="Q24" i="227"/>
  <c r="F24" i="227"/>
  <c r="E24" i="227"/>
  <c r="AS23" i="227"/>
  <c r="N24" i="237"/>
  <c r="Q23" i="227"/>
  <c r="F23" i="227"/>
  <c r="E23" i="227"/>
  <c r="AS22" i="227"/>
  <c r="Q22" i="227"/>
  <c r="F22" i="227"/>
  <c r="E22" i="227"/>
  <c r="AS21" i="227"/>
  <c r="Q21" i="227"/>
  <c r="F21" i="227"/>
  <c r="E21" i="227"/>
  <c r="AS20" i="227"/>
  <c r="N21" i="237"/>
  <c r="Q20" i="227"/>
  <c r="F20" i="227"/>
  <c r="E20" i="227"/>
  <c r="AR19" i="227"/>
  <c r="AQ19" i="227"/>
  <c r="AP19" i="227"/>
  <c r="AO19" i="227"/>
  <c r="AN19" i="227"/>
  <c r="AM19" i="227"/>
  <c r="AL19" i="227"/>
  <c r="AK19" i="227"/>
  <c r="AJ19" i="227"/>
  <c r="AI19" i="227"/>
  <c r="AH19" i="227"/>
  <c r="AG19" i="227"/>
  <c r="AF19" i="227"/>
  <c r="AE19" i="227"/>
  <c r="AD19" i="227"/>
  <c r="AC19" i="227"/>
  <c r="AB19" i="227"/>
  <c r="AA19" i="227"/>
  <c r="Z19" i="227"/>
  <c r="Y19" i="227"/>
  <c r="X19" i="227"/>
  <c r="W19" i="227"/>
  <c r="V19" i="227"/>
  <c r="U19" i="227"/>
  <c r="T19" i="227"/>
  <c r="S19" i="227"/>
  <c r="R19" i="227"/>
  <c r="P19" i="227"/>
  <c r="O19" i="227"/>
  <c r="N19" i="227"/>
  <c r="M19" i="227"/>
  <c r="L19" i="227"/>
  <c r="K19" i="227"/>
  <c r="J19" i="227"/>
  <c r="I19" i="227"/>
  <c r="H19" i="227"/>
  <c r="G19" i="227"/>
  <c r="AS18" i="227"/>
  <c r="Q18" i="227"/>
  <c r="N19" i="236"/>
  <c r="F18" i="227"/>
  <c r="E18" i="227"/>
  <c r="AS17" i="227"/>
  <c r="N18" i="237"/>
  <c r="Q17" i="227"/>
  <c r="F17" i="227"/>
  <c r="E17" i="227"/>
  <c r="AS16" i="227"/>
  <c r="Q16" i="227"/>
  <c r="F16" i="227"/>
  <c r="E16" i="227"/>
  <c r="AS15" i="227"/>
  <c r="N16" i="237"/>
  <c r="Q15" i="227"/>
  <c r="F15" i="227"/>
  <c r="E15" i="227"/>
  <c r="AS14" i="227"/>
  <c r="Q14" i="227"/>
  <c r="F14" i="227"/>
  <c r="E14" i="227"/>
  <c r="AS13" i="227"/>
  <c r="Q13" i="227"/>
  <c r="F13" i="227"/>
  <c r="E13" i="227"/>
  <c r="AS12" i="227"/>
  <c r="N13" i="237"/>
  <c r="Q12" i="227"/>
  <c r="N13" i="236"/>
  <c r="F12" i="227"/>
  <c r="E12" i="227"/>
  <c r="F11" i="227"/>
  <c r="E11" i="227"/>
  <c r="I11" i="227"/>
  <c r="F10" i="227"/>
  <c r="E10" i="227"/>
  <c r="AS9" i="227"/>
  <c r="N10" i="237"/>
  <c r="Q9" i="227"/>
  <c r="F9" i="227"/>
  <c r="E9" i="227"/>
  <c r="AR8" i="227"/>
  <c r="AQ8" i="227"/>
  <c r="AP8" i="227"/>
  <c r="AO8" i="227"/>
  <c r="AN8" i="227"/>
  <c r="AM8" i="227"/>
  <c r="AL8" i="227"/>
  <c r="AK8" i="227"/>
  <c r="AI8" i="227"/>
  <c r="AH8" i="227"/>
  <c r="AG8" i="227"/>
  <c r="AF8" i="227"/>
  <c r="AE8" i="227"/>
  <c r="AC8" i="227"/>
  <c r="AB8" i="227"/>
  <c r="AA8" i="227"/>
  <c r="Z8" i="227"/>
  <c r="Y8" i="227"/>
  <c r="X8" i="227"/>
  <c r="W8" i="227"/>
  <c r="V8" i="227"/>
  <c r="U8" i="227"/>
  <c r="T8" i="227"/>
  <c r="S8" i="227"/>
  <c r="R8" i="227"/>
  <c r="P8" i="227"/>
  <c r="O8" i="227"/>
  <c r="N25" i="236"/>
  <c r="N8" i="227"/>
  <c r="M8" i="227"/>
  <c r="L8" i="227"/>
  <c r="K8" i="227"/>
  <c r="J8" i="227"/>
  <c r="N22" i="236"/>
  <c r="I8" i="227"/>
  <c r="H8" i="227"/>
  <c r="G8" i="227"/>
  <c r="AR7" i="227"/>
  <c r="AQ7" i="227"/>
  <c r="AP7" i="227"/>
  <c r="AO7" i="227"/>
  <c r="AN7" i="227"/>
  <c r="AM7" i="227"/>
  <c r="AL7" i="227"/>
  <c r="AK7" i="227"/>
  <c r="AI7" i="227"/>
  <c r="AH7" i="227"/>
  <c r="AG7" i="227"/>
  <c r="AF7" i="227"/>
  <c r="AE7" i="227"/>
  <c r="AC7" i="227"/>
  <c r="AB7" i="227"/>
  <c r="AA7" i="227"/>
  <c r="Z7" i="227"/>
  <c r="Y7" i="227"/>
  <c r="X7" i="227"/>
  <c r="W7" i="227"/>
  <c r="V7" i="227"/>
  <c r="U7" i="227"/>
  <c r="T7" i="227"/>
  <c r="S7" i="227"/>
  <c r="R7" i="227"/>
  <c r="P7" i="227"/>
  <c r="O7" i="227"/>
  <c r="N7" i="227"/>
  <c r="M7" i="227"/>
  <c r="L7" i="227"/>
  <c r="K7" i="227"/>
  <c r="J7" i="227"/>
  <c r="I7" i="227"/>
  <c r="H7" i="227"/>
  <c r="G7" i="227"/>
  <c r="AR47" i="226"/>
  <c r="AQ47" i="226"/>
  <c r="AP47" i="226"/>
  <c r="AO47" i="226"/>
  <c r="AN47" i="226"/>
  <c r="AM47" i="226"/>
  <c r="AL47" i="226"/>
  <c r="AK47" i="226"/>
  <c r="AJ47" i="226"/>
  <c r="AI47" i="226"/>
  <c r="AH47" i="226"/>
  <c r="AG47" i="226"/>
  <c r="AF47" i="226"/>
  <c r="AE47" i="226"/>
  <c r="AC47" i="226"/>
  <c r="AB47" i="226"/>
  <c r="AA47" i="226"/>
  <c r="Y47" i="226"/>
  <c r="X47" i="226"/>
  <c r="V47" i="226"/>
  <c r="U47" i="226"/>
  <c r="T47" i="226"/>
  <c r="S47" i="226"/>
  <c r="R47" i="226"/>
  <c r="P47" i="226"/>
  <c r="O47" i="226"/>
  <c r="N47" i="226"/>
  <c r="M47" i="226"/>
  <c r="L47" i="226"/>
  <c r="K47" i="226"/>
  <c r="J47" i="226"/>
  <c r="I47" i="226"/>
  <c r="H47" i="226"/>
  <c r="G47" i="226"/>
  <c r="AS46" i="226"/>
  <c r="AR46" i="226"/>
  <c r="Q46" i="226"/>
  <c r="F46" i="226"/>
  <c r="E46" i="226"/>
  <c r="AS45" i="226"/>
  <c r="Q45" i="226"/>
  <c r="F45" i="226"/>
  <c r="E45" i="226"/>
  <c r="AS44" i="226"/>
  <c r="Q44" i="226"/>
  <c r="F44" i="226"/>
  <c r="E44" i="226"/>
  <c r="AS43" i="226"/>
  <c r="Q43" i="226"/>
  <c r="F43" i="226"/>
  <c r="E43" i="226"/>
  <c r="AS42" i="226"/>
  <c r="M43" i="237"/>
  <c r="Q42" i="226"/>
  <c r="F42" i="226"/>
  <c r="E42" i="226"/>
  <c r="AS41" i="226"/>
  <c r="M42" i="237"/>
  <c r="Q41" i="226"/>
  <c r="F41" i="226"/>
  <c r="E41" i="226"/>
  <c r="AS40" i="226"/>
  <c r="M41" i="237"/>
  <c r="Q40" i="226"/>
  <c r="F40" i="226"/>
  <c r="E40" i="226"/>
  <c r="AS39" i="226"/>
  <c r="Q39" i="226"/>
  <c r="F39" i="226"/>
  <c r="E39" i="226"/>
  <c r="AS38" i="226"/>
  <c r="Q38" i="226"/>
  <c r="F38" i="226"/>
  <c r="E38" i="226"/>
  <c r="AS37" i="226"/>
  <c r="Q37" i="226"/>
  <c r="F37" i="226"/>
  <c r="E37" i="226"/>
  <c r="AS36" i="226"/>
  <c r="Q36" i="226"/>
  <c r="F36" i="226"/>
  <c r="E36" i="226"/>
  <c r="AS35" i="226"/>
  <c r="M36" i="237"/>
  <c r="Q35" i="226"/>
  <c r="F35" i="226"/>
  <c r="E35" i="226"/>
  <c r="AS34" i="226"/>
  <c r="M35" i="237"/>
  <c r="Q34" i="226"/>
  <c r="F34" i="226"/>
  <c r="E34" i="226"/>
  <c r="AS33" i="226"/>
  <c r="Q33" i="226"/>
  <c r="F33" i="226"/>
  <c r="E33" i="226"/>
  <c r="F32" i="226"/>
  <c r="E32" i="226"/>
  <c r="AS31" i="226"/>
  <c r="Q31" i="226"/>
  <c r="F31" i="226"/>
  <c r="E31" i="226"/>
  <c r="AS30" i="226"/>
  <c r="Q30" i="226"/>
  <c r="F30" i="226"/>
  <c r="E30" i="226"/>
  <c r="AS29" i="226"/>
  <c r="Q29" i="226"/>
  <c r="F29" i="226"/>
  <c r="E29" i="226"/>
  <c r="AS28" i="226"/>
  <c r="M29" i="237"/>
  <c r="Q28" i="226"/>
  <c r="F28" i="226"/>
  <c r="E28" i="226"/>
  <c r="AS27" i="226"/>
  <c r="Q27" i="226"/>
  <c r="F27" i="226"/>
  <c r="E27" i="226"/>
  <c r="AS26" i="226"/>
  <c r="Q26" i="226"/>
  <c r="F26" i="226"/>
  <c r="E26" i="226"/>
  <c r="AS25" i="226"/>
  <c r="W25" i="226"/>
  <c r="Q25" i="226"/>
  <c r="F25" i="226"/>
  <c r="E25" i="226"/>
  <c r="AS24" i="226"/>
  <c r="Q24" i="226"/>
  <c r="F24" i="226"/>
  <c r="E24" i="226"/>
  <c r="AS23" i="226"/>
  <c r="M24" i="237"/>
  <c r="Q23" i="226"/>
  <c r="F23" i="226"/>
  <c r="E23" i="226"/>
  <c r="AS22" i="226"/>
  <c r="M23" i="237"/>
  <c r="Q22" i="226"/>
  <c r="F22" i="226"/>
  <c r="E22" i="226"/>
  <c r="AS21" i="226"/>
  <c r="Q21" i="226"/>
  <c r="F21" i="226"/>
  <c r="E21" i="226"/>
  <c r="AS20" i="226"/>
  <c r="M21" i="237"/>
  <c r="Q20" i="226"/>
  <c r="F20" i="226"/>
  <c r="E20" i="226"/>
  <c r="AR19" i="226"/>
  <c r="AQ19" i="226"/>
  <c r="AP19" i="226"/>
  <c r="AO19" i="226"/>
  <c r="AN19" i="226"/>
  <c r="AM19" i="226"/>
  <c r="AL19" i="226"/>
  <c r="AK19" i="226"/>
  <c r="AJ19" i="226"/>
  <c r="AI19" i="226"/>
  <c r="AH19" i="226"/>
  <c r="AG19" i="226"/>
  <c r="AF19" i="226"/>
  <c r="AE19" i="226"/>
  <c r="AD19" i="226"/>
  <c r="AC19" i="226"/>
  <c r="AB19" i="226"/>
  <c r="AA19" i="226"/>
  <c r="Y19" i="226"/>
  <c r="X19" i="226"/>
  <c r="W19" i="226"/>
  <c r="V19" i="226"/>
  <c r="U19" i="226"/>
  <c r="T19" i="226"/>
  <c r="S19" i="226"/>
  <c r="R19" i="226"/>
  <c r="P19" i="226"/>
  <c r="O19" i="226"/>
  <c r="N19" i="226"/>
  <c r="M19" i="226"/>
  <c r="L19" i="226"/>
  <c r="K19" i="226"/>
  <c r="J19" i="226"/>
  <c r="I19" i="226"/>
  <c r="H19" i="226"/>
  <c r="G19" i="226"/>
  <c r="AS18" i="226"/>
  <c r="M19" i="237"/>
  <c r="Q18" i="226"/>
  <c r="M19" i="236"/>
  <c r="F18" i="226"/>
  <c r="E18" i="226"/>
  <c r="AS17" i="226"/>
  <c r="M18" i="237"/>
  <c r="Q17" i="226"/>
  <c r="F17" i="226"/>
  <c r="E17" i="226"/>
  <c r="AS16" i="226"/>
  <c r="M17" i="237"/>
  <c r="Q16" i="226"/>
  <c r="M17" i="236"/>
  <c r="F16" i="226"/>
  <c r="E16" i="226"/>
  <c r="F15" i="226"/>
  <c r="E15" i="226"/>
  <c r="AS14" i="226"/>
  <c r="Q14" i="226"/>
  <c r="M15" i="236"/>
  <c r="F14" i="226"/>
  <c r="E14" i="226"/>
  <c r="AS13" i="226"/>
  <c r="Q13" i="226"/>
  <c r="F13" i="226"/>
  <c r="E13" i="226"/>
  <c r="AS12" i="226"/>
  <c r="J12" i="226"/>
  <c r="Q12" i="226"/>
  <c r="F12" i="226"/>
  <c r="E12" i="226"/>
  <c r="F11" i="226"/>
  <c r="E11" i="226"/>
  <c r="F10" i="226"/>
  <c r="E10" i="226"/>
  <c r="AS9" i="226"/>
  <c r="Q9" i="226"/>
  <c r="F9" i="226"/>
  <c r="E9" i="226"/>
  <c r="AR8" i="226"/>
  <c r="AQ8" i="226"/>
  <c r="AP8" i="226"/>
  <c r="AO8" i="226"/>
  <c r="AN8" i="226"/>
  <c r="AM8" i="226"/>
  <c r="AL8" i="226"/>
  <c r="AK8" i="226"/>
  <c r="AJ8" i="226"/>
  <c r="AI8" i="226"/>
  <c r="AH8" i="226"/>
  <c r="AG8" i="226"/>
  <c r="AF8" i="226"/>
  <c r="AE8" i="226"/>
  <c r="AC8" i="226"/>
  <c r="AB8" i="226"/>
  <c r="AA8" i="226"/>
  <c r="Y8" i="226"/>
  <c r="X8" i="226"/>
  <c r="W8" i="226"/>
  <c r="V8" i="226"/>
  <c r="U8" i="226"/>
  <c r="T8" i="226"/>
  <c r="S8" i="226"/>
  <c r="R8" i="226"/>
  <c r="P8" i="226"/>
  <c r="O8" i="226"/>
  <c r="M25" i="236"/>
  <c r="N8" i="226"/>
  <c r="M24" i="236"/>
  <c r="M8" i="226"/>
  <c r="L8" i="226"/>
  <c r="K8" i="226"/>
  <c r="M23" i="236"/>
  <c r="J8" i="226"/>
  <c r="M22" i="236"/>
  <c r="I8" i="226"/>
  <c r="H8" i="226"/>
  <c r="G8" i="226"/>
  <c r="AR7" i="226"/>
  <c r="AQ7" i="226"/>
  <c r="AP7" i="226"/>
  <c r="AO7" i="226"/>
  <c r="AN7" i="226"/>
  <c r="AM7" i="226"/>
  <c r="AL7" i="226"/>
  <c r="AK7" i="226"/>
  <c r="AJ7" i="226"/>
  <c r="AI7" i="226"/>
  <c r="AH7" i="226"/>
  <c r="AG7" i="226"/>
  <c r="AF7" i="226"/>
  <c r="AE7" i="226"/>
  <c r="AC7" i="226"/>
  <c r="AB7" i="226"/>
  <c r="AA7" i="226"/>
  <c r="Y7" i="226"/>
  <c r="X7" i="226"/>
  <c r="V7" i="226"/>
  <c r="U7" i="226"/>
  <c r="T7" i="226"/>
  <c r="S7" i="226"/>
  <c r="R7" i="226"/>
  <c r="P7" i="226"/>
  <c r="O7" i="226"/>
  <c r="N7" i="226"/>
  <c r="M7" i="226"/>
  <c r="L7" i="226"/>
  <c r="K7" i="226"/>
  <c r="J7" i="226"/>
  <c r="I7" i="226"/>
  <c r="H7" i="226"/>
  <c r="G7" i="226"/>
  <c r="AR47" i="225"/>
  <c r="AQ47" i="225"/>
  <c r="AP47" i="225"/>
  <c r="AO47" i="225"/>
  <c r="AN47" i="225"/>
  <c r="AM47" i="225"/>
  <c r="AL47" i="225"/>
  <c r="AK47" i="225"/>
  <c r="AJ47" i="225"/>
  <c r="AI47" i="225"/>
  <c r="AH47" i="225"/>
  <c r="AG47" i="225"/>
  <c r="AF47" i="225"/>
  <c r="AE47" i="225"/>
  <c r="AD47" i="225"/>
  <c r="AC47" i="225"/>
  <c r="AB47" i="225"/>
  <c r="AA47" i="225"/>
  <c r="Y47" i="225"/>
  <c r="X47" i="225"/>
  <c r="W47" i="225"/>
  <c r="V47" i="225"/>
  <c r="U47" i="225"/>
  <c r="T47" i="225"/>
  <c r="S47" i="225"/>
  <c r="R47" i="225"/>
  <c r="P47" i="225"/>
  <c r="O47" i="225"/>
  <c r="N47" i="225"/>
  <c r="M47" i="225"/>
  <c r="L47" i="225"/>
  <c r="K47" i="225"/>
  <c r="J47" i="225"/>
  <c r="I47" i="225"/>
  <c r="H47" i="225"/>
  <c r="G47" i="225"/>
  <c r="AS46" i="225"/>
  <c r="Q46" i="225"/>
  <c r="F46" i="225"/>
  <c r="E46" i="225"/>
  <c r="AR46" i="225"/>
  <c r="AS45" i="225"/>
  <c r="L46" i="237"/>
  <c r="Q45" i="225"/>
  <c r="F45" i="225"/>
  <c r="E45" i="225"/>
  <c r="AS44" i="225"/>
  <c r="Q44" i="225"/>
  <c r="F44" i="225"/>
  <c r="E44" i="225"/>
  <c r="AS43" i="225"/>
  <c r="AO43" i="225"/>
  <c r="Q43" i="225"/>
  <c r="F43" i="225"/>
  <c r="E43" i="225"/>
  <c r="AS42" i="225"/>
  <c r="Q42" i="225"/>
  <c r="F42" i="225"/>
  <c r="E42" i="225"/>
  <c r="AS41" i="225"/>
  <c r="AM41" i="225"/>
  <c r="Q41" i="225"/>
  <c r="F41" i="225"/>
  <c r="E41" i="225"/>
  <c r="AS40" i="225"/>
  <c r="Q40" i="225"/>
  <c r="F40" i="225"/>
  <c r="E40" i="225"/>
  <c r="AS39" i="225"/>
  <c r="Q39" i="225"/>
  <c r="F39" i="225"/>
  <c r="E39" i="225"/>
  <c r="AS38" i="225"/>
  <c r="Q38" i="225"/>
  <c r="F38" i="225"/>
  <c r="E38" i="225"/>
  <c r="AS37" i="225"/>
  <c r="Q37" i="225"/>
  <c r="F37" i="225"/>
  <c r="E37" i="225"/>
  <c r="AS36" i="225"/>
  <c r="L37" i="237"/>
  <c r="Q36" i="225"/>
  <c r="F36" i="225"/>
  <c r="E36" i="225"/>
  <c r="AS35" i="225"/>
  <c r="L36" i="237"/>
  <c r="Q35" i="225"/>
  <c r="F35" i="225"/>
  <c r="E35" i="225"/>
  <c r="AS34" i="225"/>
  <c r="Q34" i="225"/>
  <c r="F34" i="225"/>
  <c r="E34" i="225"/>
  <c r="AS33" i="225"/>
  <c r="Q33" i="225"/>
  <c r="F33" i="225"/>
  <c r="E33" i="225"/>
  <c r="AS32" i="225"/>
  <c r="Q32" i="225"/>
  <c r="F32" i="225"/>
  <c r="E32" i="225"/>
  <c r="AS31" i="225"/>
  <c r="AC31" i="225"/>
  <c r="Q31" i="225"/>
  <c r="F31" i="225"/>
  <c r="E31" i="225"/>
  <c r="AS30" i="225"/>
  <c r="Q30" i="225"/>
  <c r="F30" i="225"/>
  <c r="E30" i="225"/>
  <c r="AS29" i="225"/>
  <c r="AA29" i="225"/>
  <c r="Q29" i="225"/>
  <c r="F29" i="225"/>
  <c r="E29" i="225"/>
  <c r="AS28" i="225"/>
  <c r="L29" i="237"/>
  <c r="Q28" i="225"/>
  <c r="F28" i="225"/>
  <c r="E28" i="225"/>
  <c r="AS27" i="225"/>
  <c r="L28" i="237"/>
  <c r="Q27" i="225"/>
  <c r="F27" i="225"/>
  <c r="E27" i="225"/>
  <c r="AS26" i="225"/>
  <c r="L27" i="237"/>
  <c r="Q26" i="225"/>
  <c r="F26" i="225"/>
  <c r="E26" i="225"/>
  <c r="AS25" i="225"/>
  <c r="L26" i="237"/>
  <c r="Q25" i="225"/>
  <c r="F25" i="225"/>
  <c r="E25" i="225"/>
  <c r="AS24" i="225"/>
  <c r="L25" i="237"/>
  <c r="Q24" i="225"/>
  <c r="F24" i="225"/>
  <c r="E24" i="225"/>
  <c r="AS23" i="225"/>
  <c r="L24" i="237"/>
  <c r="Q23" i="225"/>
  <c r="F23" i="225"/>
  <c r="E23" i="225"/>
  <c r="AS22" i="225"/>
  <c r="L23" i="237"/>
  <c r="Q22" i="225"/>
  <c r="F22" i="225"/>
  <c r="E22" i="225"/>
  <c r="AS21" i="225"/>
  <c r="L22" i="237"/>
  <c r="Q21" i="225"/>
  <c r="F21" i="225"/>
  <c r="E21" i="225"/>
  <c r="AS20" i="225"/>
  <c r="Q20" i="225"/>
  <c r="F20" i="225"/>
  <c r="E20" i="225"/>
  <c r="AR19" i="225"/>
  <c r="AQ19" i="225"/>
  <c r="AP19" i="225"/>
  <c r="AO19" i="225"/>
  <c r="AN19" i="225"/>
  <c r="AM19" i="225"/>
  <c r="AL19" i="225"/>
  <c r="AK19" i="225"/>
  <c r="AJ19" i="225"/>
  <c r="AI19" i="225"/>
  <c r="AH19" i="225"/>
  <c r="AG19" i="225"/>
  <c r="AF19" i="225"/>
  <c r="AE19" i="225"/>
  <c r="AD19" i="225"/>
  <c r="AC19" i="225"/>
  <c r="AB19" i="225"/>
  <c r="AA19" i="225"/>
  <c r="Z19" i="225"/>
  <c r="Y19" i="225"/>
  <c r="X19" i="225"/>
  <c r="W19" i="225"/>
  <c r="V19" i="225"/>
  <c r="U19" i="225"/>
  <c r="T19" i="225"/>
  <c r="S19" i="225"/>
  <c r="R19" i="225"/>
  <c r="P19" i="225"/>
  <c r="O19" i="225"/>
  <c r="N19" i="225"/>
  <c r="M19" i="225"/>
  <c r="L19" i="225"/>
  <c r="K19" i="225"/>
  <c r="J19" i="225"/>
  <c r="I19" i="225"/>
  <c r="H19" i="225"/>
  <c r="G19" i="225"/>
  <c r="AS18" i="225"/>
  <c r="Q18" i="225"/>
  <c r="L19" i="236"/>
  <c r="F18" i="225"/>
  <c r="E18" i="225"/>
  <c r="AS17" i="225"/>
  <c r="Q17" i="225"/>
  <c r="L18" i="236"/>
  <c r="F17" i="225"/>
  <c r="E17" i="225"/>
  <c r="AS16" i="225"/>
  <c r="Q16" i="225"/>
  <c r="L17" i="236"/>
  <c r="F16" i="225"/>
  <c r="E16" i="225"/>
  <c r="AS15" i="225"/>
  <c r="M15" i="225"/>
  <c r="Q15" i="225"/>
  <c r="L16" i="236"/>
  <c r="F15" i="225"/>
  <c r="E15" i="225"/>
  <c r="AS14" i="225"/>
  <c r="Q14" i="225"/>
  <c r="F14" i="225"/>
  <c r="E14" i="225"/>
  <c r="AS13" i="225"/>
  <c r="K13" i="225"/>
  <c r="Q13" i="225"/>
  <c r="F13" i="225"/>
  <c r="E13" i="225"/>
  <c r="AS12" i="225"/>
  <c r="Q12" i="225"/>
  <c r="F12" i="225"/>
  <c r="E12" i="225"/>
  <c r="F11" i="225"/>
  <c r="E11" i="225"/>
  <c r="AS10" i="225"/>
  <c r="L11" i="237"/>
  <c r="Q10" i="225"/>
  <c r="L11" i="236"/>
  <c r="F10" i="225"/>
  <c r="E10" i="225"/>
  <c r="F9" i="225"/>
  <c r="E9" i="225"/>
  <c r="AR8" i="225"/>
  <c r="AQ8" i="225"/>
  <c r="AP8" i="225"/>
  <c r="AO8" i="225"/>
  <c r="AN8" i="225"/>
  <c r="AM8" i="225"/>
  <c r="AL8" i="225"/>
  <c r="AK8" i="225"/>
  <c r="AJ8" i="225"/>
  <c r="AI8" i="225"/>
  <c r="AH8" i="225"/>
  <c r="AG8" i="225"/>
  <c r="AF8" i="225"/>
  <c r="AE8" i="225"/>
  <c r="AD8" i="225"/>
  <c r="AC8" i="225"/>
  <c r="AB8" i="225"/>
  <c r="AA8" i="225"/>
  <c r="Z8" i="225"/>
  <c r="Y8" i="225"/>
  <c r="X8" i="225"/>
  <c r="W8" i="225"/>
  <c r="V8" i="225"/>
  <c r="U8" i="225"/>
  <c r="T8" i="225"/>
  <c r="S8" i="225"/>
  <c r="R8" i="225"/>
  <c r="P8" i="225"/>
  <c r="O8" i="225"/>
  <c r="N8" i="225"/>
  <c r="L24" i="236"/>
  <c r="M8" i="225"/>
  <c r="K8" i="225"/>
  <c r="L8" i="225"/>
  <c r="L23" i="236"/>
  <c r="J8" i="225"/>
  <c r="L22" i="236"/>
  <c r="I8" i="225"/>
  <c r="H8" i="225"/>
  <c r="G8" i="225"/>
  <c r="AR7" i="225"/>
  <c r="AQ7" i="225"/>
  <c r="AP7" i="225"/>
  <c r="AO7" i="225"/>
  <c r="AN7" i="225"/>
  <c r="AM7" i="225"/>
  <c r="AL7" i="225"/>
  <c r="AK7" i="225"/>
  <c r="AJ7" i="225"/>
  <c r="AI7" i="225"/>
  <c r="AH7" i="225"/>
  <c r="AG7" i="225"/>
  <c r="AF7" i="225"/>
  <c r="AE7" i="225"/>
  <c r="AC7" i="225"/>
  <c r="AB7" i="225"/>
  <c r="AA7" i="225"/>
  <c r="Y7" i="225"/>
  <c r="X7" i="225"/>
  <c r="W7" i="225"/>
  <c r="V7" i="225"/>
  <c r="U7" i="225"/>
  <c r="T7" i="225"/>
  <c r="S7" i="225"/>
  <c r="R7" i="225"/>
  <c r="P7" i="225"/>
  <c r="O7" i="225"/>
  <c r="N7" i="225"/>
  <c r="M7" i="225"/>
  <c r="L7" i="225"/>
  <c r="K7" i="225"/>
  <c r="J7" i="225"/>
  <c r="I7" i="225"/>
  <c r="H7" i="225"/>
  <c r="G7" i="225"/>
  <c r="AR47" i="224"/>
  <c r="AQ47" i="224"/>
  <c r="AP47" i="224"/>
  <c r="AO47" i="224"/>
  <c r="AN47" i="224"/>
  <c r="AM47" i="224"/>
  <c r="AL47" i="224"/>
  <c r="AK47" i="224"/>
  <c r="AJ47" i="224"/>
  <c r="AI47" i="224"/>
  <c r="AH47" i="224"/>
  <c r="AG47" i="224"/>
  <c r="AF47" i="224"/>
  <c r="AE47" i="224"/>
  <c r="AD47" i="224"/>
  <c r="AC47" i="224"/>
  <c r="AB47" i="224"/>
  <c r="AA47" i="224"/>
  <c r="Y47" i="224"/>
  <c r="X47" i="224"/>
  <c r="W47" i="224"/>
  <c r="V47" i="224"/>
  <c r="U47" i="224"/>
  <c r="T47" i="224"/>
  <c r="S47" i="224"/>
  <c r="R47" i="224"/>
  <c r="P47" i="224"/>
  <c r="O47" i="224"/>
  <c r="N47" i="224"/>
  <c r="M47" i="224"/>
  <c r="L47" i="224"/>
  <c r="K47" i="224"/>
  <c r="J47" i="224"/>
  <c r="I47" i="224"/>
  <c r="H47" i="224"/>
  <c r="G47" i="224"/>
  <c r="AS46" i="224"/>
  <c r="AR46" i="224"/>
  <c r="AR48" i="224"/>
  <c r="AT46" i="224"/>
  <c r="Q46" i="224"/>
  <c r="F46" i="224"/>
  <c r="E46" i="224"/>
  <c r="AS45" i="224"/>
  <c r="K46" i="237"/>
  <c r="Q45" i="224"/>
  <c r="F45" i="224"/>
  <c r="E45" i="224"/>
  <c r="AS44" i="224"/>
  <c r="AP44" i="224"/>
  <c r="Q44" i="224"/>
  <c r="F44" i="224"/>
  <c r="E44" i="224"/>
  <c r="AS43" i="224"/>
  <c r="K44" i="237"/>
  <c r="Q43" i="224"/>
  <c r="F43" i="224"/>
  <c r="E43" i="224"/>
  <c r="AS42" i="224"/>
  <c r="AN42" i="224"/>
  <c r="Q42" i="224"/>
  <c r="F42" i="224"/>
  <c r="E42" i="224"/>
  <c r="AS41" i="224"/>
  <c r="Q41" i="224"/>
  <c r="F41" i="224"/>
  <c r="E41" i="224"/>
  <c r="AS40" i="224"/>
  <c r="Q40" i="224"/>
  <c r="F40" i="224"/>
  <c r="E40" i="224"/>
  <c r="AS39" i="224"/>
  <c r="Q39" i="224"/>
  <c r="F39" i="224"/>
  <c r="E39" i="224"/>
  <c r="AS38" i="224"/>
  <c r="Q38" i="224"/>
  <c r="F38" i="224"/>
  <c r="E38" i="224"/>
  <c r="AS37" i="224"/>
  <c r="Q37" i="224"/>
  <c r="F37" i="224"/>
  <c r="E37" i="224"/>
  <c r="AS36" i="224"/>
  <c r="Q36" i="224"/>
  <c r="F36" i="224"/>
  <c r="E36" i="224"/>
  <c r="AS35" i="224"/>
  <c r="K36" i="237"/>
  <c r="Q35" i="224"/>
  <c r="F35" i="224"/>
  <c r="E35" i="224"/>
  <c r="AS34" i="224"/>
  <c r="Q34" i="224"/>
  <c r="F34" i="224"/>
  <c r="E34" i="224"/>
  <c r="AS33" i="224"/>
  <c r="K34" i="237"/>
  <c r="Q33" i="224"/>
  <c r="F33" i="224"/>
  <c r="E33" i="224"/>
  <c r="AS32" i="224"/>
  <c r="K33" i="237"/>
  <c r="Q32" i="224"/>
  <c r="F32" i="224"/>
  <c r="E32" i="224"/>
  <c r="AS31" i="224"/>
  <c r="Q31" i="224"/>
  <c r="F31" i="224"/>
  <c r="E31" i="224"/>
  <c r="AS30" i="224"/>
  <c r="K31" i="237"/>
  <c r="Q30" i="224"/>
  <c r="F30" i="224"/>
  <c r="E30" i="224"/>
  <c r="AS29" i="224"/>
  <c r="Q29" i="224"/>
  <c r="F29" i="224"/>
  <c r="E29" i="224"/>
  <c r="AS28" i="224"/>
  <c r="K29" i="237"/>
  <c r="Q28" i="224"/>
  <c r="F28" i="224"/>
  <c r="E28" i="224"/>
  <c r="AS27" i="224"/>
  <c r="K28" i="237"/>
  <c r="Q27" i="224"/>
  <c r="F27" i="224"/>
  <c r="E27" i="224"/>
  <c r="AS26" i="224"/>
  <c r="Q26" i="224"/>
  <c r="F26" i="224"/>
  <c r="E26" i="224"/>
  <c r="AS25" i="224"/>
  <c r="Q25" i="224"/>
  <c r="F25" i="224"/>
  <c r="E25" i="224"/>
  <c r="AS24" i="224"/>
  <c r="Q24" i="224"/>
  <c r="F24" i="224"/>
  <c r="E24" i="224"/>
  <c r="AS23" i="224"/>
  <c r="K24" i="237"/>
  <c r="Q23" i="224"/>
  <c r="F23" i="224"/>
  <c r="E23" i="224"/>
  <c r="AS22" i="224"/>
  <c r="K23" i="237"/>
  <c r="Q22" i="224"/>
  <c r="F22" i="224"/>
  <c r="E22" i="224"/>
  <c r="AS21" i="224"/>
  <c r="Q21" i="224"/>
  <c r="F21" i="224"/>
  <c r="E21" i="224"/>
  <c r="AS20" i="224"/>
  <c r="Q20" i="224"/>
  <c r="F20" i="224"/>
  <c r="E20" i="224"/>
  <c r="AR19" i="224"/>
  <c r="AQ19" i="224"/>
  <c r="AP19" i="224"/>
  <c r="AO19" i="224"/>
  <c r="AN19" i="224"/>
  <c r="AM19" i="224"/>
  <c r="AL19" i="224"/>
  <c r="AK19" i="224"/>
  <c r="AJ19" i="224"/>
  <c r="AI19" i="224"/>
  <c r="AH19" i="224"/>
  <c r="AG19" i="224"/>
  <c r="AF19" i="224"/>
  <c r="AE19" i="224"/>
  <c r="AD19" i="224"/>
  <c r="K31" i="236"/>
  <c r="AC19" i="224"/>
  <c r="AB19" i="224"/>
  <c r="AA19" i="224"/>
  <c r="Z19" i="224"/>
  <c r="Y19" i="224"/>
  <c r="X19" i="224"/>
  <c r="W19" i="224"/>
  <c r="V19" i="224"/>
  <c r="U19" i="224"/>
  <c r="T19" i="224"/>
  <c r="S19" i="224"/>
  <c r="R19" i="224"/>
  <c r="P19" i="224"/>
  <c r="O19" i="224"/>
  <c r="N19" i="224"/>
  <c r="M19" i="224"/>
  <c r="L19" i="224"/>
  <c r="K19" i="224"/>
  <c r="J19" i="224"/>
  <c r="I19" i="224"/>
  <c r="H19" i="224"/>
  <c r="G19" i="224"/>
  <c r="AS18" i="224"/>
  <c r="Q18" i="224"/>
  <c r="F18" i="224"/>
  <c r="E18" i="224"/>
  <c r="AS17" i="224"/>
  <c r="Q17" i="224"/>
  <c r="F17" i="224"/>
  <c r="E17" i="224"/>
  <c r="AS16" i="224"/>
  <c r="Q16" i="224"/>
  <c r="K17" i="236"/>
  <c r="F16" i="224"/>
  <c r="E16" i="224"/>
  <c r="AS15" i="224"/>
  <c r="Q15" i="224"/>
  <c r="F15" i="224"/>
  <c r="E15" i="224"/>
  <c r="AS14" i="224"/>
  <c r="Q14" i="224"/>
  <c r="K15" i="236"/>
  <c r="F14" i="224"/>
  <c r="E14" i="224"/>
  <c r="AS13" i="224"/>
  <c r="Q13" i="224"/>
  <c r="F13" i="224"/>
  <c r="E13" i="224"/>
  <c r="AS12" i="224"/>
  <c r="K13" i="237"/>
  <c r="Q12" i="224"/>
  <c r="F12" i="224"/>
  <c r="E12" i="224"/>
  <c r="AS11" i="224"/>
  <c r="K12" i="237"/>
  <c r="Q11" i="224"/>
  <c r="F11" i="224"/>
  <c r="E11" i="224"/>
  <c r="AS10" i="224"/>
  <c r="AS8" i="224"/>
  <c r="F10" i="224"/>
  <c r="E10" i="224"/>
  <c r="F9" i="224"/>
  <c r="E9" i="224"/>
  <c r="AR8" i="224"/>
  <c r="AQ8" i="224"/>
  <c r="AP8" i="224"/>
  <c r="AO8" i="224"/>
  <c r="AN8" i="224"/>
  <c r="AM8" i="224"/>
  <c r="AL8" i="224"/>
  <c r="AK8" i="224"/>
  <c r="AJ8" i="224"/>
  <c r="AI8" i="224"/>
  <c r="AH8" i="224"/>
  <c r="AG8" i="224"/>
  <c r="AF8" i="224"/>
  <c r="AE8" i="224"/>
  <c r="AD8" i="224"/>
  <c r="AC8" i="224"/>
  <c r="AB8" i="224"/>
  <c r="AA8" i="224"/>
  <c r="Y8" i="224"/>
  <c r="X8" i="224"/>
  <c r="W8" i="224"/>
  <c r="V8" i="224"/>
  <c r="U8" i="224"/>
  <c r="T8" i="224"/>
  <c r="S8" i="224"/>
  <c r="R8" i="224"/>
  <c r="P8" i="224"/>
  <c r="O8" i="224"/>
  <c r="N8" i="224"/>
  <c r="K24" i="236"/>
  <c r="M8" i="224"/>
  <c r="L8" i="224"/>
  <c r="K8" i="224"/>
  <c r="J8" i="224"/>
  <c r="K22" i="236"/>
  <c r="I8" i="224"/>
  <c r="H8" i="224"/>
  <c r="G8" i="224"/>
  <c r="AR7" i="224"/>
  <c r="AQ7" i="224"/>
  <c r="AP7" i="224"/>
  <c r="AO7" i="224"/>
  <c r="AN7" i="224"/>
  <c r="AM7" i="224"/>
  <c r="AL7" i="224"/>
  <c r="AK7" i="224"/>
  <c r="AJ7" i="224"/>
  <c r="AI7" i="224"/>
  <c r="AH7" i="224"/>
  <c r="AG7" i="224"/>
  <c r="AF7" i="224"/>
  <c r="AE7" i="224"/>
  <c r="AD7" i="224"/>
  <c r="AC7" i="224"/>
  <c r="AB7" i="224"/>
  <c r="AA7" i="224"/>
  <c r="Y7" i="224"/>
  <c r="X7" i="224"/>
  <c r="W7" i="224"/>
  <c r="V7" i="224"/>
  <c r="U7" i="224"/>
  <c r="T7" i="224"/>
  <c r="S7" i="224"/>
  <c r="R7" i="224"/>
  <c r="P7" i="224"/>
  <c r="O7" i="224"/>
  <c r="N7" i="224"/>
  <c r="M7" i="224"/>
  <c r="L7" i="224"/>
  <c r="K7" i="224"/>
  <c r="J7" i="224"/>
  <c r="I7" i="224"/>
  <c r="H7" i="224"/>
  <c r="G7" i="224"/>
  <c r="AR47" i="223"/>
  <c r="AQ47" i="223"/>
  <c r="AP47" i="223"/>
  <c r="AO47" i="223"/>
  <c r="AN47" i="223"/>
  <c r="AM47" i="223"/>
  <c r="AL47" i="223"/>
  <c r="AK47" i="223"/>
  <c r="AJ47" i="223"/>
  <c r="AI47" i="223"/>
  <c r="AH47" i="223"/>
  <c r="AG47" i="223"/>
  <c r="AF47" i="223"/>
  <c r="AE47" i="223"/>
  <c r="AC47" i="223"/>
  <c r="AB47" i="223"/>
  <c r="AA47" i="223"/>
  <c r="Y47" i="223"/>
  <c r="X47" i="223"/>
  <c r="W47" i="223"/>
  <c r="V47" i="223"/>
  <c r="U47" i="223"/>
  <c r="T47" i="223"/>
  <c r="S47" i="223"/>
  <c r="R47" i="223"/>
  <c r="P47" i="223"/>
  <c r="O47" i="223"/>
  <c r="N47" i="223"/>
  <c r="M47" i="223"/>
  <c r="L47" i="223"/>
  <c r="K47" i="223"/>
  <c r="J47" i="223"/>
  <c r="I47" i="223"/>
  <c r="H47" i="223"/>
  <c r="G47" i="223"/>
  <c r="F46" i="223"/>
  <c r="E46" i="223"/>
  <c r="AS45" i="223"/>
  <c r="AQ45" i="223"/>
  <c r="AQ48" i="223"/>
  <c r="AT45" i="223"/>
  <c r="Q45" i="223"/>
  <c r="F45" i="223"/>
  <c r="E45" i="223"/>
  <c r="AS44" i="223"/>
  <c r="Q44" i="223"/>
  <c r="F44" i="223"/>
  <c r="E44" i="223"/>
  <c r="AS43" i="223"/>
  <c r="Q43" i="223"/>
  <c r="F43" i="223"/>
  <c r="E43" i="223"/>
  <c r="AS42" i="223"/>
  <c r="Q42" i="223"/>
  <c r="F42" i="223"/>
  <c r="E42" i="223"/>
  <c r="AS41" i="223"/>
  <c r="J42" i="237"/>
  <c r="Q41" i="223"/>
  <c r="F41" i="223"/>
  <c r="E41" i="223"/>
  <c r="AS40" i="223"/>
  <c r="AL40" i="223"/>
  <c r="Q40" i="223"/>
  <c r="F40" i="223"/>
  <c r="E40" i="223"/>
  <c r="AS39" i="223"/>
  <c r="J40" i="237"/>
  <c r="Q39" i="223"/>
  <c r="F39" i="223"/>
  <c r="E39" i="223"/>
  <c r="AS38" i="223"/>
  <c r="Q38" i="223"/>
  <c r="F38" i="223"/>
  <c r="E38" i="223"/>
  <c r="AS37" i="223"/>
  <c r="Q37" i="223"/>
  <c r="F37" i="223"/>
  <c r="E37" i="223"/>
  <c r="AS36" i="223"/>
  <c r="J37" i="237"/>
  <c r="Q36" i="223"/>
  <c r="F36" i="223"/>
  <c r="E36" i="223"/>
  <c r="AS35" i="223"/>
  <c r="Q35" i="223"/>
  <c r="F35" i="223"/>
  <c r="E35" i="223"/>
  <c r="AS34" i="223"/>
  <c r="Q34" i="223"/>
  <c r="F34" i="223"/>
  <c r="E34" i="223"/>
  <c r="AS33" i="223"/>
  <c r="Q33" i="223"/>
  <c r="F33" i="223"/>
  <c r="E33" i="223"/>
  <c r="AS32" i="223"/>
  <c r="Q32" i="223"/>
  <c r="F32" i="223"/>
  <c r="E32" i="223"/>
  <c r="AS31" i="223"/>
  <c r="Q31" i="223"/>
  <c r="F31" i="223"/>
  <c r="E31" i="223"/>
  <c r="AS30" i="223"/>
  <c r="Q30" i="223"/>
  <c r="F30" i="223"/>
  <c r="E30" i="223"/>
  <c r="AS29" i="223"/>
  <c r="J30" i="237"/>
  <c r="Q29" i="223"/>
  <c r="F29" i="223"/>
  <c r="E29" i="223"/>
  <c r="AS28" i="223"/>
  <c r="Z28" i="223"/>
  <c r="Q28" i="223"/>
  <c r="F28" i="223"/>
  <c r="E28" i="223"/>
  <c r="AS27" i="223"/>
  <c r="J28" i="237"/>
  <c r="Q27" i="223"/>
  <c r="F27" i="223"/>
  <c r="E27" i="223"/>
  <c r="AS26" i="223"/>
  <c r="Q26" i="223"/>
  <c r="F26" i="223"/>
  <c r="E26" i="223"/>
  <c r="AS25" i="223"/>
  <c r="J26" i="237"/>
  <c r="Q25" i="223"/>
  <c r="F25" i="223"/>
  <c r="E25" i="223"/>
  <c r="AS24" i="223"/>
  <c r="J25" i="237"/>
  <c r="Q24" i="223"/>
  <c r="F24" i="223"/>
  <c r="E24" i="223"/>
  <c r="AS23" i="223"/>
  <c r="Q23" i="223"/>
  <c r="F23" i="223"/>
  <c r="E23" i="223"/>
  <c r="AS22" i="223"/>
  <c r="Q22" i="223"/>
  <c r="F22" i="223"/>
  <c r="E22" i="223"/>
  <c r="AS21" i="223"/>
  <c r="J22" i="237"/>
  <c r="Q21" i="223"/>
  <c r="F21" i="223"/>
  <c r="E21" i="223"/>
  <c r="AS20" i="223"/>
  <c r="Q20" i="223"/>
  <c r="F20" i="223"/>
  <c r="E20" i="223"/>
  <c r="AR19" i="223"/>
  <c r="AQ19" i="223"/>
  <c r="AP19" i="223"/>
  <c r="AO19" i="223"/>
  <c r="AN19" i="223"/>
  <c r="AM19" i="223"/>
  <c r="AL19" i="223"/>
  <c r="AK19" i="223"/>
  <c r="AJ19" i="223"/>
  <c r="AI19" i="223"/>
  <c r="AH19" i="223"/>
  <c r="AG19" i="223"/>
  <c r="AF19" i="223"/>
  <c r="AE19" i="223"/>
  <c r="AD19" i="223"/>
  <c r="J31" i="236"/>
  <c r="AC19" i="223"/>
  <c r="AB19" i="223"/>
  <c r="AA19" i="223"/>
  <c r="Z19" i="223"/>
  <c r="Y19" i="223"/>
  <c r="X19" i="223"/>
  <c r="W19" i="223"/>
  <c r="V19" i="223"/>
  <c r="U19" i="223"/>
  <c r="T19" i="223"/>
  <c r="S19" i="223"/>
  <c r="R19" i="223"/>
  <c r="P19" i="223"/>
  <c r="O19" i="223"/>
  <c r="N19" i="223"/>
  <c r="M19" i="223"/>
  <c r="L19" i="223"/>
  <c r="K19" i="223"/>
  <c r="J19" i="223"/>
  <c r="I19" i="223"/>
  <c r="H19" i="223"/>
  <c r="G19" i="223"/>
  <c r="AS18" i="223"/>
  <c r="Q18" i="223"/>
  <c r="F18" i="223"/>
  <c r="E18" i="223"/>
  <c r="AS17" i="223"/>
  <c r="Q17" i="223"/>
  <c r="F17" i="223"/>
  <c r="E17" i="223"/>
  <c r="AS16" i="223"/>
  <c r="Q16" i="223"/>
  <c r="J17" i="236"/>
  <c r="F16" i="223"/>
  <c r="E16" i="223"/>
  <c r="AS15" i="223"/>
  <c r="Q15" i="223"/>
  <c r="F15" i="223"/>
  <c r="E15" i="223"/>
  <c r="AS14" i="223"/>
  <c r="Q14" i="223"/>
  <c r="F14" i="223"/>
  <c r="E14" i="223"/>
  <c r="F13" i="223"/>
  <c r="E13" i="223"/>
  <c r="AS12" i="223"/>
  <c r="Q12" i="223"/>
  <c r="J13" i="236"/>
  <c r="F12" i="223"/>
  <c r="E12" i="223"/>
  <c r="F11" i="223"/>
  <c r="E11" i="223"/>
  <c r="F10" i="223"/>
  <c r="E10" i="223"/>
  <c r="AS9" i="223"/>
  <c r="J10" i="237"/>
  <c r="Q9" i="223"/>
  <c r="J10" i="236"/>
  <c r="F9" i="223"/>
  <c r="E9" i="223"/>
  <c r="AR8" i="223"/>
  <c r="AQ8" i="223"/>
  <c r="AP8" i="223"/>
  <c r="AO8" i="223"/>
  <c r="AN8" i="223"/>
  <c r="AM8" i="223"/>
  <c r="AL8" i="223"/>
  <c r="AK8" i="223"/>
  <c r="AJ8" i="223"/>
  <c r="AI8" i="223"/>
  <c r="AH8" i="223"/>
  <c r="AG8" i="223"/>
  <c r="AF8" i="223"/>
  <c r="AE8" i="223"/>
  <c r="AE8" i="218"/>
  <c r="AE8" i="219"/>
  <c r="AE8" i="220"/>
  <c r="AE8" i="221"/>
  <c r="AE8" i="222"/>
  <c r="AE8" i="211"/>
  <c r="AC8" i="223"/>
  <c r="AB8" i="223"/>
  <c r="AA8" i="223"/>
  <c r="Z8" i="223"/>
  <c r="Y8" i="223"/>
  <c r="X8" i="223"/>
  <c r="W8" i="223"/>
  <c r="V8" i="223"/>
  <c r="U8" i="223"/>
  <c r="T8" i="223"/>
  <c r="S8" i="223"/>
  <c r="R8" i="223"/>
  <c r="P8" i="223"/>
  <c r="O8" i="223"/>
  <c r="N8" i="223"/>
  <c r="M8" i="223"/>
  <c r="L8" i="223"/>
  <c r="K8" i="223"/>
  <c r="J8" i="223"/>
  <c r="I8" i="223"/>
  <c r="H8" i="223"/>
  <c r="G8" i="223"/>
  <c r="AR7" i="223"/>
  <c r="AQ7" i="223"/>
  <c r="AP7" i="223"/>
  <c r="AO7" i="223"/>
  <c r="AN7" i="223"/>
  <c r="AM7" i="223"/>
  <c r="AL7" i="223"/>
  <c r="AK7" i="223"/>
  <c r="AJ7" i="223"/>
  <c r="AI7" i="223"/>
  <c r="AH7" i="223"/>
  <c r="AG7" i="223"/>
  <c r="AF7" i="223"/>
  <c r="AE7" i="223"/>
  <c r="AC7" i="223"/>
  <c r="AB7" i="223"/>
  <c r="AA7" i="223"/>
  <c r="Y7" i="223"/>
  <c r="X7" i="223"/>
  <c r="W7" i="223"/>
  <c r="V7" i="223"/>
  <c r="U7" i="223"/>
  <c r="T7" i="223"/>
  <c r="S7" i="223"/>
  <c r="R7" i="223"/>
  <c r="P7" i="223"/>
  <c r="O7" i="223"/>
  <c r="N7" i="223"/>
  <c r="M7" i="223"/>
  <c r="L7" i="223"/>
  <c r="K7" i="223"/>
  <c r="J7" i="223"/>
  <c r="I7" i="223"/>
  <c r="H7" i="223"/>
  <c r="G7" i="223"/>
  <c r="AR47" i="222"/>
  <c r="AQ47" i="222"/>
  <c r="AP47" i="222"/>
  <c r="AO47" i="222"/>
  <c r="AN47" i="222"/>
  <c r="AM47" i="222"/>
  <c r="AL47" i="222"/>
  <c r="AK47" i="222"/>
  <c r="AJ47" i="222"/>
  <c r="AI47" i="222"/>
  <c r="AH47" i="222"/>
  <c r="AG47" i="222"/>
  <c r="AF47" i="222"/>
  <c r="AE47" i="222"/>
  <c r="AD47" i="222"/>
  <c r="AC47" i="222"/>
  <c r="AB47" i="222"/>
  <c r="AA47" i="222"/>
  <c r="Y47" i="222"/>
  <c r="X47" i="222"/>
  <c r="W47" i="222"/>
  <c r="V47" i="222"/>
  <c r="U47" i="222"/>
  <c r="T47" i="222"/>
  <c r="AS22" i="222"/>
  <c r="T22" i="222"/>
  <c r="T48" i="222"/>
  <c r="AT22" i="222"/>
  <c r="S47" i="222"/>
  <c r="R47" i="222"/>
  <c r="O47" i="222"/>
  <c r="N47" i="222"/>
  <c r="M47" i="222"/>
  <c r="L47" i="222"/>
  <c r="K47" i="222"/>
  <c r="J47" i="222"/>
  <c r="I47" i="222"/>
  <c r="H47" i="222"/>
  <c r="G47" i="222"/>
  <c r="AS46" i="222"/>
  <c r="Q46" i="222"/>
  <c r="F46" i="222"/>
  <c r="E46" i="222"/>
  <c r="AR46" i="222"/>
  <c r="AS45" i="222"/>
  <c r="Q45" i="222"/>
  <c r="F45" i="222"/>
  <c r="E45" i="222"/>
  <c r="AS44" i="222"/>
  <c r="AP44" i="222"/>
  <c r="Q44" i="222"/>
  <c r="F44" i="222"/>
  <c r="E44" i="222"/>
  <c r="AS43" i="222"/>
  <c r="Q43" i="222"/>
  <c r="F43" i="222"/>
  <c r="E43" i="222"/>
  <c r="AS42" i="222"/>
  <c r="Q42" i="222"/>
  <c r="F42" i="222"/>
  <c r="E42" i="222"/>
  <c r="AS41" i="222"/>
  <c r="Q41" i="222"/>
  <c r="F41" i="222"/>
  <c r="E41" i="222"/>
  <c r="AS40" i="222"/>
  <c r="Q40" i="222"/>
  <c r="F40" i="222"/>
  <c r="E40" i="222"/>
  <c r="AS39" i="222"/>
  <c r="Q39" i="222"/>
  <c r="F39" i="222"/>
  <c r="E39" i="222"/>
  <c r="AS38" i="222"/>
  <c r="I39" i="237"/>
  <c r="Q38" i="222"/>
  <c r="F38" i="222"/>
  <c r="E38" i="222"/>
  <c r="AS37" i="222"/>
  <c r="AI37" i="222"/>
  <c r="Q37" i="222"/>
  <c r="F37" i="222"/>
  <c r="E37" i="222"/>
  <c r="AS36" i="222"/>
  <c r="AH36" i="222"/>
  <c r="Q36" i="222"/>
  <c r="F36" i="222"/>
  <c r="E36" i="222"/>
  <c r="AS35" i="222"/>
  <c r="Q35" i="222"/>
  <c r="F35" i="222"/>
  <c r="E35" i="222"/>
  <c r="AS34" i="222"/>
  <c r="I35" i="237"/>
  <c r="Q34" i="222"/>
  <c r="F34" i="222"/>
  <c r="E34" i="222"/>
  <c r="AS33" i="222"/>
  <c r="Q33" i="222"/>
  <c r="F33" i="222"/>
  <c r="E33" i="222"/>
  <c r="AS32" i="222"/>
  <c r="I33" i="237"/>
  <c r="Q32" i="222"/>
  <c r="F32" i="222"/>
  <c r="E32" i="222"/>
  <c r="AS31" i="222"/>
  <c r="I32" i="237"/>
  <c r="Q31" i="222"/>
  <c r="F31" i="222"/>
  <c r="E31" i="222"/>
  <c r="AS30" i="222"/>
  <c r="AB30" i="222"/>
  <c r="Q30" i="222"/>
  <c r="F30" i="222"/>
  <c r="E30" i="222"/>
  <c r="AS29" i="222"/>
  <c r="Q29" i="222"/>
  <c r="F29" i="222"/>
  <c r="E29" i="222"/>
  <c r="AS28" i="222"/>
  <c r="Q28" i="222"/>
  <c r="F28" i="222"/>
  <c r="E28" i="222"/>
  <c r="AS27" i="222"/>
  <c r="I28" i="237"/>
  <c r="Q27" i="222"/>
  <c r="F27" i="222"/>
  <c r="E27" i="222"/>
  <c r="AS26" i="222"/>
  <c r="X26" i="222"/>
  <c r="Q26" i="222"/>
  <c r="F26" i="222"/>
  <c r="E26" i="222"/>
  <c r="AS25" i="222"/>
  <c r="I26" i="237"/>
  <c r="Q25" i="222"/>
  <c r="F25" i="222"/>
  <c r="E25" i="222"/>
  <c r="AS24" i="222"/>
  <c r="Q24" i="222"/>
  <c r="F24" i="222"/>
  <c r="E24" i="222"/>
  <c r="AS23" i="222"/>
  <c r="Q23" i="222"/>
  <c r="F23" i="222"/>
  <c r="E23" i="222"/>
  <c r="I23" i="237"/>
  <c r="Q22" i="222"/>
  <c r="F22" i="222"/>
  <c r="E22" i="222"/>
  <c r="AS21" i="222"/>
  <c r="Q21" i="222"/>
  <c r="F21" i="222"/>
  <c r="E21" i="222"/>
  <c r="AS20" i="222"/>
  <c r="Q20" i="222"/>
  <c r="F20" i="222"/>
  <c r="E20" i="222"/>
  <c r="AR19" i="222"/>
  <c r="AQ19" i="222"/>
  <c r="AP19" i="222"/>
  <c r="AO19" i="222"/>
  <c r="AN19" i="222"/>
  <c r="AM19" i="222"/>
  <c r="AL19" i="222"/>
  <c r="AK19" i="222"/>
  <c r="AJ19" i="222"/>
  <c r="AI19" i="222"/>
  <c r="AH19" i="222"/>
  <c r="AG19" i="222"/>
  <c r="AF19" i="222"/>
  <c r="AE19" i="222"/>
  <c r="AD19" i="222"/>
  <c r="AC19" i="222"/>
  <c r="AB19" i="222"/>
  <c r="AA19" i="222"/>
  <c r="Z19" i="222"/>
  <c r="Y19" i="222"/>
  <c r="X19" i="222"/>
  <c r="W19" i="222"/>
  <c r="V19" i="222"/>
  <c r="U19" i="222"/>
  <c r="T19" i="222"/>
  <c r="S19" i="222"/>
  <c r="R19" i="222"/>
  <c r="P19" i="222"/>
  <c r="O19" i="222"/>
  <c r="N19" i="222"/>
  <c r="M19" i="222"/>
  <c r="L19" i="222"/>
  <c r="K19" i="222"/>
  <c r="J19" i="222"/>
  <c r="I19" i="222"/>
  <c r="H19" i="222"/>
  <c r="G19" i="222"/>
  <c r="AS18" i="222"/>
  <c r="Q18" i="222"/>
  <c r="I19" i="236"/>
  <c r="F18" i="222"/>
  <c r="E18" i="222"/>
  <c r="AS17" i="222"/>
  <c r="Q17" i="222"/>
  <c r="I18" i="236"/>
  <c r="F17" i="222"/>
  <c r="E17" i="222"/>
  <c r="AS16" i="222"/>
  <c r="I17" i="237"/>
  <c r="Q16" i="222"/>
  <c r="F16" i="222"/>
  <c r="E16" i="222"/>
  <c r="AS15" i="222"/>
  <c r="Q15" i="222"/>
  <c r="I16" i="236"/>
  <c r="F15" i="222"/>
  <c r="E15" i="222"/>
  <c r="AS14" i="222"/>
  <c r="L14" i="222"/>
  <c r="L48" i="222"/>
  <c r="AT14" i="222"/>
  <c r="Q14" i="222"/>
  <c r="I15" i="236"/>
  <c r="F14" i="222"/>
  <c r="E14" i="222"/>
  <c r="AS13" i="222"/>
  <c r="Q13" i="222"/>
  <c r="I14" i="236"/>
  <c r="F13" i="222"/>
  <c r="E13" i="222"/>
  <c r="AS12" i="222"/>
  <c r="Q12" i="222"/>
  <c r="I13" i="236"/>
  <c r="F12" i="222"/>
  <c r="E12" i="222"/>
  <c r="AS11" i="222"/>
  <c r="Q11" i="222"/>
  <c r="I12" i="236"/>
  <c r="F11" i="222"/>
  <c r="E11" i="222"/>
  <c r="Q10" i="222"/>
  <c r="I11" i="236"/>
  <c r="F10" i="222"/>
  <c r="E10" i="222"/>
  <c r="F9" i="222"/>
  <c r="E9" i="222"/>
  <c r="AR8" i="222"/>
  <c r="AQ8" i="222"/>
  <c r="AP8" i="222"/>
  <c r="AO8" i="222"/>
  <c r="AN8" i="222"/>
  <c r="AM8" i="222"/>
  <c r="AL8" i="222"/>
  <c r="AK8" i="222"/>
  <c r="AJ8" i="222"/>
  <c r="AI8" i="222"/>
  <c r="AH8" i="222"/>
  <c r="AG8" i="222"/>
  <c r="AF8" i="222"/>
  <c r="AC8" i="222"/>
  <c r="AB8" i="222"/>
  <c r="AA8" i="222"/>
  <c r="Y8" i="222"/>
  <c r="X8" i="222"/>
  <c r="W8" i="222"/>
  <c r="V8" i="222"/>
  <c r="U8" i="222"/>
  <c r="T8" i="222"/>
  <c r="S8" i="222"/>
  <c r="R8" i="222"/>
  <c r="O8" i="222"/>
  <c r="I25" i="236"/>
  <c r="N8" i="222"/>
  <c r="I24" i="236"/>
  <c r="M8" i="222"/>
  <c r="L8" i="222"/>
  <c r="K8" i="222"/>
  <c r="J8" i="222"/>
  <c r="I8" i="222"/>
  <c r="H8" i="222"/>
  <c r="G8" i="222"/>
  <c r="AR7" i="222"/>
  <c r="AQ7" i="222"/>
  <c r="AP7" i="222"/>
  <c r="AO7" i="222"/>
  <c r="AN7" i="222"/>
  <c r="AM7" i="222"/>
  <c r="AL7" i="222"/>
  <c r="AK7" i="222"/>
  <c r="AJ7" i="222"/>
  <c r="AI7" i="222"/>
  <c r="AH7" i="222"/>
  <c r="AG7" i="222"/>
  <c r="AF7" i="222"/>
  <c r="AE7" i="222"/>
  <c r="AC7" i="222"/>
  <c r="AB7" i="222"/>
  <c r="AA7" i="222"/>
  <c r="Y7" i="222"/>
  <c r="X7" i="222"/>
  <c r="W7" i="222"/>
  <c r="V7" i="222"/>
  <c r="U7" i="222"/>
  <c r="T7" i="222"/>
  <c r="S7" i="222"/>
  <c r="R7" i="222"/>
  <c r="O7" i="222"/>
  <c r="N7" i="222"/>
  <c r="M7" i="222"/>
  <c r="L7" i="222"/>
  <c r="K7" i="222"/>
  <c r="J7" i="222"/>
  <c r="I7" i="222"/>
  <c r="H7" i="222"/>
  <c r="G7" i="222"/>
  <c r="AR47" i="221"/>
  <c r="AQ47" i="221"/>
  <c r="AP47" i="221"/>
  <c r="AO47" i="221"/>
  <c r="AN47" i="221"/>
  <c r="AM47" i="221"/>
  <c r="AL47" i="221"/>
  <c r="AK47" i="221"/>
  <c r="AJ47" i="221"/>
  <c r="AI47" i="221"/>
  <c r="AH47" i="221"/>
  <c r="AG47" i="221"/>
  <c r="AF47" i="221"/>
  <c r="AE47" i="221"/>
  <c r="AD47" i="221"/>
  <c r="AC47" i="221"/>
  <c r="AB47" i="221"/>
  <c r="AA47" i="221"/>
  <c r="Y47" i="221"/>
  <c r="X47" i="221"/>
  <c r="W47" i="221"/>
  <c r="V47" i="221"/>
  <c r="U47" i="221"/>
  <c r="T47" i="221"/>
  <c r="S47" i="221"/>
  <c r="R47" i="221"/>
  <c r="O47" i="221"/>
  <c r="N47" i="221"/>
  <c r="M47" i="221"/>
  <c r="AS15" i="221"/>
  <c r="M15" i="221"/>
  <c r="M48" i="221"/>
  <c r="AT15" i="221"/>
  <c r="L47" i="221"/>
  <c r="K47" i="221"/>
  <c r="J47" i="221"/>
  <c r="I47" i="221"/>
  <c r="H47" i="221"/>
  <c r="G47" i="221"/>
  <c r="AS46" i="221"/>
  <c r="AR46" i="221"/>
  <c r="Q46" i="221"/>
  <c r="F46" i="221"/>
  <c r="E46" i="221"/>
  <c r="AS45" i="221"/>
  <c r="Q45" i="221"/>
  <c r="F45" i="221"/>
  <c r="E45" i="221"/>
  <c r="AS44" i="221"/>
  <c r="Q44" i="221"/>
  <c r="F44" i="221"/>
  <c r="E44" i="221"/>
  <c r="AS43" i="221"/>
  <c r="Q43" i="221"/>
  <c r="F43" i="221"/>
  <c r="E43" i="221"/>
  <c r="AS42" i="221"/>
  <c r="H43" i="237"/>
  <c r="Q42" i="221"/>
  <c r="F42" i="221"/>
  <c r="E42" i="221"/>
  <c r="AS41" i="221"/>
  <c r="AM41" i="221"/>
  <c r="Q41" i="221"/>
  <c r="F41" i="221"/>
  <c r="E41" i="221"/>
  <c r="AS40" i="221"/>
  <c r="H41" i="237"/>
  <c r="Q40" i="221"/>
  <c r="F40" i="221"/>
  <c r="E40" i="221"/>
  <c r="AS39" i="221"/>
  <c r="AK39" i="221"/>
  <c r="Q39" i="221"/>
  <c r="F39" i="221"/>
  <c r="E39" i="221"/>
  <c r="AS38" i="221"/>
  <c r="Q38" i="221"/>
  <c r="F38" i="221"/>
  <c r="E38" i="221"/>
  <c r="AS37" i="221"/>
  <c r="Q37" i="221"/>
  <c r="F37" i="221"/>
  <c r="E37" i="221"/>
  <c r="AS36" i="221"/>
  <c r="Q36" i="221"/>
  <c r="F36" i="221"/>
  <c r="E36" i="221"/>
  <c r="AS35" i="221"/>
  <c r="Q35" i="221"/>
  <c r="F35" i="221"/>
  <c r="E35" i="221"/>
  <c r="AS34" i="221"/>
  <c r="H35" i="237"/>
  <c r="Q34" i="221"/>
  <c r="F34" i="221"/>
  <c r="E34" i="221"/>
  <c r="AS33" i="221"/>
  <c r="H34" i="237"/>
  <c r="Q33" i="221"/>
  <c r="F33" i="221"/>
  <c r="E33" i="221"/>
  <c r="F32" i="221"/>
  <c r="E32" i="221"/>
  <c r="AS31" i="221"/>
  <c r="H32" i="237"/>
  <c r="Q31" i="221"/>
  <c r="F31" i="221"/>
  <c r="E31" i="221"/>
  <c r="AS30" i="221"/>
  <c r="AB30" i="221"/>
  <c r="Q30" i="221"/>
  <c r="F30" i="221"/>
  <c r="E30" i="221"/>
  <c r="AS29" i="221"/>
  <c r="AA29" i="221"/>
  <c r="Q29" i="221"/>
  <c r="F29" i="221"/>
  <c r="E29" i="221"/>
  <c r="AS28" i="221"/>
  <c r="Q28" i="221"/>
  <c r="F28" i="221"/>
  <c r="E28" i="221"/>
  <c r="AS27" i="221"/>
  <c r="Q27" i="221"/>
  <c r="F27" i="221"/>
  <c r="E27" i="221"/>
  <c r="AS26" i="221"/>
  <c r="H27" i="237"/>
  <c r="Q26" i="221"/>
  <c r="F26" i="221"/>
  <c r="E26" i="221"/>
  <c r="AS25" i="221"/>
  <c r="H26" i="237"/>
  <c r="Q25" i="221"/>
  <c r="F25" i="221"/>
  <c r="E25" i="221"/>
  <c r="AS24" i="221"/>
  <c r="V24" i="221"/>
  <c r="Q24" i="221"/>
  <c r="F24" i="221"/>
  <c r="E24" i="221"/>
  <c r="AS23" i="221"/>
  <c r="H24" i="237"/>
  <c r="Q23" i="221"/>
  <c r="F23" i="221"/>
  <c r="E23" i="221"/>
  <c r="AS22" i="221"/>
  <c r="H23" i="237"/>
  <c r="Q22" i="221"/>
  <c r="F22" i="221"/>
  <c r="E22" i="221"/>
  <c r="AS21" i="221"/>
  <c r="H22" i="237"/>
  <c r="Q21" i="221"/>
  <c r="F21" i="221"/>
  <c r="E21" i="221"/>
  <c r="AS20" i="221"/>
  <c r="R20" i="221"/>
  <c r="Q20" i="221"/>
  <c r="F20" i="221"/>
  <c r="E20" i="221"/>
  <c r="AR19" i="221"/>
  <c r="AQ19" i="221"/>
  <c r="AP19" i="221"/>
  <c r="AO19" i="221"/>
  <c r="AN19" i="221"/>
  <c r="AM19" i="221"/>
  <c r="AL19" i="221"/>
  <c r="AK19" i="221"/>
  <c r="AJ19" i="221"/>
  <c r="AI19" i="221"/>
  <c r="AH19" i="221"/>
  <c r="AG19" i="221"/>
  <c r="AF19" i="221"/>
  <c r="AE19" i="221"/>
  <c r="AD19" i="221"/>
  <c r="AC19" i="221"/>
  <c r="AB19" i="221"/>
  <c r="AA19" i="221"/>
  <c r="Y19" i="221"/>
  <c r="X19" i="221"/>
  <c r="W19" i="221"/>
  <c r="V19" i="221"/>
  <c r="U19" i="221"/>
  <c r="T19" i="221"/>
  <c r="S19" i="221"/>
  <c r="R19" i="221"/>
  <c r="P19" i="221"/>
  <c r="O19" i="221"/>
  <c r="N19" i="221"/>
  <c r="M19" i="221"/>
  <c r="L19" i="221"/>
  <c r="K19" i="221"/>
  <c r="J19" i="221"/>
  <c r="I19" i="221"/>
  <c r="H19" i="221"/>
  <c r="G19" i="221"/>
  <c r="AS18" i="221"/>
  <c r="H19" i="237"/>
  <c r="Q18" i="221"/>
  <c r="H19" i="236"/>
  <c r="F18" i="221"/>
  <c r="E18" i="221"/>
  <c r="AS17" i="221"/>
  <c r="O17" i="221"/>
  <c r="O48" i="221"/>
  <c r="AT17" i="221"/>
  <c r="Q17" i="221"/>
  <c r="H18" i="236"/>
  <c r="F17" i="221"/>
  <c r="E17" i="221"/>
  <c r="AS16" i="221"/>
  <c r="Q16" i="221"/>
  <c r="H17" i="236"/>
  <c r="F16" i="221"/>
  <c r="E16" i="221"/>
  <c r="Q15" i="221"/>
  <c r="F15" i="221"/>
  <c r="E15" i="221"/>
  <c r="AS14" i="221"/>
  <c r="H15" i="237"/>
  <c r="Q14" i="221"/>
  <c r="H15" i="236"/>
  <c r="F14" i="221"/>
  <c r="E14" i="221"/>
  <c r="Q13" i="221"/>
  <c r="H14" i="236"/>
  <c r="F13" i="221"/>
  <c r="E13" i="221"/>
  <c r="AS12" i="221"/>
  <c r="H13" i="237"/>
  <c r="Q12" i="221"/>
  <c r="H13" i="236"/>
  <c r="F12" i="221"/>
  <c r="E12" i="221"/>
  <c r="Q11" i="221"/>
  <c r="F11" i="221"/>
  <c r="AS10" i="221"/>
  <c r="H11" i="237"/>
  <c r="Q10" i="221"/>
  <c r="F10" i="221"/>
  <c r="E10" i="221"/>
  <c r="F9" i="221"/>
  <c r="E9" i="221"/>
  <c r="AR8" i="221"/>
  <c r="AQ8" i="221"/>
  <c r="AP8" i="221"/>
  <c r="AO8" i="221"/>
  <c r="AN8" i="221"/>
  <c r="AM8" i="221"/>
  <c r="AL8" i="221"/>
  <c r="AK8" i="221"/>
  <c r="AJ8" i="221"/>
  <c r="AI8" i="221"/>
  <c r="AH8" i="221"/>
  <c r="AG8" i="221"/>
  <c r="AF8" i="221"/>
  <c r="AC8" i="221"/>
  <c r="AB8" i="221"/>
  <c r="AA8" i="221"/>
  <c r="Y8" i="221"/>
  <c r="X8" i="221"/>
  <c r="W8" i="221"/>
  <c r="V8" i="221"/>
  <c r="U8" i="221"/>
  <c r="T8" i="221"/>
  <c r="S8" i="221"/>
  <c r="R8" i="221"/>
  <c r="P8" i="221"/>
  <c r="O8" i="221"/>
  <c r="H25" i="236"/>
  <c r="N8" i="221"/>
  <c r="H24" i="236"/>
  <c r="M8" i="221"/>
  <c r="L8" i="221"/>
  <c r="K8" i="221"/>
  <c r="J8" i="221"/>
  <c r="I8" i="221"/>
  <c r="H8" i="221"/>
  <c r="G8" i="221"/>
  <c r="AR7" i="221"/>
  <c r="AQ7" i="221"/>
  <c r="AP7" i="221"/>
  <c r="AO7" i="221"/>
  <c r="AN7" i="221"/>
  <c r="AM7" i="221"/>
  <c r="AL7" i="221"/>
  <c r="AK7" i="221"/>
  <c r="AJ7" i="221"/>
  <c r="AI7" i="221"/>
  <c r="AH7" i="221"/>
  <c r="AG7" i="221"/>
  <c r="AF7" i="221"/>
  <c r="AE7" i="221"/>
  <c r="AC7" i="221"/>
  <c r="AB7" i="221"/>
  <c r="AA7" i="221"/>
  <c r="Y7" i="221"/>
  <c r="X7" i="221"/>
  <c r="W7" i="221"/>
  <c r="V7" i="221"/>
  <c r="U7" i="221"/>
  <c r="T7" i="221"/>
  <c r="S7" i="221"/>
  <c r="R7" i="221"/>
  <c r="O7" i="221"/>
  <c r="N7" i="221"/>
  <c r="M7" i="221"/>
  <c r="L7" i="221"/>
  <c r="K7" i="221"/>
  <c r="J7" i="221"/>
  <c r="I7" i="221"/>
  <c r="H7" i="221"/>
  <c r="G7" i="221"/>
  <c r="AR47" i="220"/>
  <c r="AQ47" i="220"/>
  <c r="AP47" i="220"/>
  <c r="AO47" i="220"/>
  <c r="AN47" i="220"/>
  <c r="AM47" i="220"/>
  <c r="AL47" i="220"/>
  <c r="AK47" i="220"/>
  <c r="AJ47" i="220"/>
  <c r="AI47" i="220"/>
  <c r="AH47" i="220"/>
  <c r="AG47" i="220"/>
  <c r="AF47" i="220"/>
  <c r="AE47" i="220"/>
  <c r="AC47" i="220"/>
  <c r="AB47" i="220"/>
  <c r="AA47" i="220"/>
  <c r="Y47" i="220"/>
  <c r="X47" i="220"/>
  <c r="V47" i="220"/>
  <c r="U47" i="220"/>
  <c r="T47" i="220"/>
  <c r="S47" i="220"/>
  <c r="R47" i="220"/>
  <c r="P47" i="220"/>
  <c r="O47" i="220"/>
  <c r="N47" i="220"/>
  <c r="M47" i="220"/>
  <c r="L47" i="220"/>
  <c r="K47" i="220"/>
  <c r="J47" i="220"/>
  <c r="I47" i="220"/>
  <c r="H47" i="220"/>
  <c r="G47" i="220"/>
  <c r="AS46" i="220"/>
  <c r="AR46" i="220"/>
  <c r="Q46" i="220"/>
  <c r="F46" i="220"/>
  <c r="E46" i="220"/>
  <c r="AS45" i="220"/>
  <c r="AQ45" i="220"/>
  <c r="Q45" i="220"/>
  <c r="F45" i="220"/>
  <c r="E45" i="220"/>
  <c r="AS44" i="220"/>
  <c r="Q44" i="220"/>
  <c r="F44" i="220"/>
  <c r="E44" i="220"/>
  <c r="AS43" i="220"/>
  <c r="Q43" i="220"/>
  <c r="F43" i="220"/>
  <c r="E43" i="220"/>
  <c r="AS42" i="220"/>
  <c r="Q42" i="220"/>
  <c r="F42" i="220"/>
  <c r="E42" i="220"/>
  <c r="AS41" i="220"/>
  <c r="Q41" i="220"/>
  <c r="F41" i="220"/>
  <c r="E41" i="220"/>
  <c r="AS40" i="220"/>
  <c r="Q40" i="220"/>
  <c r="F40" i="220"/>
  <c r="E40" i="220"/>
  <c r="AS39" i="220"/>
  <c r="G40" i="237"/>
  <c r="Q39" i="220"/>
  <c r="F39" i="220"/>
  <c r="E39" i="220"/>
  <c r="AS38" i="220"/>
  <c r="Q38" i="220"/>
  <c r="F38" i="220"/>
  <c r="E38" i="220"/>
  <c r="AS37" i="220"/>
  <c r="Q37" i="220"/>
  <c r="F37" i="220"/>
  <c r="E37" i="220"/>
  <c r="AS36" i="220"/>
  <c r="Q36" i="220"/>
  <c r="F36" i="220"/>
  <c r="E36" i="220"/>
  <c r="AS35" i="220"/>
  <c r="G36" i="237"/>
  <c r="Q35" i="220"/>
  <c r="F35" i="220"/>
  <c r="E35" i="220"/>
  <c r="AS34" i="220"/>
  <c r="G35" i="237"/>
  <c r="Q34" i="220"/>
  <c r="F34" i="220"/>
  <c r="E34" i="220"/>
  <c r="AS33" i="220"/>
  <c r="Q33" i="220"/>
  <c r="F33" i="220"/>
  <c r="E33" i="220"/>
  <c r="AS32" i="220"/>
  <c r="Q32" i="220"/>
  <c r="F32" i="220"/>
  <c r="E32" i="220"/>
  <c r="AS31" i="220"/>
  <c r="Q31" i="220"/>
  <c r="F31" i="220"/>
  <c r="E31" i="220"/>
  <c r="AS30" i="220"/>
  <c r="AB30" i="220"/>
  <c r="Q30" i="220"/>
  <c r="F30" i="220"/>
  <c r="E30" i="220"/>
  <c r="AS29" i="220"/>
  <c r="Q29" i="220"/>
  <c r="F29" i="220"/>
  <c r="E29" i="220"/>
  <c r="AS28" i="220"/>
  <c r="Q28" i="220"/>
  <c r="F28" i="220"/>
  <c r="E28" i="220"/>
  <c r="AS27" i="220"/>
  <c r="Q27" i="220"/>
  <c r="F27" i="220"/>
  <c r="E27" i="220"/>
  <c r="AS26" i="220"/>
  <c r="Q26" i="220"/>
  <c r="F26" i="220"/>
  <c r="E26" i="220"/>
  <c r="AS25" i="220"/>
  <c r="G26" i="237"/>
  <c r="Q25" i="220"/>
  <c r="F25" i="220"/>
  <c r="E25" i="220"/>
  <c r="AS24" i="220"/>
  <c r="Q24" i="220"/>
  <c r="F24" i="220"/>
  <c r="E24" i="220"/>
  <c r="AS23" i="220"/>
  <c r="Q23" i="220"/>
  <c r="F23" i="220"/>
  <c r="E23" i="220"/>
  <c r="AS22" i="220"/>
  <c r="Q22" i="220"/>
  <c r="F22" i="220"/>
  <c r="E22" i="220"/>
  <c r="AS21" i="220"/>
  <c r="G22" i="237"/>
  <c r="Q21" i="220"/>
  <c r="F21" i="220"/>
  <c r="E21" i="220"/>
  <c r="AS20" i="220"/>
  <c r="R20" i="220"/>
  <c r="Q20" i="220"/>
  <c r="F20" i="220"/>
  <c r="E20" i="220"/>
  <c r="AR19" i="220"/>
  <c r="AQ19" i="220"/>
  <c r="AP19" i="220"/>
  <c r="AO19" i="220"/>
  <c r="AN19" i="220"/>
  <c r="AM19" i="220"/>
  <c r="AL19" i="220"/>
  <c r="AK19" i="220"/>
  <c r="AJ19" i="220"/>
  <c r="AI19" i="220"/>
  <c r="AH19" i="220"/>
  <c r="AG19" i="220"/>
  <c r="AF19" i="220"/>
  <c r="AE19" i="220"/>
  <c r="AD19" i="220"/>
  <c r="AC19" i="220"/>
  <c r="AB19" i="220"/>
  <c r="AA19" i="220"/>
  <c r="Z19" i="220"/>
  <c r="Y19" i="220"/>
  <c r="X19" i="220"/>
  <c r="W19" i="220"/>
  <c r="V19" i="220"/>
  <c r="U19" i="220"/>
  <c r="T19" i="220"/>
  <c r="S19" i="220"/>
  <c r="R19" i="220"/>
  <c r="P19" i="220"/>
  <c r="O19" i="220"/>
  <c r="N19" i="220"/>
  <c r="M19" i="220"/>
  <c r="L19" i="220"/>
  <c r="K19" i="220"/>
  <c r="J19" i="220"/>
  <c r="I19" i="220"/>
  <c r="H19" i="220"/>
  <c r="G19" i="220"/>
  <c r="AS18" i="220"/>
  <c r="P18" i="220"/>
  <c r="Q18" i="220"/>
  <c r="G19" i="236"/>
  <c r="F18" i="220"/>
  <c r="E18" i="220"/>
  <c r="F17" i="220"/>
  <c r="E17" i="220"/>
  <c r="AS16" i="220"/>
  <c r="N16" i="220"/>
  <c r="Q16" i="220"/>
  <c r="G17" i="236"/>
  <c r="F16" i="220"/>
  <c r="E16" i="220"/>
  <c r="AS15" i="220"/>
  <c r="Q15" i="220"/>
  <c r="G16" i="236"/>
  <c r="F15" i="220"/>
  <c r="E15" i="220"/>
  <c r="AS14" i="220"/>
  <c r="L14" i="220"/>
  <c r="Q14" i="220"/>
  <c r="F14" i="220"/>
  <c r="E14" i="220"/>
  <c r="AS13" i="220"/>
  <c r="Q13" i="220"/>
  <c r="G14" i="236"/>
  <c r="F13" i="220"/>
  <c r="E13" i="220"/>
  <c r="AS12" i="220"/>
  <c r="Q12" i="220"/>
  <c r="G13" i="236"/>
  <c r="F12" i="220"/>
  <c r="E12" i="220"/>
  <c r="AS11" i="220"/>
  <c r="Q11" i="220"/>
  <c r="G12" i="236"/>
  <c r="F11" i="220"/>
  <c r="E11" i="220"/>
  <c r="AS10" i="220"/>
  <c r="H10" i="220"/>
  <c r="Q10" i="220"/>
  <c r="G11" i="236"/>
  <c r="F10" i="220"/>
  <c r="E10" i="220"/>
  <c r="AS9" i="220"/>
  <c r="G10" i="237"/>
  <c r="Q9" i="220"/>
  <c r="F9" i="220"/>
  <c r="E9" i="220"/>
  <c r="AR8" i="220"/>
  <c r="AQ8" i="220"/>
  <c r="AP8" i="220"/>
  <c r="AO8" i="220"/>
  <c r="AN8" i="220"/>
  <c r="AM8" i="220"/>
  <c r="AL8" i="220"/>
  <c r="AK8" i="220"/>
  <c r="AJ8" i="220"/>
  <c r="AI8" i="220"/>
  <c r="AH8" i="220"/>
  <c r="AG8" i="220"/>
  <c r="AF8" i="220"/>
  <c r="AD8" i="220"/>
  <c r="AC8" i="220"/>
  <c r="AB8" i="220"/>
  <c r="AA8" i="220"/>
  <c r="Z8" i="220"/>
  <c r="Y8" i="220"/>
  <c r="X8" i="220"/>
  <c r="W8" i="220"/>
  <c r="V8" i="220"/>
  <c r="U8" i="220"/>
  <c r="T8" i="220"/>
  <c r="S8" i="220"/>
  <c r="R8" i="220"/>
  <c r="P8" i="220"/>
  <c r="O8" i="220"/>
  <c r="G25" i="236"/>
  <c r="N8" i="220"/>
  <c r="G24" i="236"/>
  <c r="M8" i="220"/>
  <c r="L8" i="220"/>
  <c r="K8" i="220"/>
  <c r="J8" i="220"/>
  <c r="G22" i="236"/>
  <c r="I8" i="220"/>
  <c r="H8" i="220"/>
  <c r="G8" i="220"/>
  <c r="AR7" i="220"/>
  <c r="AQ7" i="220"/>
  <c r="AP7" i="220"/>
  <c r="AO7" i="220"/>
  <c r="AN7" i="220"/>
  <c r="AM7" i="220"/>
  <c r="AL7" i="220"/>
  <c r="AK7" i="220"/>
  <c r="AJ7" i="220"/>
  <c r="AI7" i="220"/>
  <c r="AH7" i="220"/>
  <c r="AG7" i="220"/>
  <c r="AF7" i="220"/>
  <c r="AE7" i="220"/>
  <c r="AC7" i="220"/>
  <c r="AB7" i="220"/>
  <c r="AA7" i="220"/>
  <c r="Y7" i="220"/>
  <c r="X7" i="220"/>
  <c r="V7" i="220"/>
  <c r="U7" i="220"/>
  <c r="T7" i="220"/>
  <c r="S7" i="220"/>
  <c r="R7" i="220"/>
  <c r="P7" i="220"/>
  <c r="O7" i="220"/>
  <c r="N7" i="220"/>
  <c r="M7" i="220"/>
  <c r="L7" i="220"/>
  <c r="K7" i="220"/>
  <c r="J7" i="220"/>
  <c r="I7" i="220"/>
  <c r="H7" i="220"/>
  <c r="G7" i="220"/>
  <c r="AR47" i="219"/>
  <c r="AQ47" i="219"/>
  <c r="AP47" i="219"/>
  <c r="AO47" i="219"/>
  <c r="AN47" i="219"/>
  <c r="AM47" i="219"/>
  <c r="AL47" i="219"/>
  <c r="AK47" i="219"/>
  <c r="AJ47" i="219"/>
  <c r="AH47" i="219"/>
  <c r="AG47" i="219"/>
  <c r="AF47" i="219"/>
  <c r="AE47" i="219"/>
  <c r="AD47" i="219"/>
  <c r="Z47" i="219"/>
  <c r="AC47" i="219"/>
  <c r="AB47" i="219"/>
  <c r="AA47" i="219"/>
  <c r="Y47" i="219"/>
  <c r="X47" i="219"/>
  <c r="W47" i="219"/>
  <c r="V47" i="219"/>
  <c r="U47" i="219"/>
  <c r="T47" i="219"/>
  <c r="S47" i="219"/>
  <c r="R47" i="219"/>
  <c r="P47" i="219"/>
  <c r="O47" i="219"/>
  <c r="N47" i="219"/>
  <c r="M47" i="219"/>
  <c r="L47" i="219"/>
  <c r="K47" i="219"/>
  <c r="J47" i="219"/>
  <c r="I47" i="219"/>
  <c r="G47" i="219"/>
  <c r="AS46" i="219"/>
  <c r="AR46" i="219"/>
  <c r="Q46" i="219"/>
  <c r="F46" i="219"/>
  <c r="E46" i="219"/>
  <c r="AS45" i="219"/>
  <c r="F46" i="237"/>
  <c r="Q45" i="219"/>
  <c r="F45" i="219"/>
  <c r="E45" i="219"/>
  <c r="AS44" i="219"/>
  <c r="F45" i="237"/>
  <c r="Q44" i="219"/>
  <c r="F44" i="219"/>
  <c r="E44" i="219"/>
  <c r="AS43" i="219"/>
  <c r="Q43" i="219"/>
  <c r="F43" i="219"/>
  <c r="E43" i="219"/>
  <c r="Q42" i="219"/>
  <c r="E42" i="219"/>
  <c r="AS41" i="219"/>
  <c r="Q41" i="219"/>
  <c r="F41" i="219"/>
  <c r="E41" i="219"/>
  <c r="AS40" i="219"/>
  <c r="AL40" i="219"/>
  <c r="Q40" i="219"/>
  <c r="F40" i="219"/>
  <c r="E40" i="219"/>
  <c r="AS39" i="219"/>
  <c r="Q39" i="219"/>
  <c r="F39" i="219"/>
  <c r="E39" i="219"/>
  <c r="AS38" i="219"/>
  <c r="AJ38" i="219"/>
  <c r="Q38" i="219"/>
  <c r="F38" i="219"/>
  <c r="E38" i="219"/>
  <c r="AS37" i="219"/>
  <c r="Q37" i="219"/>
  <c r="F37" i="219"/>
  <c r="E37" i="219"/>
  <c r="AS36" i="219"/>
  <c r="F37" i="237"/>
  <c r="Q36" i="219"/>
  <c r="F36" i="219"/>
  <c r="E36" i="219"/>
  <c r="AS35" i="219"/>
  <c r="Q35" i="219"/>
  <c r="F35" i="219"/>
  <c r="E35" i="219"/>
  <c r="AS34" i="219"/>
  <c r="F35" i="237"/>
  <c r="Q34" i="219"/>
  <c r="F34" i="219"/>
  <c r="E34" i="219"/>
  <c r="AS33" i="219"/>
  <c r="Q33" i="219"/>
  <c r="F33" i="219"/>
  <c r="E33" i="219"/>
  <c r="AS32" i="219"/>
  <c r="AD32" i="219"/>
  <c r="Q32" i="219"/>
  <c r="F32" i="219"/>
  <c r="E32" i="219"/>
  <c r="AS31" i="219"/>
  <c r="Q31" i="219"/>
  <c r="F31" i="219"/>
  <c r="E31" i="219"/>
  <c r="AS30" i="219"/>
  <c r="F31" i="237"/>
  <c r="Q30" i="219"/>
  <c r="F30" i="219"/>
  <c r="E30" i="219"/>
  <c r="AS29" i="219"/>
  <c r="Q29" i="219"/>
  <c r="F29" i="219"/>
  <c r="E29" i="219"/>
  <c r="AS28" i="219"/>
  <c r="Q28" i="219"/>
  <c r="F28" i="219"/>
  <c r="E28" i="219"/>
  <c r="AS27" i="219"/>
  <c r="F28" i="237"/>
  <c r="Q27" i="219"/>
  <c r="F27" i="219"/>
  <c r="E27" i="219"/>
  <c r="AS26" i="219"/>
  <c r="F27" i="237"/>
  <c r="Q26" i="219"/>
  <c r="F26" i="219"/>
  <c r="E26" i="219"/>
  <c r="AS25" i="219"/>
  <c r="W25" i="219"/>
  <c r="Q25" i="219"/>
  <c r="F25" i="219"/>
  <c r="E25" i="219"/>
  <c r="AS24" i="219"/>
  <c r="F25" i="237"/>
  <c r="Q24" i="219"/>
  <c r="F24" i="219"/>
  <c r="E24" i="219"/>
  <c r="AS23" i="219"/>
  <c r="F24" i="237"/>
  <c r="Q23" i="219"/>
  <c r="F23" i="219"/>
  <c r="E23" i="219"/>
  <c r="AS22" i="219"/>
  <c r="F23" i="237"/>
  <c r="Q22" i="219"/>
  <c r="F22" i="219"/>
  <c r="E22" i="219"/>
  <c r="AS21" i="219"/>
  <c r="Q21" i="219"/>
  <c r="F21" i="219"/>
  <c r="E21" i="219"/>
  <c r="AS20" i="219"/>
  <c r="Q20" i="219"/>
  <c r="F20" i="219"/>
  <c r="E20" i="219"/>
  <c r="AR19" i="219"/>
  <c r="AQ19" i="219"/>
  <c r="AP19" i="219"/>
  <c r="AO19" i="219"/>
  <c r="AN19" i="219"/>
  <c r="AM19" i="219"/>
  <c r="AL19" i="219"/>
  <c r="AK19" i="219"/>
  <c r="AJ19" i="219"/>
  <c r="AI19" i="219"/>
  <c r="AH19" i="219"/>
  <c r="AG19" i="219"/>
  <c r="AF19" i="219"/>
  <c r="AE19" i="219"/>
  <c r="AD19" i="219"/>
  <c r="F31" i="236"/>
  <c r="AC19" i="219"/>
  <c r="AB19" i="219"/>
  <c r="AA19" i="219"/>
  <c r="Z19" i="219"/>
  <c r="Y19" i="219"/>
  <c r="X19" i="219"/>
  <c r="W19" i="219"/>
  <c r="V19" i="219"/>
  <c r="U19" i="219"/>
  <c r="T19" i="219"/>
  <c r="S19" i="219"/>
  <c r="R19" i="219"/>
  <c r="P19" i="219"/>
  <c r="O19" i="219"/>
  <c r="N19" i="219"/>
  <c r="M19" i="219"/>
  <c r="L19" i="219"/>
  <c r="K19" i="219"/>
  <c r="J19" i="219"/>
  <c r="I19" i="219"/>
  <c r="G19" i="219"/>
  <c r="AS18" i="219"/>
  <c r="F19" i="237"/>
  <c r="Q18" i="219"/>
  <c r="F19" i="236"/>
  <c r="F18" i="219"/>
  <c r="E18" i="219"/>
  <c r="AS17" i="219"/>
  <c r="Q17" i="219"/>
  <c r="F18" i="236"/>
  <c r="F17" i="219"/>
  <c r="E17" i="219"/>
  <c r="AS16" i="219"/>
  <c r="Q16" i="219"/>
  <c r="F16" i="219"/>
  <c r="E16" i="219"/>
  <c r="AS15" i="219"/>
  <c r="Q15" i="219"/>
  <c r="F16" i="236"/>
  <c r="F15" i="219"/>
  <c r="E15" i="219"/>
  <c r="AS14" i="219"/>
  <c r="F15" i="237"/>
  <c r="Q14" i="219"/>
  <c r="F15" i="236"/>
  <c r="F14" i="219"/>
  <c r="E14" i="219"/>
  <c r="AS13" i="219"/>
  <c r="Q13" i="219"/>
  <c r="F14" i="236"/>
  <c r="F13" i="219"/>
  <c r="E13" i="219"/>
  <c r="F12" i="219"/>
  <c r="E12" i="219"/>
  <c r="AS11" i="219"/>
  <c r="Q11" i="219"/>
  <c r="F12" i="236"/>
  <c r="F11" i="219"/>
  <c r="E11" i="219"/>
  <c r="F10" i="219"/>
  <c r="E10" i="219"/>
  <c r="G9" i="219"/>
  <c r="F9" i="219"/>
  <c r="E9" i="219"/>
  <c r="AR8" i="219"/>
  <c r="AQ8" i="219"/>
  <c r="AP8" i="219"/>
  <c r="AO8" i="219"/>
  <c r="AN8" i="219"/>
  <c r="AM8" i="219"/>
  <c r="AL8" i="219"/>
  <c r="AK8" i="219"/>
  <c r="AJ8" i="219"/>
  <c r="AH8" i="219"/>
  <c r="AG8" i="219"/>
  <c r="AF8" i="219"/>
  <c r="AC8" i="219"/>
  <c r="AB8" i="219"/>
  <c r="AA8" i="219"/>
  <c r="Z8" i="219"/>
  <c r="Y8" i="219"/>
  <c r="X8" i="219"/>
  <c r="W8" i="219"/>
  <c r="V8" i="219"/>
  <c r="U8" i="219"/>
  <c r="T8" i="219"/>
  <c r="S8" i="219"/>
  <c r="R8" i="219"/>
  <c r="P8" i="219"/>
  <c r="O8" i="219"/>
  <c r="F25" i="236"/>
  <c r="N8" i="219"/>
  <c r="F24" i="236"/>
  <c r="M8" i="219"/>
  <c r="L8" i="219"/>
  <c r="K8" i="219"/>
  <c r="J8" i="219"/>
  <c r="I8" i="219"/>
  <c r="H8" i="219"/>
  <c r="G8" i="219"/>
  <c r="AR7" i="219"/>
  <c r="AQ7" i="219"/>
  <c r="AP7" i="219"/>
  <c r="AO7" i="219"/>
  <c r="AN7" i="219"/>
  <c r="AM7" i="219"/>
  <c r="AL7" i="219"/>
  <c r="AK7" i="219"/>
  <c r="AJ7" i="219"/>
  <c r="AH7" i="219"/>
  <c r="AG7" i="219"/>
  <c r="AF7" i="219"/>
  <c r="AE7" i="219"/>
  <c r="AC7" i="219"/>
  <c r="AB7" i="219"/>
  <c r="AA7" i="219"/>
  <c r="Y7" i="219"/>
  <c r="X7" i="219"/>
  <c r="W7" i="219"/>
  <c r="V7" i="219"/>
  <c r="U7" i="219"/>
  <c r="T7" i="219"/>
  <c r="S7" i="219"/>
  <c r="R7" i="219"/>
  <c r="P7" i="219"/>
  <c r="O7" i="219"/>
  <c r="N7" i="219"/>
  <c r="M7" i="219"/>
  <c r="L7" i="219"/>
  <c r="K7" i="219"/>
  <c r="J7" i="219"/>
  <c r="I7" i="219"/>
  <c r="H7" i="219"/>
  <c r="G7" i="219"/>
  <c r="AR47" i="218"/>
  <c r="AQ47" i="218"/>
  <c r="AP47" i="218"/>
  <c r="AO47" i="218"/>
  <c r="AN47" i="218"/>
  <c r="AM47" i="218"/>
  <c r="AL47" i="218"/>
  <c r="AK47" i="218"/>
  <c r="AS39" i="218"/>
  <c r="AK39" i="218"/>
  <c r="AK48" i="218"/>
  <c r="AT39" i="218"/>
  <c r="AJ47" i="218"/>
  <c r="AI47" i="218"/>
  <c r="AH47" i="218"/>
  <c r="AG47" i="218"/>
  <c r="AF47" i="218"/>
  <c r="AE47" i="218"/>
  <c r="AD47" i="218"/>
  <c r="AC47" i="218"/>
  <c r="AB47" i="218"/>
  <c r="AA47" i="218"/>
  <c r="Y47" i="218"/>
  <c r="AS27" i="218"/>
  <c r="Y27" i="218"/>
  <c r="Y48" i="218"/>
  <c r="AT27" i="218"/>
  <c r="X47" i="218"/>
  <c r="W47" i="218"/>
  <c r="V47" i="218"/>
  <c r="U47" i="218"/>
  <c r="T47" i="218"/>
  <c r="S47" i="218"/>
  <c r="R47" i="218"/>
  <c r="P47" i="218"/>
  <c r="O47" i="218"/>
  <c r="N47" i="218"/>
  <c r="M47" i="218"/>
  <c r="L47" i="218"/>
  <c r="K47" i="218"/>
  <c r="J47" i="218"/>
  <c r="H47" i="218"/>
  <c r="G47" i="218"/>
  <c r="Q46" i="218"/>
  <c r="AS45" i="218"/>
  <c r="Q45" i="218"/>
  <c r="E45" i="218"/>
  <c r="AS44" i="218"/>
  <c r="AP44" i="218"/>
  <c r="Q44" i="218"/>
  <c r="F44" i="218"/>
  <c r="E44" i="218"/>
  <c r="AS43" i="218"/>
  <c r="Q43" i="218"/>
  <c r="F43" i="218"/>
  <c r="E43" i="218"/>
  <c r="Q42" i="218"/>
  <c r="F42" i="218"/>
  <c r="Q41" i="218"/>
  <c r="F41" i="218"/>
  <c r="E41" i="218"/>
  <c r="AS40" i="218"/>
  <c r="E41" i="237"/>
  <c r="Q40" i="218"/>
  <c r="F40" i="218"/>
  <c r="E40" i="218"/>
  <c r="E40" i="237"/>
  <c r="Q39" i="218"/>
  <c r="F39" i="218"/>
  <c r="E39" i="218"/>
  <c r="Q38" i="218"/>
  <c r="F38" i="218"/>
  <c r="Q37" i="218"/>
  <c r="F37" i="218"/>
  <c r="E37" i="218"/>
  <c r="AS36" i="218"/>
  <c r="Q36" i="218"/>
  <c r="F36" i="218"/>
  <c r="E36" i="218"/>
  <c r="AS35" i="218"/>
  <c r="AG35" i="218"/>
  <c r="Q35" i="218"/>
  <c r="F35" i="218"/>
  <c r="E35" i="218"/>
  <c r="Q34" i="218"/>
  <c r="F34" i="218"/>
  <c r="AS33" i="218"/>
  <c r="AE33" i="218"/>
  <c r="Q33" i="218"/>
  <c r="F33" i="218"/>
  <c r="AS32" i="218"/>
  <c r="Q32" i="218"/>
  <c r="F32" i="218"/>
  <c r="E32" i="218"/>
  <c r="AS31" i="218"/>
  <c r="E32" i="237"/>
  <c r="Q31" i="218"/>
  <c r="F31" i="218"/>
  <c r="E31" i="218"/>
  <c r="AS30" i="218"/>
  <c r="Q30" i="218"/>
  <c r="F30" i="218"/>
  <c r="Q29" i="218"/>
  <c r="F29" i="218"/>
  <c r="E29" i="218"/>
  <c r="AS28" i="218"/>
  <c r="Q28" i="218"/>
  <c r="F28" i="218"/>
  <c r="E28" i="218"/>
  <c r="E28" i="237"/>
  <c r="Q27" i="218"/>
  <c r="F27" i="218"/>
  <c r="E27" i="218"/>
  <c r="Q26" i="218"/>
  <c r="F26" i="218"/>
  <c r="E26" i="218"/>
  <c r="Q25" i="218"/>
  <c r="F25" i="218"/>
  <c r="AS24" i="218"/>
  <c r="Q24" i="218"/>
  <c r="F24" i="218"/>
  <c r="E24" i="218"/>
  <c r="V24" i="219"/>
  <c r="AS23" i="218"/>
  <c r="Q23" i="218"/>
  <c r="F23" i="218"/>
  <c r="E23" i="218"/>
  <c r="AS22" i="218"/>
  <c r="Q22" i="218"/>
  <c r="F22" i="218"/>
  <c r="Q21" i="218"/>
  <c r="F21" i="218"/>
  <c r="AS20" i="218"/>
  <c r="Q20" i="218"/>
  <c r="F20" i="218"/>
  <c r="AR19" i="218"/>
  <c r="AQ19" i="218"/>
  <c r="AP19" i="218"/>
  <c r="AO19" i="218"/>
  <c r="AN19" i="218"/>
  <c r="AM19" i="218"/>
  <c r="AL19" i="218"/>
  <c r="AK19" i="218"/>
  <c r="AJ19" i="218"/>
  <c r="AI19" i="218"/>
  <c r="AH19" i="218"/>
  <c r="AG19" i="218"/>
  <c r="AF19" i="218"/>
  <c r="AE19" i="218"/>
  <c r="AD19" i="218"/>
  <c r="AC19" i="218"/>
  <c r="AB19" i="218"/>
  <c r="AA19" i="218"/>
  <c r="Z19" i="218"/>
  <c r="Y19" i="218"/>
  <c r="X19" i="218"/>
  <c r="W19" i="218"/>
  <c r="V19" i="218"/>
  <c r="U19" i="218"/>
  <c r="T19" i="218"/>
  <c r="S19" i="218"/>
  <c r="R19" i="218"/>
  <c r="P19" i="218"/>
  <c r="O19" i="218"/>
  <c r="N19" i="218"/>
  <c r="M19" i="218"/>
  <c r="L19" i="218"/>
  <c r="K19" i="218"/>
  <c r="J19" i="218"/>
  <c r="H19" i="218"/>
  <c r="G19" i="218"/>
  <c r="AS18" i="218"/>
  <c r="E19" i="237"/>
  <c r="Q18" i="218"/>
  <c r="E19" i="236"/>
  <c r="F18" i="218"/>
  <c r="E18" i="218"/>
  <c r="AS17" i="218"/>
  <c r="Q17" i="218"/>
  <c r="E18" i="236"/>
  <c r="F17" i="218"/>
  <c r="E17" i="218"/>
  <c r="AS16" i="218"/>
  <c r="N16" i="218"/>
  <c r="Q16" i="218"/>
  <c r="E17" i="236"/>
  <c r="F16" i="218"/>
  <c r="E16" i="218"/>
  <c r="AS15" i="218"/>
  <c r="Q15" i="218"/>
  <c r="F15" i="218"/>
  <c r="E15" i="218"/>
  <c r="AS14" i="218"/>
  <c r="Q14" i="218"/>
  <c r="F14" i="218"/>
  <c r="E14" i="218"/>
  <c r="Q13" i="218"/>
  <c r="E14" i="236"/>
  <c r="F13" i="218"/>
  <c r="E13" i="218"/>
  <c r="AS12" i="218"/>
  <c r="E13" i="237"/>
  <c r="Q12" i="218"/>
  <c r="F12" i="218"/>
  <c r="E12" i="218"/>
  <c r="AS11" i="218"/>
  <c r="E12" i="237"/>
  <c r="Q11" i="218"/>
  <c r="E12" i="236"/>
  <c r="F11" i="218"/>
  <c r="E11" i="218"/>
  <c r="AS10" i="218"/>
  <c r="Q10" i="218"/>
  <c r="E10" i="218"/>
  <c r="E9" i="218"/>
  <c r="AR8" i="218"/>
  <c r="AQ8" i="218"/>
  <c r="AP8" i="218"/>
  <c r="AO8" i="218"/>
  <c r="AN8" i="218"/>
  <c r="AM8" i="218"/>
  <c r="AL8" i="218"/>
  <c r="AK8" i="218"/>
  <c r="AJ8" i="218"/>
  <c r="AI8" i="218"/>
  <c r="AH8" i="218"/>
  <c r="AG8" i="218"/>
  <c r="AF8" i="218"/>
  <c r="AC8" i="218"/>
  <c r="AB8" i="218"/>
  <c r="AA8" i="218"/>
  <c r="Y8" i="218"/>
  <c r="X8" i="218"/>
  <c r="W8" i="218"/>
  <c r="V8" i="218"/>
  <c r="U8" i="218"/>
  <c r="T8" i="218"/>
  <c r="S8" i="218"/>
  <c r="R8" i="218"/>
  <c r="P8" i="218"/>
  <c r="O8" i="218"/>
  <c r="N8" i="218"/>
  <c r="M8" i="218"/>
  <c r="L8" i="218"/>
  <c r="K8" i="218"/>
  <c r="J8" i="218"/>
  <c r="E22" i="236"/>
  <c r="I8" i="218"/>
  <c r="H8" i="218"/>
  <c r="G8" i="218"/>
  <c r="AR7" i="218"/>
  <c r="AQ7" i="218"/>
  <c r="AP7" i="218"/>
  <c r="AO7" i="218"/>
  <c r="AN7" i="218"/>
  <c r="AM7" i="218"/>
  <c r="AL7" i="218"/>
  <c r="AK7" i="218"/>
  <c r="AJ7" i="218"/>
  <c r="AI7" i="218"/>
  <c r="AH7" i="218"/>
  <c r="AG7" i="218"/>
  <c r="AF7" i="218"/>
  <c r="AE7" i="218"/>
  <c r="AC7" i="218"/>
  <c r="AB7" i="218"/>
  <c r="AA7" i="218"/>
  <c r="Y7" i="218"/>
  <c r="X7" i="218"/>
  <c r="W7" i="218"/>
  <c r="V7" i="218"/>
  <c r="U7" i="218"/>
  <c r="T7" i="218"/>
  <c r="S7" i="218"/>
  <c r="R7" i="218"/>
  <c r="P7" i="218"/>
  <c r="O7" i="218"/>
  <c r="N7" i="218"/>
  <c r="M7" i="218"/>
  <c r="L7" i="218"/>
  <c r="K7" i="218"/>
  <c r="J7" i="218"/>
  <c r="I7" i="218"/>
  <c r="H7" i="218"/>
  <c r="G7" i="218"/>
  <c r="W25" i="222"/>
  <c r="W48" i="222"/>
  <c r="AT25" i="222"/>
  <c r="AC31" i="222"/>
  <c r="AD32" i="222"/>
  <c r="AO43" i="224"/>
  <c r="AO48" i="224"/>
  <c r="AT43" i="224"/>
  <c r="AE33" i="222"/>
  <c r="AE48" i="222"/>
  <c r="AB30" i="219"/>
  <c r="AB30" i="224"/>
  <c r="AD32" i="224"/>
  <c r="AG35" i="224"/>
  <c r="AG48" i="224"/>
  <c r="AT35" i="224"/>
  <c r="AE33" i="221"/>
  <c r="J12" i="224"/>
  <c r="Y27" i="224"/>
  <c r="AC31" i="228"/>
  <c r="S21" i="220"/>
  <c r="V24" i="220"/>
  <c r="AF34" i="222"/>
  <c r="AF48" i="222"/>
  <c r="AT34" i="222"/>
  <c r="AN48" i="224"/>
  <c r="AT42" i="224"/>
  <c r="V24" i="225"/>
  <c r="X26" i="225"/>
  <c r="X48" i="225"/>
  <c r="AT26" i="225"/>
  <c r="AH36" i="225"/>
  <c r="AN42" i="226"/>
  <c r="Y27" i="228"/>
  <c r="Z28" i="229"/>
  <c r="G9" i="218"/>
  <c r="AR46" i="218"/>
  <c r="S21" i="218"/>
  <c r="AA29" i="218"/>
  <c r="AS34" i="218"/>
  <c r="E22" i="218"/>
  <c r="AS37" i="218"/>
  <c r="E42" i="218"/>
  <c r="I41" i="211"/>
  <c r="I33" i="211"/>
  <c r="I29" i="211"/>
  <c r="E38" i="218"/>
  <c r="AS42" i="218"/>
  <c r="E43" i="237"/>
  <c r="I46" i="211"/>
  <c r="D12" i="238"/>
  <c r="E46" i="218"/>
  <c r="H10" i="227"/>
  <c r="Z28" i="230"/>
  <c r="Q8" i="229"/>
  <c r="P9" i="236"/>
  <c r="AS13" i="228"/>
  <c r="AS11" i="226"/>
  <c r="I11" i="226"/>
  <c r="H10" i="225"/>
  <c r="AS8" i="223"/>
  <c r="Z9" i="211"/>
  <c r="X26" i="221"/>
  <c r="Z28" i="221"/>
  <c r="AS9" i="221"/>
  <c r="Z8" i="221"/>
  <c r="Z7" i="221"/>
  <c r="K13" i="221"/>
  <c r="L14" i="219"/>
  <c r="P18" i="219"/>
  <c r="W8" i="230"/>
  <c r="J12" i="219"/>
  <c r="Z12" i="211"/>
  <c r="Q12" i="219"/>
  <c r="F13" i="236"/>
  <c r="Z7" i="219"/>
  <c r="D30" i="238"/>
  <c r="D11" i="238"/>
  <c r="D34" i="238"/>
  <c r="D25" i="238"/>
  <c r="D41" i="238"/>
  <c r="D33" i="238"/>
  <c r="J12" i="240"/>
  <c r="H77" i="130"/>
  <c r="D19" i="130"/>
  <c r="D137" i="130"/>
  <c r="G9" i="224"/>
  <c r="K10" i="237"/>
  <c r="D42" i="63"/>
  <c r="AT33" i="222"/>
  <c r="E25" i="236"/>
  <c r="E15" i="236"/>
  <c r="F26" i="237"/>
  <c r="G17" i="237"/>
  <c r="G25" i="237"/>
  <c r="H10" i="221"/>
  <c r="J12" i="221"/>
  <c r="H16" i="236"/>
  <c r="H29" i="237"/>
  <c r="H31" i="237"/>
  <c r="I34" i="237"/>
  <c r="I45" i="237"/>
  <c r="K12" i="236"/>
  <c r="I11" i="224"/>
  <c r="K14" i="236"/>
  <c r="K19" i="236"/>
  <c r="Z28" i="224"/>
  <c r="K30" i="237"/>
  <c r="AA29" i="224"/>
  <c r="AE33" i="224"/>
  <c r="K35" i="237"/>
  <c r="AF34" i="224"/>
  <c r="L25" i="236"/>
  <c r="L14" i="236"/>
  <c r="E13" i="236"/>
  <c r="E16" i="236"/>
  <c r="Y27" i="219"/>
  <c r="AF34" i="219"/>
  <c r="F39" i="237"/>
  <c r="H12" i="236"/>
  <c r="H16" i="237"/>
  <c r="I37" i="237"/>
  <c r="J22" i="236"/>
  <c r="J24" i="236"/>
  <c r="J19" i="236"/>
  <c r="K16" i="236"/>
  <c r="K37" i="237"/>
  <c r="AH36" i="224"/>
  <c r="K38" i="237"/>
  <c r="AI37" i="224"/>
  <c r="K39" i="237"/>
  <c r="AJ38" i="224"/>
  <c r="K45" i="237"/>
  <c r="AQ45" i="224"/>
  <c r="H10" i="236"/>
  <c r="M10" i="236"/>
  <c r="M13" i="236"/>
  <c r="M18" i="236"/>
  <c r="N10" i="236"/>
  <c r="N14" i="236"/>
  <c r="N15" i="236"/>
  <c r="N16" i="236"/>
  <c r="N31" i="236"/>
  <c r="O17" i="236"/>
  <c r="P14" i="236"/>
  <c r="Q22" i="236"/>
  <c r="Q15" i="236"/>
  <c r="Q18" i="236"/>
  <c r="Q19" i="236"/>
  <c r="P10" i="236"/>
  <c r="G15" i="236"/>
  <c r="I22" i="236"/>
  <c r="I17" i="236"/>
  <c r="J25" i="236"/>
  <c r="J15" i="236"/>
  <c r="J16" i="236"/>
  <c r="K25" i="236"/>
  <c r="K11" i="236"/>
  <c r="K13" i="236"/>
  <c r="K18" i="236"/>
  <c r="L13" i="236"/>
  <c r="M14" i="236"/>
  <c r="O17" i="226"/>
  <c r="O48" i="226"/>
  <c r="AT17" i="226"/>
  <c r="N24" i="236"/>
  <c r="N17" i="236"/>
  <c r="N18" i="236"/>
  <c r="G9" i="228"/>
  <c r="O11" i="236"/>
  <c r="O16" i="236"/>
  <c r="S21" i="228"/>
  <c r="S48" i="228"/>
  <c r="AT21" i="228"/>
  <c r="U23" i="228"/>
  <c r="U48" i="228"/>
  <c r="AT23" i="228"/>
  <c r="AK39" i="228"/>
  <c r="P22" i="236"/>
  <c r="P24" i="236"/>
  <c r="P11" i="236"/>
  <c r="P13" i="236"/>
  <c r="L14" i="229"/>
  <c r="S21" i="229"/>
  <c r="Q16" i="236"/>
  <c r="Q17" i="236"/>
  <c r="E10" i="236"/>
  <c r="L12" i="236"/>
  <c r="F11" i="236"/>
  <c r="K13" i="218"/>
  <c r="K48" i="218"/>
  <c r="AT13" i="218"/>
  <c r="H10" i="223"/>
  <c r="AJ48" i="224"/>
  <c r="AT38" i="224"/>
  <c r="D23" i="238"/>
  <c r="D44" i="238"/>
  <c r="E17" i="247"/>
  <c r="E48" i="247"/>
  <c r="E10" i="247"/>
  <c r="E11" i="247"/>
  <c r="E12" i="247"/>
  <c r="E20" i="247"/>
  <c r="E13" i="247"/>
  <c r="E16" i="247"/>
  <c r="E24" i="247"/>
  <c r="F7" i="251"/>
  <c r="D144" i="251"/>
  <c r="D192" i="251"/>
  <c r="D231" i="251"/>
  <c r="D244" i="251"/>
  <c r="D265" i="251"/>
  <c r="P22" i="249"/>
  <c r="P26" i="248"/>
  <c r="P33" i="248"/>
  <c r="P35" i="248"/>
  <c r="P36" i="248"/>
  <c r="P37" i="248"/>
  <c r="P38" i="248"/>
  <c r="P39" i="248"/>
  <c r="P40" i="248"/>
  <c r="P41" i="248"/>
  <c r="P8" i="250"/>
  <c r="P9" i="250"/>
  <c r="P28" i="250"/>
  <c r="H22" i="249"/>
  <c r="H23" i="249"/>
  <c r="H24" i="249"/>
  <c r="H30" i="249"/>
  <c r="H27" i="248"/>
  <c r="H31" i="248"/>
  <c r="H33" i="248"/>
  <c r="H34" i="248"/>
  <c r="H35" i="248"/>
  <c r="H36" i="248"/>
  <c r="H38" i="248"/>
  <c r="H39" i="248"/>
  <c r="H40" i="248"/>
  <c r="H42" i="248"/>
  <c r="H28" i="250"/>
  <c r="F22" i="249"/>
  <c r="F23" i="249"/>
  <c r="F24" i="249"/>
  <c r="F30" i="249"/>
  <c r="F30" i="248"/>
  <c r="F31" i="249"/>
  <c r="F33" i="248"/>
  <c r="F34" i="248"/>
  <c r="F35" i="248"/>
  <c r="F36" i="248"/>
  <c r="F37" i="248"/>
  <c r="F38" i="248"/>
  <c r="F39" i="248"/>
  <c r="F40" i="248"/>
  <c r="F41" i="248"/>
  <c r="F42" i="248"/>
  <c r="F8" i="250"/>
  <c r="F9" i="250"/>
  <c r="I19" i="249"/>
  <c r="I30" i="248"/>
  <c r="I34" i="248"/>
  <c r="I36" i="248"/>
  <c r="I38" i="248"/>
  <c r="I40" i="248"/>
  <c r="I8" i="250"/>
  <c r="I9" i="250"/>
  <c r="G22" i="249"/>
  <c r="G23" i="249"/>
  <c r="G24" i="249"/>
  <c r="G31" i="249"/>
  <c r="AB20" i="248"/>
  <c r="AB26" i="248"/>
  <c r="AB29" i="248"/>
  <c r="AB30" i="248"/>
  <c r="AD22" i="248"/>
  <c r="AD24" i="248"/>
  <c r="Z26" i="248"/>
  <c r="V22" i="248"/>
  <c r="V24" i="248"/>
  <c r="V31" i="248"/>
  <c r="L22" i="249"/>
  <c r="L23" i="249"/>
  <c r="L33" i="248"/>
  <c r="L38" i="248"/>
  <c r="L9" i="250"/>
  <c r="L28" i="250"/>
  <c r="AC20" i="248"/>
  <c r="AC21" i="248"/>
  <c r="X24" i="248"/>
  <c r="X25" i="248"/>
  <c r="AA28" i="248"/>
  <c r="W22" i="248"/>
  <c r="W30" i="248"/>
  <c r="N22" i="249"/>
  <c r="N23" i="249"/>
  <c r="N24" i="249"/>
  <c r="N8" i="250"/>
  <c r="N9" i="250"/>
  <c r="N28" i="250"/>
  <c r="Y22" i="248"/>
  <c r="Q24" i="249"/>
  <c r="Q30" i="249"/>
  <c r="Q33" i="248"/>
  <c r="Q34" i="248"/>
  <c r="Q38" i="248"/>
  <c r="Q40" i="248"/>
  <c r="Q9" i="250"/>
  <c r="S21" i="248"/>
  <c r="S30" i="248"/>
  <c r="R8" i="250"/>
  <c r="K23" i="249"/>
  <c r="K33" i="248"/>
  <c r="K34" i="248"/>
  <c r="K35" i="248"/>
  <c r="K36" i="248"/>
  <c r="K37" i="248"/>
  <c r="K38" i="248"/>
  <c r="K39" i="248"/>
  <c r="K40" i="248"/>
  <c r="K41" i="248"/>
  <c r="K42" i="248"/>
  <c r="K8" i="250"/>
  <c r="T29" i="248"/>
  <c r="E22" i="249"/>
  <c r="E23" i="249"/>
  <c r="E30" i="249"/>
  <c r="E24" i="248"/>
  <c r="E34" i="248"/>
  <c r="E38" i="248"/>
  <c r="U20" i="248"/>
  <c r="U25" i="248"/>
  <c r="I30" i="249"/>
  <c r="J36" i="248"/>
  <c r="J57" i="248"/>
  <c r="J9" i="250"/>
  <c r="O22" i="249"/>
  <c r="O23" i="249"/>
  <c r="O31" i="249"/>
  <c r="O38" i="248"/>
  <c r="O28" i="250"/>
  <c r="M24" i="249"/>
  <c r="M31" i="249"/>
  <c r="M35" i="248"/>
  <c r="M9" i="250"/>
  <c r="M28" i="250"/>
  <c r="AC27" i="248"/>
  <c r="Q26" i="248"/>
  <c r="H29" i="248"/>
  <c r="L30" i="248"/>
  <c r="G27" i="248"/>
  <c r="P28" i="248"/>
  <c r="P24" i="248"/>
  <c r="P19" i="250"/>
  <c r="H37" i="248"/>
  <c r="K29" i="248"/>
  <c r="I25" i="248"/>
  <c r="H41" i="248"/>
  <c r="Q22" i="249"/>
  <c r="Q28" i="250"/>
  <c r="Q23" i="249"/>
  <c r="H31" i="249"/>
  <c r="P42" i="248"/>
  <c r="P34" i="248"/>
  <c r="Z29" i="248"/>
  <c r="AD30" i="248"/>
  <c r="H45" i="248"/>
  <c r="Q35" i="248"/>
  <c r="L31" i="249"/>
  <c r="W21" i="248"/>
  <c r="AC29" i="248"/>
  <c r="L55" i="248"/>
  <c r="L41" i="248"/>
  <c r="AD21" i="248"/>
  <c r="AH36" i="223"/>
  <c r="AH48" i="223"/>
  <c r="AT36" i="223"/>
  <c r="H25" i="237"/>
  <c r="P18" i="221"/>
  <c r="U23" i="226"/>
  <c r="U48" i="226"/>
  <c r="AT23" i="226"/>
  <c r="T22" i="221"/>
  <c r="AC48" i="228"/>
  <c r="AT31" i="228"/>
  <c r="AE48" i="221"/>
  <c r="AT33" i="221"/>
  <c r="W25" i="221"/>
  <c r="W48" i="221"/>
  <c r="AT25" i="221"/>
  <c r="E23" i="236"/>
  <c r="AG48" i="218"/>
  <c r="AT35" i="218"/>
  <c r="F23" i="236"/>
  <c r="R48" i="220"/>
  <c r="AT20" i="220"/>
  <c r="F19" i="221"/>
  <c r="N16" i="222"/>
  <c r="F7" i="222"/>
  <c r="D30" i="236"/>
  <c r="S48" i="229"/>
  <c r="AT21" i="229"/>
  <c r="P18" i="226"/>
  <c r="J29" i="237"/>
  <c r="N16" i="226"/>
  <c r="AQ45" i="229"/>
  <c r="V48" i="220"/>
  <c r="AT24" i="220"/>
  <c r="AA48" i="225"/>
  <c r="AT29" i="225"/>
  <c r="L42" i="237"/>
  <c r="AG48" i="228"/>
  <c r="AT35" i="228"/>
  <c r="R20" i="226"/>
  <c r="H21" i="237"/>
  <c r="H48" i="221"/>
  <c r="AT10" i="221"/>
  <c r="J12" i="218"/>
  <c r="AC31" i="221"/>
  <c r="AC48" i="221"/>
  <c r="AT31" i="221"/>
  <c r="G9" i="223"/>
  <c r="Z48" i="229"/>
  <c r="AT28" i="229"/>
  <c r="T22" i="226"/>
  <c r="T48" i="226"/>
  <c r="AT22" i="226"/>
  <c r="S21" i="225"/>
  <c r="S48" i="225"/>
  <c r="AT21" i="225"/>
  <c r="AF34" i="220"/>
  <c r="R20" i="228"/>
  <c r="W25" i="225"/>
  <c r="W25" i="223"/>
  <c r="W48" i="223"/>
  <c r="AT25" i="223"/>
  <c r="E34" i="237"/>
  <c r="L48" i="220"/>
  <c r="AT14" i="220"/>
  <c r="I31" i="236"/>
  <c r="AI48" i="222"/>
  <c r="AT37" i="222"/>
  <c r="AC48" i="225"/>
  <c r="AT31" i="225"/>
  <c r="M31" i="236"/>
  <c r="P31" i="236"/>
  <c r="Q47" i="229"/>
  <c r="E47" i="230"/>
  <c r="F23" i="247"/>
  <c r="E23" i="247"/>
  <c r="F46" i="247"/>
  <c r="E46" i="247"/>
  <c r="F25" i="248"/>
  <c r="AB27" i="248"/>
  <c r="AC31" i="220"/>
  <c r="AC48" i="220"/>
  <c r="AT31" i="220"/>
  <c r="G32" i="237"/>
  <c r="G33" i="237"/>
  <c r="AD32" i="220"/>
  <c r="G34" i="237"/>
  <c r="AE33" i="220"/>
  <c r="G37" i="237"/>
  <c r="AH36" i="220"/>
  <c r="AI37" i="220"/>
  <c r="AI48" i="220"/>
  <c r="AT37" i="220"/>
  <c r="G38" i="237"/>
  <c r="G39" i="237"/>
  <c r="AJ38" i="220"/>
  <c r="G42" i="237"/>
  <c r="AM41" i="220"/>
  <c r="D242" i="251"/>
  <c r="D240" i="251"/>
  <c r="F240" i="251"/>
  <c r="AH48" i="220"/>
  <c r="AT36" i="220"/>
  <c r="T27" i="248"/>
  <c r="K22" i="249"/>
  <c r="N31" i="249"/>
  <c r="Z21" i="248"/>
  <c r="F12" i="237"/>
  <c r="I11" i="219"/>
  <c r="I48" i="219"/>
  <c r="AT11" i="219"/>
  <c r="E42" i="237"/>
  <c r="AM41" i="218"/>
  <c r="AM48" i="218"/>
  <c r="AT41" i="218"/>
  <c r="AD11" i="211"/>
  <c r="AD47" i="223"/>
  <c r="AD32" i="223"/>
  <c r="AD48" i="223"/>
  <c r="AT32" i="223"/>
  <c r="Q11" i="223"/>
  <c r="J12" i="236"/>
  <c r="W47" i="226"/>
  <c r="W47" i="230"/>
  <c r="W47" i="211"/>
  <c r="W15" i="211"/>
  <c r="AS15" i="226"/>
  <c r="M16" i="237"/>
  <c r="R7" i="211"/>
  <c r="I77" i="130"/>
  <c r="E77" i="130"/>
  <c r="E201" i="130"/>
  <c r="G77" i="130"/>
  <c r="L40" i="248"/>
  <c r="L39" i="248"/>
  <c r="L37" i="248"/>
  <c r="AD27" i="248"/>
  <c r="AB21" i="248"/>
  <c r="K14" i="237"/>
  <c r="K13" i="224"/>
  <c r="K48" i="224"/>
  <c r="AT13" i="224"/>
  <c r="M15" i="224"/>
  <c r="K16" i="237"/>
  <c r="O33" i="237"/>
  <c r="AD32" i="228"/>
  <c r="O34" i="237"/>
  <c r="AE33" i="228"/>
  <c r="AE48" i="228"/>
  <c r="AT33" i="228"/>
  <c r="O35" i="237"/>
  <c r="AF34" i="228"/>
  <c r="AF48" i="228"/>
  <c r="AT34" i="228"/>
  <c r="O37" i="237"/>
  <c r="AH36" i="228"/>
  <c r="AH48" i="228"/>
  <c r="AT36" i="228"/>
  <c r="O38" i="237"/>
  <c r="AI37" i="228"/>
  <c r="O39" i="237"/>
  <c r="AJ38" i="228"/>
  <c r="AJ48" i="228"/>
  <c r="AT38" i="228"/>
  <c r="O41" i="237"/>
  <c r="AL40" i="228"/>
  <c r="AL48" i="228"/>
  <c r="AT40" i="228"/>
  <c r="AK39" i="220"/>
  <c r="AO43" i="227"/>
  <c r="AO48" i="227"/>
  <c r="AT43" i="227"/>
  <c r="E25" i="211"/>
  <c r="AN48" i="219"/>
  <c r="AT42" i="219"/>
  <c r="Y20" i="248"/>
  <c r="G59" i="248"/>
  <c r="K9" i="237"/>
  <c r="F8" i="224"/>
  <c r="U23" i="218"/>
  <c r="U48" i="218"/>
  <c r="AT23" i="218"/>
  <c r="AS23" i="211"/>
  <c r="D24" i="237"/>
  <c r="E24" i="237"/>
  <c r="L15" i="237"/>
  <c r="L14" i="225"/>
  <c r="N16" i="225"/>
  <c r="N48" i="225"/>
  <c r="AT16" i="225"/>
  <c r="L17" i="237"/>
  <c r="L18" i="237"/>
  <c r="O17" i="225"/>
  <c r="O48" i="225"/>
  <c r="AT17" i="225"/>
  <c r="P18" i="237"/>
  <c r="O17" i="229"/>
  <c r="O48" i="229"/>
  <c r="AT17" i="229"/>
  <c r="Q22" i="237"/>
  <c r="S21" i="230"/>
  <c r="S48" i="230"/>
  <c r="AT21" i="230"/>
  <c r="Q23" i="237"/>
  <c r="T22" i="230"/>
  <c r="T48" i="230"/>
  <c r="AT22" i="230"/>
  <c r="Q25" i="237"/>
  <c r="V24" i="230"/>
  <c r="V48" i="230"/>
  <c r="AT24" i="230"/>
  <c r="H10" i="219"/>
  <c r="H48" i="219"/>
  <c r="AT10" i="219"/>
  <c r="R20" i="227"/>
  <c r="R48" i="226"/>
  <c r="AT20" i="226"/>
  <c r="AB48" i="221"/>
  <c r="AT30" i="221"/>
  <c r="AD7" i="223"/>
  <c r="I48" i="226"/>
  <c r="AT11" i="226"/>
  <c r="G48" i="228"/>
  <c r="AT9" i="228"/>
  <c r="AQ48" i="224"/>
  <c r="AT45" i="224"/>
  <c r="AA29" i="223"/>
  <c r="AF34" i="221"/>
  <c r="AF48" i="221"/>
  <c r="AT34" i="221"/>
  <c r="Y27" i="225"/>
  <c r="T22" i="225"/>
  <c r="T48" i="225"/>
  <c r="AT22" i="225"/>
  <c r="AG35" i="225"/>
  <c r="AG48" i="225"/>
  <c r="AT35" i="225"/>
  <c r="AR19" i="211"/>
  <c r="K48" i="225"/>
  <c r="AT13" i="225"/>
  <c r="D30" i="251"/>
  <c r="D67" i="251"/>
  <c r="D72" i="251"/>
  <c r="N48" i="248"/>
  <c r="N44" i="248"/>
  <c r="L58" i="248"/>
  <c r="L54" i="248"/>
  <c r="D143" i="251"/>
  <c r="L48" i="229"/>
  <c r="AT14" i="229"/>
  <c r="AN42" i="218"/>
  <c r="AL40" i="226"/>
  <c r="AL48" i="226"/>
  <c r="AT40" i="226"/>
  <c r="Z28" i="225"/>
  <c r="U23" i="225"/>
  <c r="U48" i="225"/>
  <c r="AT23" i="225"/>
  <c r="AM41" i="226"/>
  <c r="U23" i="224"/>
  <c r="P18" i="218"/>
  <c r="P48" i="218"/>
  <c r="AT18" i="218"/>
  <c r="AC31" i="218"/>
  <c r="AC48" i="218"/>
  <c r="AT31" i="218"/>
  <c r="S48" i="218"/>
  <c r="AT21" i="218"/>
  <c r="P48" i="219"/>
  <c r="AT18" i="219"/>
  <c r="F7" i="220"/>
  <c r="I31" i="237"/>
  <c r="O8" i="238" a="1"/>
  <c r="O22" i="238"/>
  <c r="D156" i="251"/>
  <c r="D155" i="251"/>
  <c r="D175" i="251"/>
  <c r="U28" i="248"/>
  <c r="K56" i="248"/>
  <c r="N45" i="248"/>
  <c r="P55" i="248"/>
  <c r="P51" i="248"/>
  <c r="H201" i="130"/>
  <c r="G48" i="223"/>
  <c r="AT9" i="223"/>
  <c r="H31" i="236"/>
  <c r="AR48" i="221"/>
  <c r="AT46" i="221"/>
  <c r="I23" i="236"/>
  <c r="L8" i="238" a="1"/>
  <c r="L17" i="238"/>
  <c r="F47" i="225"/>
  <c r="D28" i="236"/>
  <c r="A203" i="130"/>
  <c r="D126" i="130"/>
  <c r="D121" i="130"/>
  <c r="Q8" i="238" a="1"/>
  <c r="Q14" i="238"/>
  <c r="F14" i="247"/>
  <c r="E14" i="247"/>
  <c r="F18" i="247"/>
  <c r="E18" i="247"/>
  <c r="F19" i="247"/>
  <c r="E19" i="247"/>
  <c r="F32" i="247"/>
  <c r="E32" i="247"/>
  <c r="F51" i="247"/>
  <c r="E51" i="247"/>
  <c r="J6" i="251"/>
  <c r="E40" i="248"/>
  <c r="G19" i="250"/>
  <c r="J27" i="248"/>
  <c r="M29" i="248"/>
  <c r="J24" i="248"/>
  <c r="E19" i="250"/>
  <c r="Q8" i="250"/>
  <c r="H24" i="248"/>
  <c r="F28" i="248"/>
  <c r="L26" i="248"/>
  <c r="G26" i="248"/>
  <c r="L29" i="248"/>
  <c r="N25" i="248"/>
  <c r="E31" i="248"/>
  <c r="Q27" i="248"/>
  <c r="I26" i="248"/>
  <c r="F29" i="248"/>
  <c r="L25" i="248"/>
  <c r="T25" i="248"/>
  <c r="K30" i="249"/>
  <c r="N43" i="248"/>
  <c r="N41" i="248"/>
  <c r="V27" i="248"/>
  <c r="I18" i="249"/>
  <c r="F11" i="248"/>
  <c r="I29" i="248"/>
  <c r="N24" i="248"/>
  <c r="E9" i="250"/>
  <c r="W25" i="248"/>
  <c r="H25" i="248"/>
  <c r="J28" i="248"/>
  <c r="O25" i="248"/>
  <c r="U21" i="248"/>
  <c r="Q37" i="248"/>
  <c r="AE25" i="248"/>
  <c r="X10" i="248"/>
  <c r="N16" i="223"/>
  <c r="N48" i="223"/>
  <c r="AT16" i="223"/>
  <c r="J17" i="237"/>
  <c r="J18" i="237"/>
  <c r="O17" i="223"/>
  <c r="O48" i="223"/>
  <c r="AT17" i="223"/>
  <c r="P18" i="223"/>
  <c r="J19" i="237"/>
  <c r="O17" i="224"/>
  <c r="O48" i="224"/>
  <c r="AT17" i="224"/>
  <c r="K18" i="237"/>
  <c r="P18" i="224"/>
  <c r="P48" i="224"/>
  <c r="AT18" i="224"/>
  <c r="K19" i="237"/>
  <c r="AC48" i="222"/>
  <c r="AT31" i="222"/>
  <c r="N36" i="248"/>
  <c r="X31" i="248"/>
  <c r="L34" i="248"/>
  <c r="P31" i="249"/>
  <c r="J40" i="248"/>
  <c r="I31" i="249"/>
  <c r="AA26" i="248"/>
  <c r="AA25" i="248"/>
  <c r="L56" i="248"/>
  <c r="M15" i="237"/>
  <c r="L14" i="226"/>
  <c r="L48" i="226"/>
  <c r="AT14" i="226"/>
  <c r="N27" i="237"/>
  <c r="X26" i="227"/>
  <c r="X48" i="227"/>
  <c r="AT26" i="227"/>
  <c r="N28" i="237"/>
  <c r="Y27" i="227"/>
  <c r="N29" i="237"/>
  <c r="Z28" i="227"/>
  <c r="Z48" i="227"/>
  <c r="AT28" i="227"/>
  <c r="N36" i="237"/>
  <c r="AG35" i="227"/>
  <c r="AG48" i="227"/>
  <c r="AT35" i="227"/>
  <c r="N37" i="237"/>
  <c r="AH36" i="227"/>
  <c r="AH48" i="227"/>
  <c r="AT36" i="227"/>
  <c r="N43" i="237"/>
  <c r="AN42" i="227"/>
  <c r="AN48" i="227"/>
  <c r="AT42" i="227"/>
  <c r="AE33" i="230"/>
  <c r="Q34" i="237"/>
  <c r="Q35" i="237"/>
  <c r="AF34" i="230"/>
  <c r="AF48" i="230"/>
  <c r="AT34" i="230"/>
  <c r="Q36" i="237"/>
  <c r="AG35" i="230"/>
  <c r="AG48" i="230"/>
  <c r="AT35" i="230"/>
  <c r="Q37" i="237"/>
  <c r="AH36" i="230"/>
  <c r="AH48" i="230"/>
  <c r="AT36" i="230"/>
  <c r="Q38" i="237"/>
  <c r="AI37" i="230"/>
  <c r="Q39" i="237"/>
  <c r="AJ38" i="230"/>
  <c r="Q41" i="237"/>
  <c r="AL40" i="230"/>
  <c r="AL48" i="230"/>
  <c r="AT40" i="230"/>
  <c r="Q42" i="237"/>
  <c r="AM41" i="230"/>
  <c r="M31" i="237"/>
  <c r="AB30" i="226"/>
  <c r="AB48" i="226"/>
  <c r="AT30" i="226"/>
  <c r="O12" i="237"/>
  <c r="I11" i="228"/>
  <c r="I48" i="228"/>
  <c r="AT11" i="228"/>
  <c r="L12" i="237"/>
  <c r="I11" i="225"/>
  <c r="N11" i="236"/>
  <c r="Q7" i="227"/>
  <c r="N8" i="236"/>
  <c r="Z48" i="224"/>
  <c r="AT28" i="224"/>
  <c r="E15" i="237"/>
  <c r="L14" i="218"/>
  <c r="L48" i="218"/>
  <c r="AT14" i="218"/>
  <c r="E18" i="237"/>
  <c r="O17" i="218"/>
  <c r="O48" i="218"/>
  <c r="Q8" i="220"/>
  <c r="G9" i="236"/>
  <c r="G10" i="236"/>
  <c r="O15" i="237"/>
  <c r="L14" i="228"/>
  <c r="L48" i="228"/>
  <c r="AT14" i="228"/>
  <c r="O16" i="237"/>
  <c r="M15" i="228"/>
  <c r="M48" i="228"/>
  <c r="AT15" i="228"/>
  <c r="O18" i="237"/>
  <c r="O17" i="228"/>
  <c r="O48" i="228"/>
  <c r="AT17" i="228"/>
  <c r="O19" i="237"/>
  <c r="P18" i="228"/>
  <c r="H42" i="237"/>
  <c r="H48" i="225"/>
  <c r="AT10" i="225"/>
  <c r="AE33" i="229"/>
  <c r="E24" i="211"/>
  <c r="F28" i="211"/>
  <c r="Q44" i="211"/>
  <c r="N47" i="211"/>
  <c r="P24" i="249"/>
  <c r="H36" i="237"/>
  <c r="AG35" i="221"/>
  <c r="H38" i="237"/>
  <c r="AI37" i="221"/>
  <c r="AI48" i="221"/>
  <c r="AT37" i="221"/>
  <c r="J31" i="237"/>
  <c r="AB30" i="223"/>
  <c r="AB48" i="223"/>
  <c r="AT30" i="223"/>
  <c r="J32" i="237"/>
  <c r="AC31" i="223"/>
  <c r="J34" i="237"/>
  <c r="AE33" i="223"/>
  <c r="AF34" i="223"/>
  <c r="J35" i="237"/>
  <c r="AO43" i="223"/>
  <c r="AO48" i="223"/>
  <c r="AT43" i="223"/>
  <c r="J44" i="237"/>
  <c r="F47" i="223"/>
  <c r="E47" i="223"/>
  <c r="AE33" i="225"/>
  <c r="AE48" i="225"/>
  <c r="AT33" i="225"/>
  <c r="L34" i="237"/>
  <c r="L38" i="237"/>
  <c r="AI37" i="225"/>
  <c r="M45" i="237"/>
  <c r="AP44" i="226"/>
  <c r="M46" i="237"/>
  <c r="AQ45" i="226"/>
  <c r="AQ48" i="226"/>
  <c r="AT45" i="226"/>
  <c r="AB30" i="229"/>
  <c r="AB48" i="229"/>
  <c r="AT30" i="229"/>
  <c r="P31" i="237"/>
  <c r="P32" i="237"/>
  <c r="AC31" i="229"/>
  <c r="AC48" i="229"/>
  <c r="AT31" i="229"/>
  <c r="E26" i="237"/>
  <c r="W25" i="218"/>
  <c r="AD7" i="220"/>
  <c r="AD17" i="211"/>
  <c r="AD47" i="220"/>
  <c r="AD48" i="220"/>
  <c r="AT32" i="220"/>
  <c r="AS9" i="222"/>
  <c r="Z47" i="222"/>
  <c r="Q47" i="222"/>
  <c r="Z8" i="222"/>
  <c r="Q9" i="222"/>
  <c r="Z7" i="222"/>
  <c r="Z47" i="225"/>
  <c r="Q47" i="225"/>
  <c r="Q9" i="225"/>
  <c r="Q8" i="225"/>
  <c r="L9" i="236"/>
  <c r="AS9" i="225"/>
  <c r="AS8" i="225"/>
  <c r="F8" i="225"/>
  <c r="F48" i="225"/>
  <c r="AT8" i="225"/>
  <c r="Z7" i="225"/>
  <c r="AD8" i="226"/>
  <c r="AD47" i="226"/>
  <c r="Q59" i="248"/>
  <c r="N59" i="248"/>
  <c r="AF34" i="227"/>
  <c r="AF48" i="227"/>
  <c r="AT34" i="227"/>
  <c r="H10" i="228"/>
  <c r="F11" i="211"/>
  <c r="N48" i="222"/>
  <c r="AT16" i="222"/>
  <c r="D49" i="130"/>
  <c r="I201" i="130"/>
  <c r="E31" i="236"/>
  <c r="E30" i="211"/>
  <c r="AL48" i="219"/>
  <c r="AT40" i="219"/>
  <c r="G8" i="238" a="1"/>
  <c r="G19" i="238"/>
  <c r="J48" i="226"/>
  <c r="AT12" i="226"/>
  <c r="E8" i="228"/>
  <c r="O31" i="236"/>
  <c r="D29" i="236"/>
  <c r="D141" i="130"/>
  <c r="J78" i="130"/>
  <c r="F15" i="247"/>
  <c r="E15" i="247"/>
  <c r="F28" i="247"/>
  <c r="E28" i="247"/>
  <c r="D243" i="251"/>
  <c r="AM48" i="220"/>
  <c r="AT41" i="220"/>
  <c r="Y48" i="219"/>
  <c r="AT27" i="219"/>
  <c r="J48" i="221"/>
  <c r="AT12" i="221"/>
  <c r="L48" i="219"/>
  <c r="AT14" i="219"/>
  <c r="AS8" i="221"/>
  <c r="H9" i="237"/>
  <c r="AR48" i="218"/>
  <c r="AT46" i="218"/>
  <c r="F41" i="237"/>
  <c r="AQ45" i="219"/>
  <c r="AQ48" i="220"/>
  <c r="AT45" i="220"/>
  <c r="AR48" i="220"/>
  <c r="AT46" i="220"/>
  <c r="AB48" i="222"/>
  <c r="AT30" i="222"/>
  <c r="Y27" i="223"/>
  <c r="Y48" i="223"/>
  <c r="AT27" i="223"/>
  <c r="F31" i="211"/>
  <c r="AP48" i="224"/>
  <c r="AT44" i="224"/>
  <c r="M8" i="238" a="1"/>
  <c r="M19" i="238"/>
  <c r="E8" i="227"/>
  <c r="N23" i="236"/>
  <c r="AS8" i="227"/>
  <c r="U23" i="227"/>
  <c r="U48" i="227"/>
  <c r="AT23" i="227"/>
  <c r="U9" i="63"/>
  <c r="E40" i="186"/>
  <c r="E78" i="130"/>
  <c r="G78" i="130"/>
  <c r="AF48" i="219"/>
  <c r="AT34" i="219"/>
  <c r="E22" i="211"/>
  <c r="Q25" i="211"/>
  <c r="AE48" i="218"/>
  <c r="AT33" i="218"/>
  <c r="E40" i="211"/>
  <c r="E41" i="211"/>
  <c r="H48" i="220"/>
  <c r="AT10" i="220"/>
  <c r="AF48" i="220"/>
  <c r="AT34" i="220"/>
  <c r="AJ48" i="220"/>
  <c r="AT38" i="220"/>
  <c r="F7" i="221"/>
  <c r="W19" i="211"/>
  <c r="U47" i="211"/>
  <c r="X48" i="222"/>
  <c r="AT26" i="222"/>
  <c r="F32" i="211"/>
  <c r="AA48" i="223"/>
  <c r="AT29" i="223"/>
  <c r="AE48" i="224"/>
  <c r="AT33" i="224"/>
  <c r="L31" i="236"/>
  <c r="F19" i="226"/>
  <c r="D198" i="130"/>
  <c r="F49" i="247"/>
  <c r="E49" i="247"/>
  <c r="D139" i="251"/>
  <c r="O55" i="248"/>
  <c r="J47" i="248"/>
  <c r="S25" i="248"/>
  <c r="Q24" i="248"/>
  <c r="L35" i="248"/>
  <c r="H57" i="248"/>
  <c r="M23" i="249"/>
  <c r="O30" i="249"/>
  <c r="K31" i="249"/>
  <c r="Q54" i="248"/>
  <c r="Q43" i="248"/>
  <c r="Q42" i="248"/>
  <c r="N33" i="248"/>
  <c r="H56" i="248"/>
  <c r="M22" i="249"/>
  <c r="J38" i="248"/>
  <c r="E42" i="248"/>
  <c r="Q53" i="248"/>
  <c r="Q39" i="248"/>
  <c r="Q36" i="248"/>
  <c r="N40" i="248"/>
  <c r="N39" i="248"/>
  <c r="N38" i="248"/>
  <c r="N37" i="248"/>
  <c r="V21" i="248"/>
  <c r="O28" i="248"/>
  <c r="Y28" i="248"/>
  <c r="V20" i="248"/>
  <c r="G29" i="248"/>
  <c r="L8" i="238"/>
  <c r="H9" i="250"/>
  <c r="W26" i="248"/>
  <c r="L24" i="249"/>
  <c r="G25" i="248"/>
  <c r="Y29" i="248"/>
  <c r="L48" i="248"/>
  <c r="L46" i="248"/>
  <c r="Z24" i="248"/>
  <c r="M56" i="248"/>
  <c r="M48" i="248"/>
  <c r="F42" i="237"/>
  <c r="AM41" i="219"/>
  <c r="G38" i="238"/>
  <c r="G21" i="238"/>
  <c r="P18" i="225"/>
  <c r="P48" i="225"/>
  <c r="AT18" i="225"/>
  <c r="L19" i="237"/>
  <c r="L41" i="237"/>
  <c r="AL40" i="225"/>
  <c r="AL48" i="225"/>
  <c r="AT40" i="225"/>
  <c r="M28" i="237"/>
  <c r="Y27" i="226"/>
  <c r="Y48" i="226"/>
  <c r="AT27" i="226"/>
  <c r="M34" i="237"/>
  <c r="AE33" i="226"/>
  <c r="AE48" i="226"/>
  <c r="AT33" i="226"/>
  <c r="M37" i="237"/>
  <c r="AH36" i="226"/>
  <c r="AH48" i="226"/>
  <c r="AT36" i="226"/>
  <c r="M38" i="237"/>
  <c r="AI37" i="226"/>
  <c r="AI48" i="226"/>
  <c r="AT37" i="226"/>
  <c r="M20" i="238"/>
  <c r="Q44" i="237"/>
  <c r="AO43" i="230"/>
  <c r="AO48" i="230"/>
  <c r="AT43" i="230"/>
  <c r="Q45" i="237"/>
  <c r="AP44" i="230"/>
  <c r="AP48" i="230"/>
  <c r="AT44" i="230"/>
  <c r="H10" i="222"/>
  <c r="H48" i="222"/>
  <c r="AT10" i="222"/>
  <c r="I11" i="237"/>
  <c r="I48" i="227"/>
  <c r="AT11" i="227"/>
  <c r="AU47" i="211"/>
  <c r="AX47" i="211"/>
  <c r="D23" i="130"/>
  <c r="F77" i="130"/>
  <c r="F201" i="130"/>
  <c r="O33" i="238"/>
  <c r="O40" i="238"/>
  <c r="O23" i="238"/>
  <c r="O43" i="238"/>
  <c r="O20" i="238"/>
  <c r="E46" i="237"/>
  <c r="AQ45" i="218"/>
  <c r="AQ48" i="218"/>
  <c r="AT45" i="218"/>
  <c r="Z28" i="219"/>
  <c r="F29" i="237"/>
  <c r="F30" i="237"/>
  <c r="AA29" i="219"/>
  <c r="F34" i="237"/>
  <c r="AE33" i="219"/>
  <c r="F36" i="237"/>
  <c r="AG35" i="219"/>
  <c r="AG48" i="219"/>
  <c r="AT35" i="219"/>
  <c r="AN42" i="220"/>
  <c r="AN48" i="220"/>
  <c r="AT42" i="220"/>
  <c r="G43" i="237"/>
  <c r="G45" i="237"/>
  <c r="AP44" i="220"/>
  <c r="AP48" i="220"/>
  <c r="AT44" i="220"/>
  <c r="I25" i="237"/>
  <c r="V24" i="222"/>
  <c r="V48" i="222"/>
  <c r="AT24" i="222"/>
  <c r="K40" i="237"/>
  <c r="AK39" i="224"/>
  <c r="AK48" i="224"/>
  <c r="AT39" i="224"/>
  <c r="AL40" i="224"/>
  <c r="AL48" i="224"/>
  <c r="AT40" i="224"/>
  <c r="K41" i="237"/>
  <c r="G9" i="226"/>
  <c r="G48" i="226"/>
  <c r="AT9" i="226"/>
  <c r="M10" i="237"/>
  <c r="N45" i="237"/>
  <c r="AP44" i="227"/>
  <c r="AP48" i="227"/>
  <c r="AT44" i="227"/>
  <c r="O46" i="237"/>
  <c r="AQ45" i="228"/>
  <c r="AQ48" i="228"/>
  <c r="AT45" i="228"/>
  <c r="P37" i="237"/>
  <c r="AH36" i="229"/>
  <c r="P42" i="237"/>
  <c r="AM41" i="229"/>
  <c r="P43" i="237"/>
  <c r="AN42" i="229"/>
  <c r="AN48" i="229"/>
  <c r="AT42" i="229"/>
  <c r="Z47" i="220"/>
  <c r="Q47" i="220"/>
  <c r="Z7" i="220"/>
  <c r="Z17" i="211"/>
  <c r="Q32" i="221"/>
  <c r="AS32" i="221"/>
  <c r="AS19" i="221"/>
  <c r="Z19" i="221"/>
  <c r="E42" i="211"/>
  <c r="K43" i="237"/>
  <c r="M13" i="237"/>
  <c r="AR48" i="228"/>
  <c r="AT46" i="228"/>
  <c r="AE48" i="229"/>
  <c r="AT33" i="229"/>
  <c r="E11" i="236"/>
  <c r="Q8" i="218"/>
  <c r="E9" i="236"/>
  <c r="F19" i="220"/>
  <c r="E19" i="220"/>
  <c r="G23" i="237"/>
  <c r="T22" i="220"/>
  <c r="G24" i="237"/>
  <c r="U23" i="220"/>
  <c r="H39" i="237"/>
  <c r="AJ38" i="221"/>
  <c r="AJ48" i="221"/>
  <c r="AT38" i="221"/>
  <c r="H44" i="237"/>
  <c r="AO43" i="221"/>
  <c r="I13" i="237"/>
  <c r="J12" i="222"/>
  <c r="J48" i="222"/>
  <c r="AT12" i="222"/>
  <c r="J38" i="237"/>
  <c r="AI37" i="223"/>
  <c r="AI48" i="223"/>
  <c r="AT37" i="223"/>
  <c r="K25" i="237"/>
  <c r="V24" i="224"/>
  <c r="V48" i="224"/>
  <c r="AT24" i="224"/>
  <c r="K26" i="237"/>
  <c r="W25" i="224"/>
  <c r="L13" i="237"/>
  <c r="J12" i="225"/>
  <c r="J48" i="225"/>
  <c r="AT12" i="225"/>
  <c r="N38" i="237"/>
  <c r="AI37" i="227"/>
  <c r="N40" i="237"/>
  <c r="AK39" i="227"/>
  <c r="AK48" i="227"/>
  <c r="AT39" i="227"/>
  <c r="N41" i="237"/>
  <c r="AL40" i="227"/>
  <c r="O26" i="237"/>
  <c r="W25" i="228"/>
  <c r="W48" i="228"/>
  <c r="AT25" i="228"/>
  <c r="O30" i="237"/>
  <c r="AA29" i="228"/>
  <c r="AA48" i="228"/>
  <c r="AT29" i="228"/>
  <c r="P28" i="237"/>
  <c r="Y27" i="229"/>
  <c r="P30" i="237"/>
  <c r="AA29" i="229"/>
  <c r="Y27" i="230"/>
  <c r="Y48" i="230"/>
  <c r="AT27" i="230"/>
  <c r="Q28" i="237"/>
  <c r="E6" i="186"/>
  <c r="M20" i="186"/>
  <c r="O19" i="186"/>
  <c r="M18" i="186"/>
  <c r="S16" i="186"/>
  <c r="E39" i="237"/>
  <c r="AJ38" i="218"/>
  <c r="AJ48" i="218"/>
  <c r="AT38" i="218"/>
  <c r="Z11" i="211"/>
  <c r="AS11" i="223"/>
  <c r="D191" i="251"/>
  <c r="G43" i="238"/>
  <c r="M30" i="238"/>
  <c r="AK48" i="228"/>
  <c r="AT39" i="228"/>
  <c r="O23" i="236"/>
  <c r="I27" i="237"/>
  <c r="AS24" i="211"/>
  <c r="D25" i="237"/>
  <c r="O29" i="238"/>
  <c r="AS46" i="230"/>
  <c r="AR46" i="230"/>
  <c r="AR48" i="230"/>
  <c r="AT46" i="230"/>
  <c r="K48" i="221"/>
  <c r="AT13" i="221"/>
  <c r="AF48" i="223"/>
  <c r="AT34" i="223"/>
  <c r="Z32" i="211"/>
  <c r="Z47" i="221"/>
  <c r="Z48" i="221"/>
  <c r="AT28" i="221"/>
  <c r="Z28" i="226"/>
  <c r="AH48" i="225"/>
  <c r="AT36" i="225"/>
  <c r="AB30" i="230"/>
  <c r="AB48" i="230"/>
  <c r="AT30" i="230"/>
  <c r="S21" i="221"/>
  <c r="S48" i="221"/>
  <c r="AT21" i="221"/>
  <c r="S19" i="211"/>
  <c r="L7" i="211"/>
  <c r="Y7" i="211"/>
  <c r="S8" i="211"/>
  <c r="W8" i="211"/>
  <c r="AA8" i="211"/>
  <c r="AF8" i="211"/>
  <c r="AK8" i="211"/>
  <c r="E9" i="211"/>
  <c r="Q45" i="211"/>
  <c r="AG7" i="211"/>
  <c r="AK7" i="211"/>
  <c r="AR8" i="211"/>
  <c r="O19" i="211"/>
  <c r="H18" i="237"/>
  <c r="T48" i="221"/>
  <c r="AT22" i="221"/>
  <c r="AG47" i="211"/>
  <c r="O7" i="211"/>
  <c r="M48" i="224"/>
  <c r="AT15" i="224"/>
  <c r="U48" i="224"/>
  <c r="AT23" i="224"/>
  <c r="Y48" i="224"/>
  <c r="AT27" i="224"/>
  <c r="L14" i="237"/>
  <c r="L48" i="225"/>
  <c r="AT14" i="225"/>
  <c r="L30" i="237"/>
  <c r="N8" i="238" a="1"/>
  <c r="E47" i="227"/>
  <c r="AL48" i="227"/>
  <c r="AT40" i="227"/>
  <c r="N16" i="229"/>
  <c r="N48" i="229"/>
  <c r="AT16" i="229"/>
  <c r="I43" i="237"/>
  <c r="AN42" i="222"/>
  <c r="AN48" i="222"/>
  <c r="AT42" i="222"/>
  <c r="I46" i="237"/>
  <c r="AQ45" i="222"/>
  <c r="AQ48" i="222"/>
  <c r="AT45" i="222"/>
  <c r="L43" i="237"/>
  <c r="AN42" i="225"/>
  <c r="AN48" i="225"/>
  <c r="AT42" i="225"/>
  <c r="M32" i="237"/>
  <c r="AC31" i="226"/>
  <c r="AC48" i="226"/>
  <c r="AT31" i="226"/>
  <c r="N25" i="237"/>
  <c r="V24" i="227"/>
  <c r="V48" i="227"/>
  <c r="AT24" i="227"/>
  <c r="O23" i="237"/>
  <c r="T22" i="228"/>
  <c r="T48" i="228"/>
  <c r="AT22" i="228"/>
  <c r="P21" i="237"/>
  <c r="R20" i="229"/>
  <c r="R48" i="229"/>
  <c r="AT20" i="229"/>
  <c r="G9" i="229"/>
  <c r="G48" i="229"/>
  <c r="AT9" i="229"/>
  <c r="P10" i="237"/>
  <c r="K10" i="236"/>
  <c r="Q7" i="224"/>
  <c r="K8" i="236"/>
  <c r="AS32" i="226"/>
  <c r="Z19" i="226"/>
  <c r="Z19" i="211"/>
  <c r="Q32" i="226"/>
  <c r="AS12" i="230"/>
  <c r="J12" i="230"/>
  <c r="J48" i="230"/>
  <c r="AT12" i="230"/>
  <c r="W12" i="211"/>
  <c r="W9" i="211"/>
  <c r="W7" i="230"/>
  <c r="Q13" i="223"/>
  <c r="Q10" i="223"/>
  <c r="Q7" i="223"/>
  <c r="J8" i="236"/>
  <c r="AS13" i="223"/>
  <c r="D255" i="251"/>
  <c r="D254" i="251"/>
  <c r="F254" i="251"/>
  <c r="F58" i="248"/>
  <c r="D263" i="251"/>
  <c r="D230" i="251"/>
  <c r="U38" i="186"/>
  <c r="I43" i="186"/>
  <c r="M38" i="186"/>
  <c r="O7" i="186"/>
  <c r="O14" i="186"/>
  <c r="I34" i="186"/>
  <c r="G42" i="186"/>
  <c r="E30" i="186"/>
  <c r="I41" i="186"/>
  <c r="I39" i="186"/>
  <c r="E12" i="186"/>
  <c r="G36" i="238"/>
  <c r="G46" i="238"/>
  <c r="M29" i="238"/>
  <c r="V24" i="228"/>
  <c r="V48" i="228"/>
  <c r="AT24" i="228"/>
  <c r="Q8" i="228"/>
  <c r="O9" i="236"/>
  <c r="AM48" i="230"/>
  <c r="AT41" i="230"/>
  <c r="L10" i="236"/>
  <c r="AH48" i="224"/>
  <c r="AT36" i="224"/>
  <c r="I15" i="237"/>
  <c r="AA48" i="224"/>
  <c r="AT29" i="224"/>
  <c r="I48" i="224"/>
  <c r="AT11" i="224"/>
  <c r="J46" i="237"/>
  <c r="H40" i="237"/>
  <c r="G46" i="237"/>
  <c r="G21" i="237"/>
  <c r="AS7" i="224"/>
  <c r="O46" i="238"/>
  <c r="Z46" i="211"/>
  <c r="D29" i="238"/>
  <c r="AN42" i="221"/>
  <c r="AN48" i="221"/>
  <c r="AT42" i="221"/>
  <c r="AL40" i="221"/>
  <c r="AL48" i="221"/>
  <c r="AT40" i="221"/>
  <c r="AP44" i="228"/>
  <c r="AE48" i="230"/>
  <c r="AT33" i="230"/>
  <c r="E38" i="211"/>
  <c r="X26" i="228"/>
  <c r="X48" i="228"/>
  <c r="AT26" i="228"/>
  <c r="AF34" i="226"/>
  <c r="Y48" i="225"/>
  <c r="AT27" i="225"/>
  <c r="AP44" i="219"/>
  <c r="AP48" i="219"/>
  <c r="AT44" i="219"/>
  <c r="AD48" i="224"/>
  <c r="AT32" i="224"/>
  <c r="AG35" i="226"/>
  <c r="AG48" i="226"/>
  <c r="AT35" i="226"/>
  <c r="AM41" i="223"/>
  <c r="AM48" i="223"/>
  <c r="AT41" i="223"/>
  <c r="W25" i="220"/>
  <c r="W48" i="220"/>
  <c r="AT25" i="220"/>
  <c r="E19" i="218"/>
  <c r="F47" i="218"/>
  <c r="F19" i="222"/>
  <c r="AR48" i="222"/>
  <c r="AT46" i="222"/>
  <c r="T22" i="224"/>
  <c r="T48" i="224"/>
  <c r="AT22" i="224"/>
  <c r="F47" i="224"/>
  <c r="E47" i="225"/>
  <c r="AM48" i="226"/>
  <c r="AT41" i="226"/>
  <c r="F19" i="229"/>
  <c r="P27" i="237"/>
  <c r="AJ48" i="230"/>
  <c r="AT38" i="230"/>
  <c r="Q7" i="229"/>
  <c r="P8" i="236"/>
  <c r="D12" i="250"/>
  <c r="AA48" i="218"/>
  <c r="AT29" i="218"/>
  <c r="I7" i="211"/>
  <c r="F7" i="218"/>
  <c r="AJ19" i="211"/>
  <c r="E29" i="211"/>
  <c r="Q39" i="211"/>
  <c r="F8" i="238" a="1"/>
  <c r="F47" i="219"/>
  <c r="M48" i="225"/>
  <c r="AT15" i="225"/>
  <c r="AD7" i="226"/>
  <c r="AD10" i="211"/>
  <c r="D79" i="130"/>
  <c r="D132" i="130"/>
  <c r="F78" i="130"/>
  <c r="Z7" i="223"/>
  <c r="F16" i="251"/>
  <c r="D16" i="251"/>
  <c r="P48" i="226"/>
  <c r="AT18" i="226"/>
  <c r="AI48" i="224"/>
  <c r="AT37" i="224"/>
  <c r="AE48" i="223"/>
  <c r="AT33" i="223"/>
  <c r="E8" i="238" a="1"/>
  <c r="F22" i="211"/>
  <c r="F30" i="211"/>
  <c r="H30" i="237"/>
  <c r="AH19" i="211"/>
  <c r="Q42" i="211"/>
  <c r="S21" i="223"/>
  <c r="S48" i="223"/>
  <c r="AT21" i="223"/>
  <c r="L16" i="237"/>
  <c r="P19" i="211"/>
  <c r="F33" i="211"/>
  <c r="J7" i="211"/>
  <c r="E8" i="229"/>
  <c r="V8" i="211"/>
  <c r="R20" i="230"/>
  <c r="R48" i="230"/>
  <c r="AT20" i="230"/>
  <c r="AU48" i="211"/>
  <c r="AX48" i="211"/>
  <c r="Z13" i="211"/>
  <c r="F8" i="240"/>
  <c r="F21" i="247"/>
  <c r="E21" i="247"/>
  <c r="F22" i="247"/>
  <c r="E22" i="247"/>
  <c r="F25" i="247"/>
  <c r="E25" i="247"/>
  <c r="F26" i="247"/>
  <c r="E26" i="247"/>
  <c r="F27" i="247"/>
  <c r="E27" i="247"/>
  <c r="F29" i="247"/>
  <c r="E29" i="247"/>
  <c r="F30" i="247"/>
  <c r="E30" i="247"/>
  <c r="F31" i="247"/>
  <c r="E31" i="247"/>
  <c r="F36" i="247"/>
  <c r="E36" i="247"/>
  <c r="F39" i="247"/>
  <c r="E39" i="247"/>
  <c r="F40" i="247"/>
  <c r="E40" i="247"/>
  <c r="F41" i="247"/>
  <c r="E41" i="247"/>
  <c r="F42" i="247"/>
  <c r="E42" i="247"/>
  <c r="F43" i="247"/>
  <c r="E43" i="247"/>
  <c r="F44" i="247"/>
  <c r="E44" i="247"/>
  <c r="F45" i="247"/>
  <c r="E45" i="247"/>
  <c r="F47" i="247"/>
  <c r="E47" i="247"/>
  <c r="D39" i="250"/>
  <c r="J13" i="251"/>
  <c r="J12" i="251"/>
  <c r="F181" i="251"/>
  <c r="L49" i="248"/>
  <c r="G47" i="248"/>
  <c r="Y24" i="248"/>
  <c r="M24" i="248"/>
  <c r="M53" i="248"/>
  <c r="AA21" i="248"/>
  <c r="F19" i="250"/>
  <c r="M49" i="248"/>
  <c r="U24" i="248"/>
  <c r="G48" i="248"/>
  <c r="M59" i="248"/>
  <c r="M52" i="248"/>
  <c r="I28" i="250"/>
  <c r="J8" i="250"/>
  <c r="Q41" i="248"/>
  <c r="Q31" i="249"/>
  <c r="AA29" i="248"/>
  <c r="AC30" i="248"/>
  <c r="V25" i="248"/>
  <c r="G36" i="248"/>
  <c r="H8" i="250"/>
  <c r="J47" i="211"/>
  <c r="E47" i="218"/>
  <c r="AL47" i="211"/>
  <c r="AP48" i="218"/>
  <c r="AT44" i="218"/>
  <c r="AP47" i="211"/>
  <c r="J8" i="211"/>
  <c r="D22" i="236"/>
  <c r="F22" i="236"/>
  <c r="F17" i="237"/>
  <c r="N16" i="219"/>
  <c r="N48" i="219"/>
  <c r="AT16" i="219"/>
  <c r="Q13" i="248"/>
  <c r="O35" i="248"/>
  <c r="E36" i="248"/>
  <c r="L36" i="248"/>
  <c r="M36" i="248"/>
  <c r="O36" i="248"/>
  <c r="D36" i="248"/>
  <c r="K31" i="248"/>
  <c r="S31" i="248"/>
  <c r="AB24" i="248"/>
  <c r="G38" i="248"/>
  <c r="I27" i="248"/>
  <c r="F28" i="250"/>
  <c r="H58" i="248"/>
  <c r="H26" i="248"/>
  <c r="J42" i="248"/>
  <c r="J25" i="248"/>
  <c r="I23" i="249"/>
  <c r="W29" i="248"/>
  <c r="W27" i="248"/>
  <c r="AA22" i="248"/>
  <c r="X30" i="248"/>
  <c r="X22" i="248"/>
  <c r="L24" i="248"/>
  <c r="G39" i="248"/>
  <c r="E35" i="237"/>
  <c r="AS19" i="218"/>
  <c r="Q19" i="218"/>
  <c r="Q47" i="221"/>
  <c r="S27" i="248"/>
  <c r="O37" i="248"/>
  <c r="J34" i="248"/>
  <c r="N30" i="249"/>
  <c r="W28" i="248"/>
  <c r="AC28" i="248"/>
  <c r="AC13" i="248"/>
  <c r="L8" i="250"/>
  <c r="Z27" i="248"/>
  <c r="I42" i="248"/>
  <c r="H30" i="248"/>
  <c r="I19" i="250"/>
  <c r="G27" i="237"/>
  <c r="X26" i="220"/>
  <c r="X48" i="220"/>
  <c r="AT26" i="220"/>
  <c r="AS19" i="220"/>
  <c r="Q19" i="220"/>
  <c r="Y27" i="220"/>
  <c r="Y48" i="220"/>
  <c r="G28" i="237"/>
  <c r="G29" i="237"/>
  <c r="Z28" i="220"/>
  <c r="Z48" i="220"/>
  <c r="AT28" i="220"/>
  <c r="AA29" i="220"/>
  <c r="AA48" i="220"/>
  <c r="AT29" i="220"/>
  <c r="G30" i="237"/>
  <c r="L26" i="238"/>
  <c r="L43" i="238"/>
  <c r="L11" i="238"/>
  <c r="L10" i="238"/>
  <c r="L36" i="238"/>
  <c r="L27" i="238"/>
  <c r="L45" i="238"/>
  <c r="L33" i="238"/>
  <c r="L13" i="238"/>
  <c r="L19" i="238"/>
  <c r="J48" i="218"/>
  <c r="AT12" i="218"/>
  <c r="L30" i="249"/>
  <c r="H50" i="248"/>
  <c r="F8" i="223"/>
  <c r="J9" i="237"/>
  <c r="K13" i="228"/>
  <c r="K48" i="228"/>
  <c r="AT13" i="228"/>
  <c r="O14" i="237"/>
  <c r="AS7" i="228"/>
  <c r="E7" i="228"/>
  <c r="O19" i="250"/>
  <c r="R10" i="248"/>
  <c r="N53" i="248"/>
  <c r="W31" i="248"/>
  <c r="G37" i="248"/>
  <c r="G30" i="249"/>
  <c r="E48" i="248"/>
  <c r="Q50" i="248"/>
  <c r="G10" i="248"/>
  <c r="L30" i="238"/>
  <c r="F8" i="221"/>
  <c r="AN7" i="211"/>
  <c r="AO8" i="211"/>
  <c r="E13" i="211"/>
  <c r="P30" i="249"/>
  <c r="F261" i="251"/>
  <c r="D262" i="251"/>
  <c r="D261" i="251"/>
  <c r="K13" i="219"/>
  <c r="K48" i="219"/>
  <c r="AT13" i="219"/>
  <c r="F14" i="237"/>
  <c r="AS7" i="219"/>
  <c r="E7" i="219"/>
  <c r="AS14" i="211"/>
  <c r="D15" i="237"/>
  <c r="L14" i="221"/>
  <c r="L48" i="221"/>
  <c r="AT14" i="221"/>
  <c r="H45" i="237"/>
  <c r="AP44" i="221"/>
  <c r="AP48" i="221"/>
  <c r="AT44" i="221"/>
  <c r="AQ45" i="221"/>
  <c r="AQ48" i="221"/>
  <c r="AT45" i="221"/>
  <c r="AS45" i="211"/>
  <c r="D46" i="237"/>
  <c r="H46" i="237"/>
  <c r="I12" i="237"/>
  <c r="I11" i="222"/>
  <c r="I48" i="222"/>
  <c r="AT11" i="222"/>
  <c r="I21" i="237"/>
  <c r="R20" i="222"/>
  <c r="R48" i="222"/>
  <c r="AT20" i="222"/>
  <c r="I22" i="237"/>
  <c r="S21" i="222"/>
  <c r="Z28" i="222"/>
  <c r="Z48" i="222"/>
  <c r="AT28" i="222"/>
  <c r="I29" i="237"/>
  <c r="AS42" i="211"/>
  <c r="D43" i="237"/>
  <c r="AN42" i="223"/>
  <c r="AN48" i="223"/>
  <c r="AT42" i="223"/>
  <c r="J43" i="237"/>
  <c r="J45" i="237"/>
  <c r="AP44" i="223"/>
  <c r="AP48" i="223"/>
  <c r="AT44" i="223"/>
  <c r="M40" i="237"/>
  <c r="AK39" i="226"/>
  <c r="AK48" i="226"/>
  <c r="AT39" i="226"/>
  <c r="M38" i="238"/>
  <c r="M33" i="238"/>
  <c r="M23" i="238"/>
  <c r="M22" i="238"/>
  <c r="M9" i="238"/>
  <c r="M32" i="238"/>
  <c r="N9" i="237"/>
  <c r="F8" i="227"/>
  <c r="N34" i="238"/>
  <c r="N14" i="238"/>
  <c r="N17" i="238"/>
  <c r="N13" i="238"/>
  <c r="N36" i="238"/>
  <c r="N23" i="238"/>
  <c r="N11" i="238"/>
  <c r="N46" i="238"/>
  <c r="N26" i="238"/>
  <c r="N33" i="238"/>
  <c r="N37" i="238"/>
  <c r="N12" i="238"/>
  <c r="N32" i="238"/>
  <c r="N8" i="238"/>
  <c r="N27" i="238"/>
  <c r="AS8" i="229"/>
  <c r="P11" i="237"/>
  <c r="AS7" i="229"/>
  <c r="E7" i="229"/>
  <c r="H10" i="229"/>
  <c r="H48" i="229"/>
  <c r="AT10" i="229"/>
  <c r="P26" i="237"/>
  <c r="W25" i="229"/>
  <c r="W48" i="229"/>
  <c r="AT25" i="229"/>
  <c r="AS25" i="211"/>
  <c r="D26" i="237"/>
  <c r="AP44" i="229"/>
  <c r="AP48" i="229"/>
  <c r="AT44" i="229"/>
  <c r="P45" i="237"/>
  <c r="Q11" i="237"/>
  <c r="H10" i="230"/>
  <c r="H48" i="230"/>
  <c r="AT10" i="230"/>
  <c r="Q16" i="237"/>
  <c r="M15" i="230"/>
  <c r="M48" i="230"/>
  <c r="AT15" i="230"/>
  <c r="Q17" i="237"/>
  <c r="N16" i="230"/>
  <c r="N48" i="230"/>
  <c r="AT16" i="230"/>
  <c r="AS31" i="211"/>
  <c r="D32" i="237"/>
  <c r="AC31" i="227"/>
  <c r="AC48" i="227"/>
  <c r="AT31" i="227"/>
  <c r="E15" i="211"/>
  <c r="S48" i="222"/>
  <c r="AT21" i="222"/>
  <c r="Y48" i="227"/>
  <c r="AT27" i="227"/>
  <c r="AM48" i="229"/>
  <c r="AT41" i="229"/>
  <c r="G8" i="186"/>
  <c r="Q29" i="186"/>
  <c r="M26" i="186"/>
  <c r="O44" i="186"/>
  <c r="K10" i="186"/>
  <c r="M14" i="186"/>
  <c r="G23" i="186"/>
  <c r="O41" i="186"/>
  <c r="Q23" i="186"/>
  <c r="O30" i="186"/>
  <c r="M34" i="186"/>
  <c r="I25" i="186"/>
  <c r="K21" i="186"/>
  <c r="S22" i="186"/>
  <c r="K8" i="186"/>
  <c r="E16" i="186"/>
  <c r="O33" i="186"/>
  <c r="Q39" i="186"/>
  <c r="M22" i="186"/>
  <c r="S32" i="186"/>
  <c r="O43" i="186"/>
  <c r="K30" i="186"/>
  <c r="Q24" i="186"/>
  <c r="O10" i="186"/>
  <c r="G33" i="186"/>
  <c r="M31" i="186"/>
  <c r="S12" i="186"/>
  <c r="Q6" i="186"/>
  <c r="Q10" i="186"/>
  <c r="U37" i="186"/>
  <c r="S29" i="186"/>
  <c r="K39" i="186"/>
  <c r="Q7" i="186"/>
  <c r="S34" i="186"/>
  <c r="E18" i="186"/>
  <c r="O39" i="186"/>
  <c r="U6" i="186"/>
  <c r="S11" i="186"/>
  <c r="Q14" i="186"/>
  <c r="S40" i="186"/>
  <c r="S7" i="186"/>
  <c r="O15" i="186"/>
  <c r="O24" i="186"/>
  <c r="O35" i="186"/>
  <c r="O20" i="186"/>
  <c r="G19" i="186"/>
  <c r="K43" i="186"/>
  <c r="O8" i="186"/>
  <c r="G24" i="186"/>
  <c r="U32" i="186"/>
  <c r="G30" i="186"/>
  <c r="K33" i="186"/>
  <c r="U24" i="186"/>
  <c r="M29" i="186"/>
  <c r="O9" i="186"/>
  <c r="K14" i="186"/>
  <c r="O22" i="186"/>
  <c r="E25" i="238"/>
  <c r="E46" i="238"/>
  <c r="E8" i="238"/>
  <c r="E27" i="238"/>
  <c r="E45" i="238"/>
  <c r="E43" i="238"/>
  <c r="E12" i="238"/>
  <c r="E39" i="238"/>
  <c r="M15" i="218"/>
  <c r="M48" i="218"/>
  <c r="AT15" i="218"/>
  <c r="E16" i="237"/>
  <c r="T22" i="218"/>
  <c r="T48" i="218"/>
  <c r="AT22" i="218"/>
  <c r="E23" i="237"/>
  <c r="E31" i="237"/>
  <c r="AB30" i="218"/>
  <c r="AB48" i="218"/>
  <c r="AT30" i="218"/>
  <c r="AS30" i="211"/>
  <c r="D31" i="237"/>
  <c r="AO43" i="219"/>
  <c r="AO48" i="219"/>
  <c r="AT43" i="219"/>
  <c r="F44" i="237"/>
  <c r="F33" i="238"/>
  <c r="F17" i="238"/>
  <c r="F46" i="238"/>
  <c r="F14" i="238"/>
  <c r="F18" i="238"/>
  <c r="F28" i="238"/>
  <c r="F32" i="238"/>
  <c r="F39" i="238"/>
  <c r="F11" i="238"/>
  <c r="F41" i="238"/>
  <c r="F25" i="238"/>
  <c r="F9" i="238"/>
  <c r="F30" i="238"/>
  <c r="F34" i="238"/>
  <c r="F12" i="238"/>
  <c r="F44" i="238"/>
  <c r="F23" i="238"/>
  <c r="F24" i="238"/>
  <c r="F27" i="238"/>
  <c r="E27" i="237"/>
  <c r="X26" i="218"/>
  <c r="X48" i="218"/>
  <c r="AT26" i="218"/>
  <c r="Y27" i="222"/>
  <c r="Y48" i="222"/>
  <c r="AT27" i="222"/>
  <c r="Q32" i="211"/>
  <c r="E35" i="211"/>
  <c r="J77" i="130"/>
  <c r="J201" i="130"/>
  <c r="D101" i="130"/>
  <c r="D150" i="130"/>
  <c r="D86" i="130"/>
  <c r="V24" i="218"/>
  <c r="V48" i="218"/>
  <c r="AT24" i="218"/>
  <c r="E25" i="237"/>
  <c r="E8" i="221"/>
  <c r="H22" i="236"/>
  <c r="Q7" i="221"/>
  <c r="H8" i="236"/>
  <c r="Q8" i="221"/>
  <c r="H9" i="236"/>
  <c r="H11" i="236"/>
  <c r="AD32" i="221"/>
  <c r="AD48" i="221"/>
  <c r="AT32" i="221"/>
  <c r="O17" i="222"/>
  <c r="O48" i="222"/>
  <c r="AT17" i="222"/>
  <c r="I18" i="237"/>
  <c r="I19" i="237"/>
  <c r="P18" i="222"/>
  <c r="P48" i="222"/>
  <c r="AT18" i="222"/>
  <c r="I24" i="237"/>
  <c r="U23" i="222"/>
  <c r="U48" i="222"/>
  <c r="AT23" i="222"/>
  <c r="I38" i="237"/>
  <c r="AS37" i="211"/>
  <c r="D38" i="237"/>
  <c r="AM41" i="222"/>
  <c r="AM48" i="222"/>
  <c r="AT41" i="222"/>
  <c r="AS41" i="211"/>
  <c r="D42" i="237"/>
  <c r="I42" i="237"/>
  <c r="F47" i="222"/>
  <c r="E47" i="222"/>
  <c r="G47" i="211"/>
  <c r="J16" i="237"/>
  <c r="M15" i="223"/>
  <c r="M48" i="223"/>
  <c r="AT15" i="223"/>
  <c r="J18" i="236"/>
  <c r="J33" i="237"/>
  <c r="M15" i="226"/>
  <c r="M48" i="226"/>
  <c r="AT15" i="226"/>
  <c r="AR48" i="226"/>
  <c r="AT46" i="226"/>
  <c r="AR47" i="211"/>
  <c r="N17" i="237"/>
  <c r="N16" i="227"/>
  <c r="N48" i="227"/>
  <c r="AT16" i="227"/>
  <c r="N33" i="237"/>
  <c r="AD32" i="227"/>
  <c r="AD48" i="227"/>
  <c r="AT32" i="227"/>
  <c r="P35" i="237"/>
  <c r="AF34" i="229"/>
  <c r="AF48" i="229"/>
  <c r="AT34" i="229"/>
  <c r="P36" i="237"/>
  <c r="AG35" i="229"/>
  <c r="AG48" i="229"/>
  <c r="AT35" i="229"/>
  <c r="Z47" i="230"/>
  <c r="Z48" i="230"/>
  <c r="AT28" i="230"/>
  <c r="Z8" i="230"/>
  <c r="Q9" i="230"/>
  <c r="Q10" i="236"/>
  <c r="Z7" i="230"/>
  <c r="AS9" i="230"/>
  <c r="AS9" i="211"/>
  <c r="D10" i="237"/>
  <c r="AS13" i="230"/>
  <c r="Q14" i="237"/>
  <c r="Q13" i="230"/>
  <c r="Q14" i="236"/>
  <c r="W13" i="211"/>
  <c r="AF48" i="226"/>
  <c r="AT34" i="226"/>
  <c r="AN48" i="226"/>
  <c r="AT42" i="226"/>
  <c r="F38" i="211"/>
  <c r="E38" i="237"/>
  <c r="AI37" i="218"/>
  <c r="AI48" i="218"/>
  <c r="AT37" i="218"/>
  <c r="E29" i="237"/>
  <c r="Z28" i="218"/>
  <c r="AS28" i="211"/>
  <c r="D29" i="237"/>
  <c r="F16" i="237"/>
  <c r="M15" i="219"/>
  <c r="M48" i="219"/>
  <c r="AT15" i="219"/>
  <c r="AO43" i="220"/>
  <c r="AO48" i="220"/>
  <c r="AT43" i="220"/>
  <c r="G44" i="237"/>
  <c r="J24" i="237"/>
  <c r="U23" i="223"/>
  <c r="U48" i="223"/>
  <c r="AT23" i="223"/>
  <c r="K11" i="237"/>
  <c r="H10" i="224"/>
  <c r="H48" i="224"/>
  <c r="AT10" i="224"/>
  <c r="K21" i="237"/>
  <c r="R20" i="224"/>
  <c r="R48" i="224"/>
  <c r="AT20" i="224"/>
  <c r="L39" i="237"/>
  <c r="AJ38" i="225"/>
  <c r="AJ48" i="225"/>
  <c r="AT38" i="225"/>
  <c r="M25" i="237"/>
  <c r="V24" i="226"/>
  <c r="V48" i="226"/>
  <c r="AT24" i="226"/>
  <c r="F19" i="228"/>
  <c r="E19" i="228"/>
  <c r="P16" i="237"/>
  <c r="M15" i="229"/>
  <c r="M48" i="229"/>
  <c r="AT15" i="229"/>
  <c r="AK39" i="230"/>
  <c r="AK48" i="230"/>
  <c r="AT39" i="230"/>
  <c r="Q40" i="237"/>
  <c r="Q43" i="237"/>
  <c r="AN42" i="230"/>
  <c r="AN48" i="230"/>
  <c r="AT42" i="230"/>
  <c r="H48" i="223"/>
  <c r="AT10" i="223"/>
  <c r="N48" i="226"/>
  <c r="AT16" i="226"/>
  <c r="G201" i="130"/>
  <c r="S7" i="211"/>
  <c r="AB7" i="211"/>
  <c r="F43" i="211"/>
  <c r="E33" i="211"/>
  <c r="E34" i="211"/>
  <c r="Q12" i="211"/>
  <c r="D13" i="236"/>
  <c r="AS26" i="211"/>
  <c r="D27" i="237"/>
  <c r="F19" i="227"/>
  <c r="AI48" i="228"/>
  <c r="AT37" i="228"/>
  <c r="D40" i="250"/>
  <c r="F191" i="251"/>
  <c r="W17" i="211"/>
  <c r="AS17" i="220"/>
  <c r="AS7" i="220"/>
  <c r="W7" i="220"/>
  <c r="Z47" i="223"/>
  <c r="Z48" i="223"/>
  <c r="AT28" i="223"/>
  <c r="AS46" i="223"/>
  <c r="AR46" i="223"/>
  <c r="AR48" i="223"/>
  <c r="AT46" i="223"/>
  <c r="D53" i="251"/>
  <c r="D52" i="251"/>
  <c r="F52" i="251"/>
  <c r="E174" i="251"/>
  <c r="E154" i="251"/>
  <c r="G9" i="221"/>
  <c r="G48" i="221"/>
  <c r="AT9" i="221"/>
  <c r="H10" i="237"/>
  <c r="E11" i="237"/>
  <c r="AS8" i="218"/>
  <c r="F8" i="218"/>
  <c r="F48" i="218"/>
  <c r="AT8" i="218"/>
  <c r="AH36" i="218"/>
  <c r="AH48" i="218"/>
  <c r="AT36" i="218"/>
  <c r="E37" i="237"/>
  <c r="AS36" i="211"/>
  <c r="D37" i="237"/>
  <c r="F21" i="237"/>
  <c r="R20" i="219"/>
  <c r="R48" i="219"/>
  <c r="AT20" i="219"/>
  <c r="F19" i="223"/>
  <c r="G19" i="211"/>
  <c r="L14" i="224"/>
  <c r="L48" i="224"/>
  <c r="AT14" i="224"/>
  <c r="K15" i="237"/>
  <c r="K17" i="237"/>
  <c r="N16" i="224"/>
  <c r="N48" i="224"/>
  <c r="AT16" i="224"/>
  <c r="K27" i="237"/>
  <c r="X26" i="224"/>
  <c r="X48" i="224"/>
  <c r="AT26" i="224"/>
  <c r="R20" i="225"/>
  <c r="R48" i="225"/>
  <c r="AT20" i="225"/>
  <c r="L21" i="237"/>
  <c r="AD32" i="225"/>
  <c r="AD48" i="225"/>
  <c r="AT32" i="225"/>
  <c r="L33" i="237"/>
  <c r="AP44" i="225"/>
  <c r="AP48" i="225"/>
  <c r="AT44" i="225"/>
  <c r="L45" i="237"/>
  <c r="K13" i="226"/>
  <c r="K48" i="226"/>
  <c r="AT13" i="226"/>
  <c r="M14" i="237"/>
  <c r="Z28" i="228"/>
  <c r="Z48" i="228"/>
  <c r="AT28" i="228"/>
  <c r="O29" i="237"/>
  <c r="AA29" i="230"/>
  <c r="AA48" i="230"/>
  <c r="AT29" i="230"/>
  <c r="Q30" i="237"/>
  <c r="AS11" i="221"/>
  <c r="H12" i="237"/>
  <c r="E11" i="221"/>
  <c r="P11" i="211"/>
  <c r="P7" i="221"/>
  <c r="P47" i="221"/>
  <c r="Q10" i="226"/>
  <c r="Z8" i="226"/>
  <c r="Z10" i="211"/>
  <c r="W7" i="226"/>
  <c r="Q15" i="226"/>
  <c r="G40" i="238"/>
  <c r="G10" i="238"/>
  <c r="Q46" i="223"/>
  <c r="AL40" i="218"/>
  <c r="AL48" i="218"/>
  <c r="AT40" i="218"/>
  <c r="AK48" i="221"/>
  <c r="AT39" i="221"/>
  <c r="AO48" i="221"/>
  <c r="AT43" i="221"/>
  <c r="Q8" i="222"/>
  <c r="I9" i="236"/>
  <c r="AE48" i="220"/>
  <c r="AT33" i="220"/>
  <c r="R8" i="211"/>
  <c r="AN8" i="211"/>
  <c r="M19" i="211"/>
  <c r="Y19" i="211"/>
  <c r="AC19" i="211"/>
  <c r="AG19" i="211"/>
  <c r="AM19" i="211"/>
  <c r="F27" i="211"/>
  <c r="M47" i="211"/>
  <c r="X7" i="211"/>
  <c r="AC7" i="211"/>
  <c r="AM7" i="211"/>
  <c r="T47" i="211"/>
  <c r="X47" i="211"/>
  <c r="H8" i="211"/>
  <c r="Q40" i="211"/>
  <c r="AL7" i="211"/>
  <c r="AP7" i="211"/>
  <c r="Y8" i="211"/>
  <c r="AS19" i="223"/>
  <c r="Q19" i="223"/>
  <c r="V48" i="225"/>
  <c r="AT24" i="225"/>
  <c r="AI48" i="225"/>
  <c r="AT37" i="225"/>
  <c r="AD48" i="230"/>
  <c r="AT32" i="230"/>
  <c r="D48" i="235"/>
  <c r="I78" i="130"/>
  <c r="H13" i="251"/>
  <c r="H12" i="251"/>
  <c r="I174" i="251"/>
  <c r="F243" i="251"/>
  <c r="AG48" i="221"/>
  <c r="AT35" i="221"/>
  <c r="I48" i="225"/>
  <c r="AT11" i="225"/>
  <c r="AQ48" i="229"/>
  <c r="AT45" i="229"/>
  <c r="H48" i="227"/>
  <c r="AT10" i="227"/>
  <c r="AM48" i="225"/>
  <c r="AT41" i="225"/>
  <c r="AG35" i="220"/>
  <c r="G7" i="211"/>
  <c r="F19" i="218"/>
  <c r="Q21" i="211"/>
  <c r="Q23" i="211"/>
  <c r="Q24" i="211"/>
  <c r="Q26" i="211"/>
  <c r="Q29" i="211"/>
  <c r="F39" i="211"/>
  <c r="F7" i="219"/>
  <c r="Q16" i="211"/>
  <c r="D17" i="236"/>
  <c r="Q34" i="211"/>
  <c r="J48" i="219"/>
  <c r="AT12" i="219"/>
  <c r="W48" i="219"/>
  <c r="AT25" i="219"/>
  <c r="AB47" i="211"/>
  <c r="AE48" i="219"/>
  <c r="AT33" i="219"/>
  <c r="N7" i="211"/>
  <c r="AR7" i="211"/>
  <c r="G9" i="220"/>
  <c r="G48" i="220"/>
  <c r="AT9" i="220"/>
  <c r="F7" i="223"/>
  <c r="T7" i="211"/>
  <c r="E8" i="225"/>
  <c r="G9" i="227"/>
  <c r="G48" i="227"/>
  <c r="AT9" i="227"/>
  <c r="O17" i="227"/>
  <c r="O48" i="227"/>
  <c r="AT17" i="227"/>
  <c r="F47" i="227"/>
  <c r="E47" i="228"/>
  <c r="P48" i="228"/>
  <c r="AT18" i="228"/>
  <c r="Q47" i="228"/>
  <c r="Y48" i="228"/>
  <c r="AT27" i="228"/>
  <c r="AD48" i="228"/>
  <c r="AT32" i="228"/>
  <c r="P23" i="236"/>
  <c r="F7" i="229"/>
  <c r="E19" i="229"/>
  <c r="E8" i="230"/>
  <c r="O17" i="230"/>
  <c r="O48" i="230"/>
  <c r="AT17" i="230"/>
  <c r="D49" i="235"/>
  <c r="D50" i="235"/>
  <c r="H78" i="130"/>
  <c r="F23" i="240"/>
  <c r="F29" i="240"/>
  <c r="F6" i="251"/>
  <c r="D6" i="251"/>
  <c r="G13" i="251"/>
  <c r="G12" i="251"/>
  <c r="F50" i="251"/>
  <c r="D50" i="251"/>
  <c r="F55" i="251"/>
  <c r="D55" i="251"/>
  <c r="F230" i="251"/>
  <c r="X48" i="221"/>
  <c r="AT26" i="221"/>
  <c r="W48" i="218"/>
  <c r="AT25" i="218"/>
  <c r="S48" i="220"/>
  <c r="AT21" i="220"/>
  <c r="F12" i="211"/>
  <c r="T19" i="211"/>
  <c r="F24" i="211"/>
  <c r="F26" i="211"/>
  <c r="E27" i="211"/>
  <c r="AS27" i="211"/>
  <c r="D28" i="237"/>
  <c r="E32" i="211"/>
  <c r="Q36" i="211"/>
  <c r="E39" i="211"/>
  <c r="F41" i="211"/>
  <c r="E45" i="237"/>
  <c r="F35" i="211"/>
  <c r="F37" i="211"/>
  <c r="R47" i="211"/>
  <c r="AA48" i="219"/>
  <c r="AT29" i="219"/>
  <c r="AD48" i="219"/>
  <c r="AT32" i="219"/>
  <c r="AE7" i="211"/>
  <c r="AI7" i="211"/>
  <c r="E8" i="220"/>
  <c r="AD8" i="211"/>
  <c r="AH8" i="211"/>
  <c r="AL8" i="211"/>
  <c r="AP8" i="211"/>
  <c r="F9" i="211"/>
  <c r="N48" i="220"/>
  <c r="AT16" i="220"/>
  <c r="E18" i="211"/>
  <c r="Q20" i="211"/>
  <c r="E47" i="220"/>
  <c r="U48" i="220"/>
  <c r="AT23" i="220"/>
  <c r="AC47" i="211"/>
  <c r="AO47" i="211"/>
  <c r="H23" i="236"/>
  <c r="H8" i="238" a="1"/>
  <c r="H14" i="238"/>
  <c r="F47" i="221"/>
  <c r="AA48" i="221"/>
  <c r="AT29" i="221"/>
  <c r="AM48" i="221"/>
  <c r="AT41" i="221"/>
  <c r="AJ38" i="222"/>
  <c r="AJ48" i="222"/>
  <c r="AT38" i="222"/>
  <c r="AS44" i="211"/>
  <c r="D45" i="237"/>
  <c r="V24" i="223"/>
  <c r="V48" i="223"/>
  <c r="AT24" i="223"/>
  <c r="AL48" i="223"/>
  <c r="AT40" i="223"/>
  <c r="AJ8" i="211"/>
  <c r="F16" i="211"/>
  <c r="K19" i="211"/>
  <c r="AF19" i="211"/>
  <c r="AN19" i="211"/>
  <c r="L32" i="237"/>
  <c r="L44" i="237"/>
  <c r="AQ45" i="225"/>
  <c r="AQ48" i="225"/>
  <c r="AT45" i="225"/>
  <c r="AO48" i="225"/>
  <c r="AT43" i="225"/>
  <c r="AP48" i="226"/>
  <c r="AT44" i="226"/>
  <c r="AH7" i="211"/>
  <c r="Q8" i="227"/>
  <c r="N9" i="236"/>
  <c r="J12" i="227"/>
  <c r="J48" i="227"/>
  <c r="AT12" i="227"/>
  <c r="E19" i="227"/>
  <c r="AI48" i="227"/>
  <c r="AT37" i="227"/>
  <c r="T22" i="229"/>
  <c r="T48" i="229"/>
  <c r="AT22" i="229"/>
  <c r="P8" i="238" a="1"/>
  <c r="P42" i="238"/>
  <c r="F7" i="230"/>
  <c r="Q13" i="237"/>
  <c r="P18" i="230"/>
  <c r="P48" i="230"/>
  <c r="AT18" i="230"/>
  <c r="Q31" i="236"/>
  <c r="U23" i="230"/>
  <c r="U48" i="230"/>
  <c r="AT23" i="230"/>
  <c r="D16" i="130"/>
  <c r="D77" i="130"/>
  <c r="Q17" i="220"/>
  <c r="Q7" i="220"/>
  <c r="G8" i="236"/>
  <c r="F35" i="247"/>
  <c r="E35" i="247"/>
  <c r="D22" i="250"/>
  <c r="D32" i="250"/>
  <c r="D34" i="250"/>
  <c r="D38" i="250"/>
  <c r="F14" i="251"/>
  <c r="F143" i="251"/>
  <c r="G174" i="251"/>
  <c r="G154" i="251"/>
  <c r="G276" i="251"/>
  <c r="F263" i="251"/>
  <c r="L8" i="211"/>
  <c r="U8" i="211"/>
  <c r="AC8" i="211"/>
  <c r="AG8" i="211"/>
  <c r="I19" i="211"/>
  <c r="AL19" i="211"/>
  <c r="AP19" i="211"/>
  <c r="F21" i="211"/>
  <c r="F23" i="211"/>
  <c r="AS12" i="211"/>
  <c r="D13" i="237"/>
  <c r="E14" i="211"/>
  <c r="E8" i="222"/>
  <c r="T8" i="211"/>
  <c r="X8" i="211"/>
  <c r="I8" i="238" a="1"/>
  <c r="I10" i="238"/>
  <c r="AD48" i="222"/>
  <c r="AT32" i="222"/>
  <c r="P7" i="211"/>
  <c r="U7" i="211"/>
  <c r="E8" i="223"/>
  <c r="J23" i="236"/>
  <c r="AQ8" i="211"/>
  <c r="E20" i="211"/>
  <c r="E8" i="224"/>
  <c r="K23" i="236"/>
  <c r="E17" i="211"/>
  <c r="K8" i="238" a="1"/>
  <c r="K36" i="238"/>
  <c r="J48" i="224"/>
  <c r="AT12" i="224"/>
  <c r="AB48" i="224"/>
  <c r="AT30" i="224"/>
  <c r="AF47" i="211"/>
  <c r="Q14" i="211"/>
  <c r="D15" i="236"/>
  <c r="F7" i="225"/>
  <c r="AR48" i="225"/>
  <c r="AT46" i="225"/>
  <c r="I48" i="229"/>
  <c r="AT11" i="229"/>
  <c r="E19" i="230"/>
  <c r="AI48" i="230"/>
  <c r="AT37" i="230"/>
  <c r="AS10" i="226"/>
  <c r="AS8" i="226"/>
  <c r="AS11" i="230"/>
  <c r="AS11" i="211"/>
  <c r="D12" i="237"/>
  <c r="F50" i="247"/>
  <c r="E50" i="247"/>
  <c r="D24" i="250"/>
  <c r="D25" i="250"/>
  <c r="D27" i="250"/>
  <c r="E13" i="251"/>
  <c r="E12" i="251"/>
  <c r="F146" i="251"/>
  <c r="F175" i="251"/>
  <c r="J174" i="251"/>
  <c r="J154" i="251"/>
  <c r="J276" i="251"/>
  <c r="H174" i="251"/>
  <c r="H154" i="251"/>
  <c r="X7" i="249"/>
  <c r="P7" i="249"/>
  <c r="T8" i="249"/>
  <c r="T11" i="248"/>
  <c r="U8" i="249"/>
  <c r="U11" i="248"/>
  <c r="J8" i="249"/>
  <c r="J11" i="248"/>
  <c r="P8" i="249"/>
  <c r="P11" i="248"/>
  <c r="H9" i="249"/>
  <c r="H12" i="248"/>
  <c r="H28" i="248"/>
  <c r="F24" i="248"/>
  <c r="L7" i="249"/>
  <c r="L10" i="248"/>
  <c r="S9" i="249"/>
  <c r="S12" i="248"/>
  <c r="AE21" i="249"/>
  <c r="AE24" i="248"/>
  <c r="M46" i="248"/>
  <c r="M39" i="248"/>
  <c r="M33" i="248"/>
  <c r="M12" i="249"/>
  <c r="M15" i="248"/>
  <c r="O57" i="248"/>
  <c r="O47" i="248"/>
  <c r="O42" i="248"/>
  <c r="O41" i="248"/>
  <c r="O40" i="248"/>
  <c r="O34" i="248"/>
  <c r="O33" i="248"/>
  <c r="O18" i="249"/>
  <c r="O21" i="248"/>
  <c r="J54" i="248"/>
  <c r="J51" i="248"/>
  <c r="E35" i="248"/>
  <c r="E19" i="249"/>
  <c r="E22" i="248"/>
  <c r="E18" i="249"/>
  <c r="E21" i="248"/>
  <c r="K55" i="248"/>
  <c r="R22" i="249"/>
  <c r="R13" i="249"/>
  <c r="R16" i="248"/>
  <c r="S26" i="248"/>
  <c r="Q49" i="248"/>
  <c r="Q46" i="248"/>
  <c r="Q44" i="248"/>
  <c r="Q19" i="249"/>
  <c r="Q22" i="248"/>
  <c r="Q17" i="249"/>
  <c r="Q20" i="248"/>
  <c r="Q12" i="249"/>
  <c r="Q15" i="248"/>
  <c r="Y31" i="248"/>
  <c r="Y12" i="249"/>
  <c r="Y15" i="248"/>
  <c r="N55" i="248"/>
  <c r="N46" i="248"/>
  <c r="N42" i="248"/>
  <c r="N35" i="248"/>
  <c r="N34" i="248"/>
  <c r="N15" i="249"/>
  <c r="N18" i="248"/>
  <c r="W16" i="249"/>
  <c r="W19" i="248"/>
  <c r="W14" i="249"/>
  <c r="W17" i="248"/>
  <c r="AA27" i="248"/>
  <c r="AE24" i="249"/>
  <c r="I8" i="249"/>
  <c r="I11" i="248"/>
  <c r="M8" i="250"/>
  <c r="M43" i="248"/>
  <c r="M40" i="248"/>
  <c r="M34" i="248"/>
  <c r="M19" i="249"/>
  <c r="M22" i="248"/>
  <c r="M18" i="249"/>
  <c r="M21" i="248"/>
  <c r="M17" i="249"/>
  <c r="M20" i="248"/>
  <c r="M11" i="249"/>
  <c r="M14" i="248"/>
  <c r="O56" i="248"/>
  <c r="O27" i="248"/>
  <c r="O17" i="249"/>
  <c r="O20" i="248"/>
  <c r="J58" i="248"/>
  <c r="E58" i="248"/>
  <c r="E53" i="248"/>
  <c r="E47" i="248"/>
  <c r="E17" i="249"/>
  <c r="E20" i="248"/>
  <c r="T21" i="248"/>
  <c r="T10" i="249"/>
  <c r="T13" i="248"/>
  <c r="AF16" i="249"/>
  <c r="AF19" i="248"/>
  <c r="K9" i="250"/>
  <c r="H8" i="249"/>
  <c r="H11" i="248"/>
  <c r="AC31" i="248"/>
  <c r="AA24" i="248"/>
  <c r="M60" i="248"/>
  <c r="M41" i="248"/>
  <c r="M37" i="248"/>
  <c r="O8" i="250"/>
  <c r="O15" i="248"/>
  <c r="O12" i="249"/>
  <c r="O10" i="249"/>
  <c r="O13" i="248"/>
  <c r="J56" i="248"/>
  <c r="J19" i="249"/>
  <c r="I22" i="248"/>
  <c r="J22" i="248"/>
  <c r="U29" i="248"/>
  <c r="U22" i="248"/>
  <c r="U16" i="249"/>
  <c r="U19" i="248"/>
  <c r="E52" i="248"/>
  <c r="E46" i="248"/>
  <c r="T17" i="249"/>
  <c r="T20" i="248"/>
  <c r="T14" i="249"/>
  <c r="T17" i="248"/>
  <c r="AF18" i="249"/>
  <c r="AF21" i="248"/>
  <c r="AF15" i="249"/>
  <c r="AF18" i="248"/>
  <c r="K51" i="248"/>
  <c r="K49" i="248"/>
  <c r="F8" i="249"/>
  <c r="I9" i="249"/>
  <c r="I12" i="248"/>
  <c r="N8" i="249"/>
  <c r="N11" i="248"/>
  <c r="M58" i="248"/>
  <c r="M55" i="248"/>
  <c r="M54" i="248"/>
  <c r="M51" i="248"/>
  <c r="M50" i="248"/>
  <c r="M42" i="248"/>
  <c r="M38" i="248"/>
  <c r="D38" i="248"/>
  <c r="M30" i="249"/>
  <c r="M14" i="249"/>
  <c r="M17" i="248"/>
  <c r="M13" i="249"/>
  <c r="M16" i="248"/>
  <c r="O60" i="248"/>
  <c r="O50" i="248"/>
  <c r="O44" i="248"/>
  <c r="O39" i="248"/>
  <c r="O16" i="249"/>
  <c r="O19" i="248"/>
  <c r="O15" i="249"/>
  <c r="O18" i="248"/>
  <c r="I60" i="248"/>
  <c r="J37" i="248"/>
  <c r="J12" i="249"/>
  <c r="J15" i="248"/>
  <c r="U15" i="249"/>
  <c r="U18" i="248"/>
  <c r="T13" i="249"/>
  <c r="T16" i="248"/>
  <c r="T12" i="249"/>
  <c r="T15" i="248"/>
  <c r="AF29" i="248"/>
  <c r="AF26" i="249"/>
  <c r="AF24" i="248"/>
  <c r="AF20" i="248"/>
  <c r="AF17" i="249"/>
  <c r="K57" i="248"/>
  <c r="F9" i="249"/>
  <c r="F12" i="248"/>
  <c r="V8" i="249"/>
  <c r="V11" i="248"/>
  <c r="AB8" i="249"/>
  <c r="AB11" i="248"/>
  <c r="W8" i="249"/>
  <c r="W11" i="248"/>
  <c r="R8" i="249"/>
  <c r="R11" i="248"/>
  <c r="K8" i="249"/>
  <c r="K11" i="248"/>
  <c r="M9" i="249"/>
  <c r="M12" i="248"/>
  <c r="O14" i="249"/>
  <c r="O17" i="248"/>
  <c r="O11" i="249"/>
  <c r="O14" i="248"/>
  <c r="J35" i="248"/>
  <c r="J18" i="249"/>
  <c r="I21" i="248"/>
  <c r="J21" i="248"/>
  <c r="U30" i="248"/>
  <c r="U14" i="249"/>
  <c r="U17" i="248"/>
  <c r="U12" i="249"/>
  <c r="U15" i="248"/>
  <c r="E28" i="250"/>
  <c r="E41" i="248"/>
  <c r="E33" i="248"/>
  <c r="E10" i="249"/>
  <c r="E13" i="248"/>
  <c r="T15" i="249"/>
  <c r="T18" i="248"/>
  <c r="AF28" i="249"/>
  <c r="AF22" i="248"/>
  <c r="AF19" i="249"/>
  <c r="AF14" i="249"/>
  <c r="AF17" i="248"/>
  <c r="K50" i="248"/>
  <c r="K14" i="249"/>
  <c r="K17" i="248"/>
  <c r="K24" i="249"/>
  <c r="R26" i="248"/>
  <c r="R23" i="249"/>
  <c r="R16" i="249"/>
  <c r="R19" i="248"/>
  <c r="R12" i="249"/>
  <c r="R15" i="248"/>
  <c r="R9" i="249"/>
  <c r="R12" i="248"/>
  <c r="Q47" i="248"/>
  <c r="Q11" i="249"/>
  <c r="Q14" i="248"/>
  <c r="Y26" i="248"/>
  <c r="Y11" i="249"/>
  <c r="Y14" i="248"/>
  <c r="N51" i="248"/>
  <c r="W13" i="249"/>
  <c r="W16" i="248"/>
  <c r="AA14" i="249"/>
  <c r="AA17" i="248"/>
  <c r="AE26" i="249"/>
  <c r="AE29" i="248"/>
  <c r="AD8" i="249"/>
  <c r="AD11" i="248"/>
  <c r="G7" i="249"/>
  <c r="J9" i="249"/>
  <c r="J12" i="248"/>
  <c r="U9" i="249"/>
  <c r="U12" i="248"/>
  <c r="T9" i="249"/>
  <c r="T12" i="248"/>
  <c r="M16" i="249"/>
  <c r="M19" i="248"/>
  <c r="M15" i="249"/>
  <c r="M18" i="248"/>
  <c r="O9" i="250"/>
  <c r="O13" i="249"/>
  <c r="O16" i="248"/>
  <c r="O24" i="249"/>
  <c r="J53" i="248"/>
  <c r="J48" i="248"/>
  <c r="J41" i="248"/>
  <c r="J33" i="248"/>
  <c r="J20" i="248"/>
  <c r="J17" i="249"/>
  <c r="J22" i="249"/>
  <c r="J24" i="249"/>
  <c r="U27" i="248"/>
  <c r="U13" i="249"/>
  <c r="U16" i="248"/>
  <c r="E8" i="250"/>
  <c r="E39" i="248"/>
  <c r="E14" i="249"/>
  <c r="E17" i="248"/>
  <c r="E13" i="249"/>
  <c r="E16" i="248"/>
  <c r="T30" i="248"/>
  <c r="T22" i="248"/>
  <c r="AF22" i="249"/>
  <c r="AF25" i="248"/>
  <c r="AF13" i="249"/>
  <c r="AF16" i="248"/>
  <c r="K28" i="250"/>
  <c r="K47" i="248"/>
  <c r="K21" i="248"/>
  <c r="K18" i="249"/>
  <c r="K17" i="249"/>
  <c r="K20" i="248"/>
  <c r="K13" i="249"/>
  <c r="K16" i="248"/>
  <c r="K15" i="248"/>
  <c r="K12" i="249"/>
  <c r="K9" i="249"/>
  <c r="K12" i="248"/>
  <c r="R26" i="249"/>
  <c r="D26" i="249"/>
  <c r="R29" i="248"/>
  <c r="R25" i="249"/>
  <c r="R28" i="248"/>
  <c r="R18" i="249"/>
  <c r="R21" i="248"/>
  <c r="R11" i="249"/>
  <c r="R14" i="248"/>
  <c r="R10" i="249"/>
  <c r="R13" i="248"/>
  <c r="S29" i="248"/>
  <c r="S28" i="248"/>
  <c r="Y27" i="248"/>
  <c r="Y21" i="248"/>
  <c r="Y14" i="249"/>
  <c r="Y17" i="248"/>
  <c r="N13" i="249"/>
  <c r="N16" i="248"/>
  <c r="N12" i="249"/>
  <c r="N15" i="248"/>
  <c r="N9" i="249"/>
  <c r="N12" i="248"/>
  <c r="W15" i="249"/>
  <c r="W18" i="248"/>
  <c r="AA31" i="248"/>
  <c r="AA13" i="249"/>
  <c r="AA16" i="248"/>
  <c r="AA15" i="248"/>
  <c r="AA12" i="249"/>
  <c r="Z8" i="249"/>
  <c r="Z11" i="248"/>
  <c r="L8" i="249"/>
  <c r="L11" i="248"/>
  <c r="AE25" i="249"/>
  <c r="AE28" i="248"/>
  <c r="AE8" i="249"/>
  <c r="AE11" i="248"/>
  <c r="Y9" i="249"/>
  <c r="Y12" i="248"/>
  <c r="X11" i="248"/>
  <c r="X8" i="249"/>
  <c r="Q9" i="249"/>
  <c r="Q12" i="248"/>
  <c r="E9" i="249"/>
  <c r="E12" i="248"/>
  <c r="O19" i="249"/>
  <c r="O22" i="248"/>
  <c r="O9" i="249"/>
  <c r="O12" i="248"/>
  <c r="J44" i="248"/>
  <c r="J39" i="248"/>
  <c r="J30" i="249"/>
  <c r="J16" i="249"/>
  <c r="J19" i="248"/>
  <c r="J15" i="249"/>
  <c r="J18" i="248"/>
  <c r="J11" i="249"/>
  <c r="J14" i="248"/>
  <c r="J10" i="249"/>
  <c r="J13" i="248"/>
  <c r="E37" i="248"/>
  <c r="E25" i="248"/>
  <c r="E24" i="249"/>
  <c r="T16" i="249"/>
  <c r="T19" i="248"/>
  <c r="T11" i="249"/>
  <c r="T14" i="248"/>
  <c r="AF24" i="249"/>
  <c r="AF27" i="248"/>
  <c r="AF23" i="249"/>
  <c r="AF26" i="248"/>
  <c r="AF12" i="249"/>
  <c r="AF15" i="248"/>
  <c r="AF11" i="249"/>
  <c r="AF14" i="248"/>
  <c r="AF10" i="249"/>
  <c r="AF13" i="248"/>
  <c r="K24" i="248"/>
  <c r="K22" i="248"/>
  <c r="K19" i="249"/>
  <c r="K16" i="249"/>
  <c r="K19" i="248"/>
  <c r="K15" i="249"/>
  <c r="K18" i="248"/>
  <c r="K11" i="249"/>
  <c r="K14" i="248"/>
  <c r="K10" i="249"/>
  <c r="K13" i="248"/>
  <c r="R17" i="249"/>
  <c r="R20" i="248"/>
  <c r="R18" i="248"/>
  <c r="R15" i="249"/>
  <c r="S22" i="248"/>
  <c r="S16" i="249"/>
  <c r="S19" i="248"/>
  <c r="Q52" i="248"/>
  <c r="Q15" i="249"/>
  <c r="Q18" i="248"/>
  <c r="Y30" i="248"/>
  <c r="Y13" i="249"/>
  <c r="Y16" i="248"/>
  <c r="N56" i="248"/>
  <c r="N47" i="248"/>
  <c r="N19" i="249"/>
  <c r="N22" i="248"/>
  <c r="N11" i="249"/>
  <c r="N14" i="248"/>
  <c r="N10" i="249"/>
  <c r="N13" i="248"/>
  <c r="W24" i="248"/>
  <c r="AA14" i="248"/>
  <c r="AA11" i="249"/>
  <c r="J31" i="249"/>
  <c r="R28" i="249"/>
  <c r="D28" i="249"/>
  <c r="R31" i="248"/>
  <c r="R21" i="249"/>
  <c r="R24" i="248"/>
  <c r="Q18" i="249"/>
  <c r="Q21" i="248"/>
  <c r="Q16" i="249"/>
  <c r="Q19" i="248"/>
  <c r="Q10" i="249"/>
  <c r="Y15" i="249"/>
  <c r="Y18" i="248"/>
  <c r="Y10" i="249"/>
  <c r="Y13" i="248"/>
  <c r="N18" i="249"/>
  <c r="N21" i="248"/>
  <c r="N17" i="249"/>
  <c r="N20" i="248"/>
  <c r="N17" i="248"/>
  <c r="N14" i="249"/>
  <c r="W17" i="249"/>
  <c r="W20" i="248"/>
  <c r="W9" i="249"/>
  <c r="W12" i="248"/>
  <c r="AE22" i="249"/>
  <c r="AE22" i="248"/>
  <c r="AE19" i="249"/>
  <c r="AE11" i="249"/>
  <c r="AE14" i="248"/>
  <c r="X16" i="249"/>
  <c r="X19" i="248"/>
  <c r="AC22" i="248"/>
  <c r="L43" i="248"/>
  <c r="L42" i="248"/>
  <c r="V13" i="249"/>
  <c r="V16" i="248"/>
  <c r="V12" i="249"/>
  <c r="V15" i="248"/>
  <c r="V9" i="249"/>
  <c r="V12" i="248"/>
  <c r="Z31" i="248"/>
  <c r="Z30" i="248"/>
  <c r="Z16" i="248"/>
  <c r="Z13" i="249"/>
  <c r="Z11" i="249"/>
  <c r="Z14" i="248"/>
  <c r="Z10" i="249"/>
  <c r="Z13" i="248"/>
  <c r="AD13" i="249"/>
  <c r="AD16" i="248"/>
  <c r="AD12" i="249"/>
  <c r="AD15" i="248"/>
  <c r="AD9" i="249"/>
  <c r="AD12" i="248"/>
  <c r="S15" i="249"/>
  <c r="S18" i="248"/>
  <c r="N16" i="249"/>
  <c r="N19" i="248"/>
  <c r="AA16" i="249"/>
  <c r="AA19" i="248"/>
  <c r="AE16" i="249"/>
  <c r="AE19" i="248"/>
  <c r="AE14" i="249"/>
  <c r="AE17" i="248"/>
  <c r="X29" i="248"/>
  <c r="X28" i="248"/>
  <c r="X27" i="248"/>
  <c r="X26" i="248"/>
  <c r="X21" i="248"/>
  <c r="AC25" i="248"/>
  <c r="AC24" i="248"/>
  <c r="AC16" i="249"/>
  <c r="AC19" i="248"/>
  <c r="L15" i="249"/>
  <c r="L18" i="248"/>
  <c r="V29" i="248"/>
  <c r="V28" i="248"/>
  <c r="V11" i="249"/>
  <c r="V14" i="248"/>
  <c r="V10" i="249"/>
  <c r="V13" i="248"/>
  <c r="Z15" i="249"/>
  <c r="Z18" i="248"/>
  <c r="AD29" i="248"/>
  <c r="AD28" i="248"/>
  <c r="AD15" i="249"/>
  <c r="AD18" i="248"/>
  <c r="AD11" i="249"/>
  <c r="AD14" i="248"/>
  <c r="AE28" i="249"/>
  <c r="AE31" i="248"/>
  <c r="AE27" i="249"/>
  <c r="AE30" i="248"/>
  <c r="AE21" i="248"/>
  <c r="AE18" i="249"/>
  <c r="AE13" i="249"/>
  <c r="AE16" i="248"/>
  <c r="AE9" i="249"/>
  <c r="AE12" i="248"/>
  <c r="X20" i="248"/>
  <c r="L50" i="248"/>
  <c r="L19" i="249"/>
  <c r="L22" i="248"/>
  <c r="L18" i="249"/>
  <c r="L21" i="248"/>
  <c r="L10" i="249"/>
  <c r="L13" i="248"/>
  <c r="Z22" i="248"/>
  <c r="AB31" i="248"/>
  <c r="AB14" i="249"/>
  <c r="AB17" i="248"/>
  <c r="G41" i="248"/>
  <c r="J14" i="249"/>
  <c r="J17" i="248"/>
  <c r="J16" i="248"/>
  <c r="J13" i="249"/>
  <c r="U11" i="249"/>
  <c r="U14" i="248"/>
  <c r="U10" i="249"/>
  <c r="U13" i="248"/>
  <c r="E16" i="249"/>
  <c r="E19" i="248"/>
  <c r="E15" i="249"/>
  <c r="E18" i="248"/>
  <c r="E12" i="249"/>
  <c r="E15" i="248"/>
  <c r="R27" i="249"/>
  <c r="D27" i="249"/>
  <c r="R30" i="248"/>
  <c r="R24" i="249"/>
  <c r="R27" i="248"/>
  <c r="R19" i="249"/>
  <c r="R22" i="248"/>
  <c r="R14" i="249"/>
  <c r="R17" i="248"/>
  <c r="S17" i="249"/>
  <c r="S20" i="248"/>
  <c r="S14" i="249"/>
  <c r="S17" i="248"/>
  <c r="S13" i="249"/>
  <c r="S16" i="248"/>
  <c r="S15" i="248"/>
  <c r="S12" i="249"/>
  <c r="S11" i="249"/>
  <c r="S14" i="248"/>
  <c r="Q14" i="249"/>
  <c r="Q17" i="248"/>
  <c r="Q13" i="249"/>
  <c r="Q16" i="248"/>
  <c r="Y16" i="249"/>
  <c r="Y19" i="248"/>
  <c r="W15" i="248"/>
  <c r="W12" i="249"/>
  <c r="W11" i="249"/>
  <c r="W14" i="248"/>
  <c r="W13" i="248"/>
  <c r="W10" i="249"/>
  <c r="AA17" i="249"/>
  <c r="AA20" i="248"/>
  <c r="AA15" i="249"/>
  <c r="AA18" i="248"/>
  <c r="AA9" i="249"/>
  <c r="AA12" i="248"/>
  <c r="AE20" i="248"/>
  <c r="AE17" i="249"/>
  <c r="AE15" i="249"/>
  <c r="AE18" i="248"/>
  <c r="AE15" i="248"/>
  <c r="AE12" i="249"/>
  <c r="AE13" i="248"/>
  <c r="AE10" i="249"/>
  <c r="X14" i="249"/>
  <c r="X17" i="248"/>
  <c r="X9" i="249"/>
  <c r="X12" i="248"/>
  <c r="L53" i="248"/>
  <c r="L17" i="249"/>
  <c r="L20" i="248"/>
  <c r="L13" i="249"/>
  <c r="L16" i="248"/>
  <c r="V14" i="249"/>
  <c r="V17" i="248"/>
  <c r="Z25" i="248"/>
  <c r="Z17" i="249"/>
  <c r="Z20" i="248"/>
  <c r="Z14" i="249"/>
  <c r="Z17" i="248"/>
  <c r="AD31" i="248"/>
  <c r="AD26" i="248"/>
  <c r="AD25" i="248"/>
  <c r="AD17" i="248"/>
  <c r="AD14" i="249"/>
  <c r="AB22" i="248"/>
  <c r="AB13" i="249"/>
  <c r="AB16" i="248"/>
  <c r="AB11" i="249"/>
  <c r="AB14" i="248"/>
  <c r="G57" i="248"/>
  <c r="G34" i="248"/>
  <c r="G15" i="249"/>
  <c r="G18" i="248"/>
  <c r="I54" i="248"/>
  <c r="I47" i="248"/>
  <c r="I39" i="248"/>
  <c r="F52" i="248"/>
  <c r="F19" i="249"/>
  <c r="F22" i="248"/>
  <c r="F14" i="249"/>
  <c r="F17" i="248"/>
  <c r="H19" i="249"/>
  <c r="H22" i="248"/>
  <c r="H14" i="249"/>
  <c r="H17" i="248"/>
  <c r="X12" i="249"/>
  <c r="X15" i="248"/>
  <c r="L12" i="249"/>
  <c r="L15" i="248"/>
  <c r="V15" i="249"/>
  <c r="V18" i="248"/>
  <c r="Z16" i="249"/>
  <c r="Z19" i="248"/>
  <c r="Z12" i="249"/>
  <c r="Z15" i="248"/>
  <c r="AD17" i="249"/>
  <c r="AD20" i="248"/>
  <c r="AB16" i="249"/>
  <c r="AB19" i="248"/>
  <c r="AB12" i="249"/>
  <c r="AB15" i="248"/>
  <c r="G8" i="250"/>
  <c r="G49" i="248"/>
  <c r="G35" i="248"/>
  <c r="G19" i="249"/>
  <c r="G22" i="248"/>
  <c r="G18" i="249"/>
  <c r="G21" i="248"/>
  <c r="I45" i="248"/>
  <c r="I41" i="248"/>
  <c r="I33" i="248"/>
  <c r="I17" i="249"/>
  <c r="I20" i="248"/>
  <c r="F13" i="249"/>
  <c r="F16" i="248"/>
  <c r="H13" i="249"/>
  <c r="H16" i="248"/>
  <c r="X15" i="249"/>
  <c r="X18" i="248"/>
  <c r="X10" i="249"/>
  <c r="X13" i="248"/>
  <c r="AC15" i="249"/>
  <c r="AC18" i="248"/>
  <c r="AC14" i="249"/>
  <c r="AC17" i="248"/>
  <c r="AC13" i="249"/>
  <c r="AC16" i="248"/>
  <c r="AC12" i="249"/>
  <c r="AC15" i="248"/>
  <c r="AC11" i="249"/>
  <c r="AC14" i="248"/>
  <c r="AC10" i="249"/>
  <c r="L14" i="249"/>
  <c r="L17" i="248"/>
  <c r="L9" i="249"/>
  <c r="L12" i="248"/>
  <c r="Z9" i="249"/>
  <c r="Z12" i="248"/>
  <c r="AD10" i="249"/>
  <c r="AD13" i="248"/>
  <c r="G9" i="250"/>
  <c r="G58" i="248"/>
  <c r="G42" i="248"/>
  <c r="G40" i="248"/>
  <c r="G17" i="249"/>
  <c r="G20" i="248"/>
  <c r="G14" i="249"/>
  <c r="G17" i="248"/>
  <c r="I49" i="248"/>
  <c r="I35" i="248"/>
  <c r="I14" i="249"/>
  <c r="I17" i="248"/>
  <c r="F44" i="248"/>
  <c r="F15" i="249"/>
  <c r="F18" i="248"/>
  <c r="H44" i="248"/>
  <c r="H15" i="249"/>
  <c r="H18" i="248"/>
  <c r="H12" i="249"/>
  <c r="H15" i="248"/>
  <c r="X13" i="249"/>
  <c r="X16" i="248"/>
  <c r="X11" i="249"/>
  <c r="X14" i="248"/>
  <c r="AC9" i="249"/>
  <c r="AC12" i="248"/>
  <c r="L16" i="249"/>
  <c r="L19" i="248"/>
  <c r="L11" i="249"/>
  <c r="L14" i="248"/>
  <c r="V19" i="248"/>
  <c r="V16" i="249"/>
  <c r="AD16" i="249"/>
  <c r="AD19" i="248"/>
  <c r="AB15" i="249"/>
  <c r="AB18" i="248"/>
  <c r="AB10" i="249"/>
  <c r="AB13" i="248"/>
  <c r="AB12" i="248"/>
  <c r="AB9" i="249"/>
  <c r="G28" i="250"/>
  <c r="G33" i="248"/>
  <c r="G13" i="249"/>
  <c r="G16" i="248"/>
  <c r="G10" i="249"/>
  <c r="G13" i="248"/>
  <c r="I59" i="248"/>
  <c r="I37" i="248"/>
  <c r="I16" i="249"/>
  <c r="I19" i="248"/>
  <c r="I12" i="249"/>
  <c r="I15" i="248"/>
  <c r="I10" i="249"/>
  <c r="I13" i="248"/>
  <c r="H54" i="248"/>
  <c r="H11" i="249"/>
  <c r="H14" i="248"/>
  <c r="H10" i="249"/>
  <c r="H13" i="248"/>
  <c r="G16" i="249"/>
  <c r="G19" i="248"/>
  <c r="F12" i="249"/>
  <c r="F15" i="248"/>
  <c r="H18" i="249"/>
  <c r="H21" i="248"/>
  <c r="H17" i="249"/>
  <c r="H20" i="248"/>
  <c r="H16" i="249"/>
  <c r="H19" i="248"/>
  <c r="P14" i="249"/>
  <c r="P17" i="248"/>
  <c r="G15" i="248"/>
  <c r="G12" i="249"/>
  <c r="G11" i="249"/>
  <c r="G14" i="248"/>
  <c r="I15" i="249"/>
  <c r="I18" i="248"/>
  <c r="I13" i="249"/>
  <c r="I16" i="248"/>
  <c r="I11" i="249"/>
  <c r="I14" i="248"/>
  <c r="I24" i="249"/>
  <c r="I22" i="249"/>
  <c r="F18" i="249"/>
  <c r="F21" i="248"/>
  <c r="F17" i="249"/>
  <c r="F20" i="248"/>
  <c r="F19" i="248"/>
  <c r="F16" i="249"/>
  <c r="F11" i="249"/>
  <c r="F14" i="248"/>
  <c r="F10" i="249"/>
  <c r="F13" i="248"/>
  <c r="P13" i="249"/>
  <c r="P16" i="248"/>
  <c r="P59" i="248"/>
  <c r="P29" i="248"/>
  <c r="P12" i="249"/>
  <c r="P15" i="248"/>
  <c r="P18" i="249"/>
  <c r="P21" i="248"/>
  <c r="P17" i="249"/>
  <c r="P20" i="248"/>
  <c r="P19" i="249"/>
  <c r="P22" i="248"/>
  <c r="P11" i="249"/>
  <c r="P14" i="248"/>
  <c r="P10" i="249"/>
  <c r="P13" i="248"/>
  <c r="P23" i="249"/>
  <c r="AT17" i="218"/>
  <c r="P16" i="249"/>
  <c r="P19" i="248"/>
  <c r="P15" i="249"/>
  <c r="P18" i="248"/>
  <c r="Q30" i="238"/>
  <c r="Q25" i="238"/>
  <c r="Q43" i="238"/>
  <c r="Q31" i="238"/>
  <c r="Q19" i="238"/>
  <c r="Q18" i="238"/>
  <c r="Q21" i="238"/>
  <c r="Q39" i="238"/>
  <c r="Q42" i="238"/>
  <c r="Q33" i="238"/>
  <c r="Q20" i="238"/>
  <c r="Q32" i="238"/>
  <c r="Q26" i="238"/>
  <c r="Q45" i="238"/>
  <c r="Q15" i="238"/>
  <c r="Q27" i="238"/>
  <c r="Q10" i="238"/>
  <c r="Q13" i="238"/>
  <c r="Q8" i="238"/>
  <c r="I42" i="238"/>
  <c r="I14" i="238"/>
  <c r="I18" i="238"/>
  <c r="I45" i="238"/>
  <c r="AD32" i="218"/>
  <c r="E33" i="237"/>
  <c r="F22" i="237"/>
  <c r="S21" i="219"/>
  <c r="AS19" i="219"/>
  <c r="AS21" i="211"/>
  <c r="D22" i="237"/>
  <c r="S48" i="219"/>
  <c r="AT21" i="219"/>
  <c r="S47" i="211"/>
  <c r="AJ48" i="219"/>
  <c r="AJ47" i="211"/>
  <c r="G12" i="237"/>
  <c r="I11" i="220"/>
  <c r="I48" i="220"/>
  <c r="AT11" i="220"/>
  <c r="M15" i="222"/>
  <c r="M48" i="222"/>
  <c r="AT15" i="222"/>
  <c r="I16" i="237"/>
  <c r="I30" i="237"/>
  <c r="AA29" i="222"/>
  <c r="I41" i="237"/>
  <c r="AL40" i="222"/>
  <c r="AL48" i="222"/>
  <c r="AT40" i="222"/>
  <c r="J15" i="237"/>
  <c r="L14" i="223"/>
  <c r="L48" i="223"/>
  <c r="AT14" i="223"/>
  <c r="J23" i="237"/>
  <c r="T22" i="223"/>
  <c r="T48" i="223"/>
  <c r="AT22" i="223"/>
  <c r="J39" i="237"/>
  <c r="AJ38" i="223"/>
  <c r="K42" i="237"/>
  <c r="AM41" i="224"/>
  <c r="AM48" i="224"/>
  <c r="AT41" i="224"/>
  <c r="K14" i="238"/>
  <c r="Q47" i="224"/>
  <c r="L40" i="237"/>
  <c r="AK39" i="225"/>
  <c r="AK48" i="225"/>
  <c r="AT39" i="225"/>
  <c r="M44" i="237"/>
  <c r="AO43" i="226"/>
  <c r="AO48" i="226"/>
  <c r="AT43" i="226"/>
  <c r="AB30" i="227"/>
  <c r="AB48" i="227"/>
  <c r="AT30" i="227"/>
  <c r="N31" i="237"/>
  <c r="N42" i="237"/>
  <c r="AM41" i="227"/>
  <c r="AM48" i="227"/>
  <c r="AT41" i="227"/>
  <c r="O31" i="237"/>
  <c r="AB30" i="228"/>
  <c r="AB48" i="228"/>
  <c r="AT30" i="228"/>
  <c r="P44" i="237"/>
  <c r="AO43" i="229"/>
  <c r="AO48" i="229"/>
  <c r="AT43" i="229"/>
  <c r="G11" i="238"/>
  <c r="G31" i="238"/>
  <c r="G24" i="238"/>
  <c r="G28" i="238"/>
  <c r="G9" i="238"/>
  <c r="G25" i="238"/>
  <c r="G14" i="238"/>
  <c r="G37" i="238"/>
  <c r="G34" i="238"/>
  <c r="O8" i="237"/>
  <c r="O15" i="238"/>
  <c r="O12" i="238"/>
  <c r="O30" i="238"/>
  <c r="O35" i="238"/>
  <c r="O32" i="238"/>
  <c r="O13" i="238"/>
  <c r="AR48" i="219"/>
  <c r="W48" i="224"/>
  <c r="AT25" i="224"/>
  <c r="AP48" i="228"/>
  <c r="AT44" i="228"/>
  <c r="O41" i="238"/>
  <c r="O25" i="238"/>
  <c r="O9" i="238"/>
  <c r="O24" i="238"/>
  <c r="O19" i="238"/>
  <c r="O42" i="238"/>
  <c r="O26" i="238"/>
  <c r="O10" i="238"/>
  <c r="O36" i="238"/>
  <c r="O31" i="238"/>
  <c r="G9" i="225"/>
  <c r="G48" i="225"/>
  <c r="AT9" i="225"/>
  <c r="AN48" i="218"/>
  <c r="E33" i="238"/>
  <c r="E17" i="238"/>
  <c r="E42" i="238"/>
  <c r="E10" i="238"/>
  <c r="E22" i="238"/>
  <c r="E28" i="238"/>
  <c r="E24" i="238"/>
  <c r="E31" i="238"/>
  <c r="E11" i="238"/>
  <c r="I8" i="211"/>
  <c r="E8" i="218"/>
  <c r="F32" i="237"/>
  <c r="AC31" i="219"/>
  <c r="I47" i="211"/>
  <c r="E47" i="219"/>
  <c r="V47" i="211"/>
  <c r="V48" i="219"/>
  <c r="AT24" i="219"/>
  <c r="AM48" i="219"/>
  <c r="AM47" i="211"/>
  <c r="AQ48" i="219"/>
  <c r="AQ47" i="211"/>
  <c r="G11" i="237"/>
  <c r="AS8" i="220"/>
  <c r="AS18" i="211"/>
  <c r="D19" i="237"/>
  <c r="G19" i="237"/>
  <c r="AD19" i="211"/>
  <c r="G31" i="236"/>
  <c r="N16" i="221"/>
  <c r="H17" i="237"/>
  <c r="I36" i="237"/>
  <c r="AG35" i="222"/>
  <c r="I40" i="237"/>
  <c r="AK39" i="222"/>
  <c r="AK48" i="222"/>
  <c r="AT39" i="222"/>
  <c r="I44" i="237"/>
  <c r="AO43" i="222"/>
  <c r="AO48" i="222"/>
  <c r="AT43" i="222"/>
  <c r="O47" i="211"/>
  <c r="J36" i="237"/>
  <c r="AG35" i="223"/>
  <c r="AG48" i="223"/>
  <c r="AT35" i="223"/>
  <c r="F19" i="225"/>
  <c r="E19" i="225"/>
  <c r="N14" i="237"/>
  <c r="K13" i="227"/>
  <c r="K48" i="227"/>
  <c r="AT13" i="227"/>
  <c r="AS7" i="227"/>
  <c r="N39" i="237"/>
  <c r="AJ38" i="227"/>
  <c r="AJ48" i="227"/>
  <c r="AT38" i="227"/>
  <c r="P16" i="238"/>
  <c r="P32" i="238"/>
  <c r="P26" i="238"/>
  <c r="P21" i="238"/>
  <c r="P12" i="238"/>
  <c r="P28" i="238"/>
  <c r="AC31" i="230"/>
  <c r="AC48" i="230"/>
  <c r="AT31" i="230"/>
  <c r="Q32" i="237"/>
  <c r="F10" i="237"/>
  <c r="AS8" i="219"/>
  <c r="I10" i="237"/>
  <c r="AS7" i="222"/>
  <c r="AS8" i="222"/>
  <c r="E8" i="219"/>
  <c r="F33" i="237"/>
  <c r="M15" i="220"/>
  <c r="M48" i="220"/>
  <c r="G16" i="237"/>
  <c r="H33" i="237"/>
  <c r="AH48" i="222"/>
  <c r="AT36" i="222"/>
  <c r="AP48" i="222"/>
  <c r="AT44" i="222"/>
  <c r="Q47" i="227"/>
  <c r="F7" i="228"/>
  <c r="Q33" i="237"/>
  <c r="Q13" i="211"/>
  <c r="D14" i="236"/>
  <c r="N38" i="238"/>
  <c r="N22" i="238"/>
  <c r="N41" i="238"/>
  <c r="N9" i="238"/>
  <c r="N21" i="238"/>
  <c r="N20" i="238"/>
  <c r="N16" i="238"/>
  <c r="N31" i="238"/>
  <c r="N40" i="238"/>
  <c r="N35" i="238"/>
  <c r="H25" i="238"/>
  <c r="H15" i="238"/>
  <c r="J21" i="237"/>
  <c r="R20" i="223"/>
  <c r="L31" i="237"/>
  <c r="AB30" i="225"/>
  <c r="M26" i="237"/>
  <c r="AS19" i="226"/>
  <c r="M39" i="237"/>
  <c r="AJ38" i="226"/>
  <c r="AJ48" i="226"/>
  <c r="AT38" i="226"/>
  <c r="P18" i="227"/>
  <c r="P48" i="227"/>
  <c r="AT18" i="227"/>
  <c r="N19" i="237"/>
  <c r="W25" i="227"/>
  <c r="N26" i="237"/>
  <c r="N16" i="228"/>
  <c r="N48" i="228"/>
  <c r="AT16" i="228"/>
  <c r="O17" i="237"/>
  <c r="Q7" i="228"/>
  <c r="O8" i="236"/>
  <c r="O19" i="236"/>
  <c r="P25" i="237"/>
  <c r="V24" i="229"/>
  <c r="Q25" i="186"/>
  <c r="U12" i="186"/>
  <c r="I21" i="186"/>
  <c r="U27" i="186"/>
  <c r="M8" i="186"/>
  <c r="E35" i="186"/>
  <c r="G27" i="238"/>
  <c r="G16" i="238"/>
  <c r="G15" i="238"/>
  <c r="G44" i="238"/>
  <c r="G12" i="238"/>
  <c r="G17" i="238"/>
  <c r="G41" i="238"/>
  <c r="G22" i="238"/>
  <c r="G26" i="238"/>
  <c r="G42" i="238"/>
  <c r="K11" i="238"/>
  <c r="Z48" i="219"/>
  <c r="AT28" i="219"/>
  <c r="L15" i="238"/>
  <c r="L29" i="238"/>
  <c r="L18" i="238"/>
  <c r="M39" i="238"/>
  <c r="M12" i="238"/>
  <c r="M45" i="238"/>
  <c r="P44" i="238"/>
  <c r="P29" i="238"/>
  <c r="P38" i="238"/>
  <c r="R48" i="227"/>
  <c r="AT20" i="227"/>
  <c r="M15" i="227"/>
  <c r="M48" i="227"/>
  <c r="AT15" i="227"/>
  <c r="L15" i="236"/>
  <c r="P40" i="238"/>
  <c r="Q7" i="225"/>
  <c r="L8" i="236"/>
  <c r="J41" i="237"/>
  <c r="P48" i="220"/>
  <c r="E36" i="237"/>
  <c r="E32" i="238"/>
  <c r="E15" i="238"/>
  <c r="E36" i="238"/>
  <c r="E30" i="238"/>
  <c r="E26" i="238"/>
  <c r="E13" i="238"/>
  <c r="E37" i="238"/>
  <c r="J14" i="236"/>
  <c r="G23" i="236"/>
  <c r="F17" i="236"/>
  <c r="O39" i="238"/>
  <c r="O28" i="238"/>
  <c r="O18" i="238"/>
  <c r="O38" i="238"/>
  <c r="O11" i="238"/>
  <c r="O8" i="238"/>
  <c r="O21" i="238"/>
  <c r="O45" i="238"/>
  <c r="AS7" i="221"/>
  <c r="AS13" i="211"/>
  <c r="D14" i="237"/>
  <c r="E20" i="237"/>
  <c r="AA47" i="211"/>
  <c r="AH47" i="211"/>
  <c r="AE47" i="211"/>
  <c r="AS34" i="211"/>
  <c r="D35" i="237"/>
  <c r="AK39" i="223"/>
  <c r="AK48" i="223"/>
  <c r="AT39" i="223"/>
  <c r="AS7" i="223"/>
  <c r="M12" i="237"/>
  <c r="AF34" i="218"/>
  <c r="Q7" i="218"/>
  <c r="U23" i="221"/>
  <c r="U48" i="221"/>
  <c r="AT23" i="221"/>
  <c r="AS19" i="228"/>
  <c r="Q18" i="211"/>
  <c r="D19" i="236"/>
  <c r="AS19" i="222"/>
  <c r="AS19" i="227"/>
  <c r="H7" i="211"/>
  <c r="V7" i="211"/>
  <c r="AA7" i="211"/>
  <c r="AF7" i="211"/>
  <c r="AJ7" i="211"/>
  <c r="E11" i="211"/>
  <c r="V19" i="211"/>
  <c r="AB19" i="211"/>
  <c r="E28" i="211"/>
  <c r="Q35" i="211"/>
  <c r="F42" i="211"/>
  <c r="E44" i="211"/>
  <c r="L47" i="211"/>
  <c r="G48" i="219"/>
  <c r="AT9" i="219"/>
  <c r="G31" i="237"/>
  <c r="Q31" i="211"/>
  <c r="R48" i="221"/>
  <c r="AT20" i="221"/>
  <c r="V48" i="221"/>
  <c r="AT24" i="221"/>
  <c r="AO7" i="211"/>
  <c r="Q28" i="211"/>
  <c r="AS19" i="225"/>
  <c r="E19" i="226"/>
  <c r="M27" i="237"/>
  <c r="F29" i="211"/>
  <c r="AK39" i="229"/>
  <c r="AK48" i="229"/>
  <c r="AT39" i="229"/>
  <c r="P9" i="249"/>
  <c r="P12" i="248"/>
  <c r="M18" i="238"/>
  <c r="M43" i="238"/>
  <c r="M28" i="238"/>
  <c r="M31" i="238"/>
  <c r="L38" i="238"/>
  <c r="L41" i="238"/>
  <c r="L21" i="238"/>
  <c r="L16" i="238"/>
  <c r="L40" i="238"/>
  <c r="N8" i="211"/>
  <c r="D24" i="236"/>
  <c r="E24" i="236"/>
  <c r="AS7" i="218"/>
  <c r="AS16" i="211"/>
  <c r="D17" i="237"/>
  <c r="E17" i="237"/>
  <c r="E21" i="237"/>
  <c r="AS20" i="211"/>
  <c r="D21" i="237"/>
  <c r="R20" i="218"/>
  <c r="AO43" i="218"/>
  <c r="E44" i="237"/>
  <c r="O17" i="219"/>
  <c r="O48" i="219"/>
  <c r="AT17" i="219"/>
  <c r="F18" i="237"/>
  <c r="AS17" i="211"/>
  <c r="D18" i="237"/>
  <c r="T22" i="219"/>
  <c r="AS22" i="211"/>
  <c r="D23" i="237"/>
  <c r="AK39" i="219"/>
  <c r="AK48" i="219"/>
  <c r="AS39" i="211"/>
  <c r="D40" i="237"/>
  <c r="F40" i="237"/>
  <c r="K13" i="220"/>
  <c r="G14" i="237"/>
  <c r="G41" i="237"/>
  <c r="AL40" i="220"/>
  <c r="AS40" i="211"/>
  <c r="D41" i="237"/>
  <c r="Y47" i="211"/>
  <c r="AK48" i="220"/>
  <c r="AT39" i="220"/>
  <c r="AK47" i="211"/>
  <c r="H37" i="237"/>
  <c r="AH36" i="221"/>
  <c r="AH48" i="221"/>
  <c r="AT36" i="221"/>
  <c r="J12" i="223"/>
  <c r="J48" i="223"/>
  <c r="AT12" i="223"/>
  <c r="J13" i="237"/>
  <c r="F19" i="224"/>
  <c r="E19" i="224"/>
  <c r="AC31" i="224"/>
  <c r="AC48" i="224"/>
  <c r="AT31" i="224"/>
  <c r="K32" i="237"/>
  <c r="E47" i="224"/>
  <c r="G48" i="224"/>
  <c r="AT9" i="224"/>
  <c r="L35" i="237"/>
  <c r="AF34" i="225"/>
  <c r="AF48" i="225"/>
  <c r="AT34" i="225"/>
  <c r="E47" i="226"/>
  <c r="F47" i="226"/>
  <c r="AE33" i="227"/>
  <c r="AE48" i="227"/>
  <c r="N34" i="237"/>
  <c r="AS33" i="211"/>
  <c r="D34" i="237"/>
  <c r="O44" i="237"/>
  <c r="AO43" i="228"/>
  <c r="AO48" i="228"/>
  <c r="AT43" i="228"/>
  <c r="K13" i="229"/>
  <c r="K48" i="229"/>
  <c r="AT13" i="229"/>
  <c r="P14" i="237"/>
  <c r="P19" i="237"/>
  <c r="P18" i="229"/>
  <c r="P48" i="229"/>
  <c r="AT18" i="229"/>
  <c r="P24" i="237"/>
  <c r="U23" i="229"/>
  <c r="U48" i="229"/>
  <c r="AT23" i="229"/>
  <c r="P33" i="237"/>
  <c r="AD32" i="229"/>
  <c r="AD48" i="229"/>
  <c r="AT32" i="229"/>
  <c r="F47" i="229"/>
  <c r="E47" i="229"/>
  <c r="Q15" i="237"/>
  <c r="L14" i="230"/>
  <c r="L48" i="230"/>
  <c r="AT14" i="230"/>
  <c r="Q46" i="237"/>
  <c r="AQ45" i="230"/>
  <c r="AQ48" i="230"/>
  <c r="AT45" i="230"/>
  <c r="Z48" i="218"/>
  <c r="Q47" i="218"/>
  <c r="G35" i="238"/>
  <c r="G32" i="238"/>
  <c r="G23" i="238"/>
  <c r="G8" i="238"/>
  <c r="G20" i="238"/>
  <c r="G13" i="238"/>
  <c r="G33" i="238"/>
  <c r="G18" i="238"/>
  <c r="G45" i="238"/>
  <c r="K26" i="238"/>
  <c r="P39" i="238"/>
  <c r="P13" i="238"/>
  <c r="P34" i="238"/>
  <c r="P35" i="238"/>
  <c r="AS19" i="224"/>
  <c r="AS38" i="211"/>
  <c r="D39" i="237"/>
  <c r="AS35" i="211"/>
  <c r="D36" i="237"/>
  <c r="E19" i="238"/>
  <c r="E23" i="238"/>
  <c r="E44" i="238"/>
  <c r="E14" i="238"/>
  <c r="E18" i="238"/>
  <c r="E9" i="238"/>
  <c r="E29" i="238"/>
  <c r="AF48" i="224"/>
  <c r="AT34" i="224"/>
  <c r="O44" i="238"/>
  <c r="O14" i="238"/>
  <c r="O34" i="238"/>
  <c r="O27" i="238"/>
  <c r="O16" i="238"/>
  <c r="O17" i="238"/>
  <c r="O37" i="238"/>
  <c r="AS43" i="211"/>
  <c r="D44" i="237"/>
  <c r="K13" i="230"/>
  <c r="K48" i="230"/>
  <c r="AT13" i="230"/>
  <c r="Q47" i="219"/>
  <c r="AI47" i="211"/>
  <c r="AS29" i="211"/>
  <c r="D30" i="237"/>
  <c r="G9" i="222"/>
  <c r="G48" i="222"/>
  <c r="AT9" i="222"/>
  <c r="AS19" i="229"/>
  <c r="X26" i="230"/>
  <c r="X48" i="230"/>
  <c r="AT26" i="230"/>
  <c r="AN47" i="211"/>
  <c r="X26" i="226"/>
  <c r="X48" i="226"/>
  <c r="AT26" i="226"/>
  <c r="AB48" i="219"/>
  <c r="AQ7" i="211"/>
  <c r="H19" i="211"/>
  <c r="L19" i="211"/>
  <c r="U19" i="211"/>
  <c r="AA19" i="211"/>
  <c r="AE19" i="211"/>
  <c r="AO19" i="211"/>
  <c r="F36" i="211"/>
  <c r="E37" i="211"/>
  <c r="G48" i="218"/>
  <c r="E21" i="211"/>
  <c r="Q41" i="211"/>
  <c r="F44" i="211"/>
  <c r="AG48" i="220"/>
  <c r="AT35" i="220"/>
  <c r="AI8" i="211"/>
  <c r="AM8" i="211"/>
  <c r="E12" i="211"/>
  <c r="AB8" i="211"/>
  <c r="W48" i="225"/>
  <c r="AT25" i="225"/>
  <c r="R48" i="228"/>
  <c r="AT20" i="228"/>
  <c r="Y48" i="229"/>
  <c r="AT27" i="229"/>
  <c r="AH48" i="229"/>
  <c r="AT36" i="229"/>
  <c r="AS19" i="230"/>
  <c r="AD7" i="211"/>
  <c r="F38" i="237"/>
  <c r="AI37" i="219"/>
  <c r="AI48" i="219"/>
  <c r="J12" i="220"/>
  <c r="G13" i="237"/>
  <c r="F47" i="220"/>
  <c r="H28" i="237"/>
  <c r="Y27" i="221"/>
  <c r="K13" i="222"/>
  <c r="K48" i="222"/>
  <c r="AT13" i="222"/>
  <c r="I14" i="237"/>
  <c r="J27" i="237"/>
  <c r="X26" i="223"/>
  <c r="X48" i="223"/>
  <c r="AT26" i="223"/>
  <c r="K22" i="237"/>
  <c r="S21" i="224"/>
  <c r="S48" i="224"/>
  <c r="L14" i="227"/>
  <c r="L48" i="227"/>
  <c r="AT14" i="227"/>
  <c r="N15" i="237"/>
  <c r="N23" i="237"/>
  <c r="T22" i="227"/>
  <c r="T48" i="227"/>
  <c r="AT22" i="227"/>
  <c r="N30" i="237"/>
  <c r="AA29" i="227"/>
  <c r="AA48" i="227"/>
  <c r="AT29" i="227"/>
  <c r="N46" i="237"/>
  <c r="AQ45" i="227"/>
  <c r="AQ48" i="227"/>
  <c r="AT45" i="227"/>
  <c r="J12" i="228"/>
  <c r="J48" i="228"/>
  <c r="AT12" i="228"/>
  <c r="O13" i="237"/>
  <c r="O43" i="237"/>
  <c r="AN42" i="228"/>
  <c r="AN48" i="228"/>
  <c r="AT42" i="228"/>
  <c r="J12" i="229"/>
  <c r="J48" i="229"/>
  <c r="AT12" i="229"/>
  <c r="P13" i="237"/>
  <c r="Q26" i="237"/>
  <c r="W25" i="230"/>
  <c r="W48" i="230"/>
  <c r="AT25" i="230"/>
  <c r="H48" i="228"/>
  <c r="AT10" i="228"/>
  <c r="K7" i="211"/>
  <c r="M8" i="211"/>
  <c r="E10" i="211"/>
  <c r="F15" i="211"/>
  <c r="E16" i="211"/>
  <c r="F18" i="211"/>
  <c r="N19" i="211"/>
  <c r="X19" i="211"/>
  <c r="AI19" i="211"/>
  <c r="AQ19" i="211"/>
  <c r="Q22" i="211"/>
  <c r="F25" i="211"/>
  <c r="Q27" i="211"/>
  <c r="Q30" i="211"/>
  <c r="Q33" i="211"/>
  <c r="Q37" i="211"/>
  <c r="F40" i="211"/>
  <c r="E43" i="211"/>
  <c r="E45" i="211"/>
  <c r="F10" i="211"/>
  <c r="F46" i="211"/>
  <c r="D9" i="238"/>
  <c r="K47" i="211"/>
  <c r="T48" i="220"/>
  <c r="AT22" i="220"/>
  <c r="AB48" i="220"/>
  <c r="AT30" i="220"/>
  <c r="E19" i="221"/>
  <c r="R48" i="223"/>
  <c r="AT20" i="223"/>
  <c r="E8" i="226"/>
  <c r="F7" i="227"/>
  <c r="F47" i="228"/>
  <c r="F19" i="230"/>
  <c r="F47" i="230"/>
  <c r="F5" i="240"/>
  <c r="F14" i="240"/>
  <c r="F19" i="219"/>
  <c r="E19" i="219"/>
  <c r="M22" i="237"/>
  <c r="S21" i="226"/>
  <c r="S48" i="226"/>
  <c r="AT21" i="226"/>
  <c r="M30" i="237"/>
  <c r="AA29" i="226"/>
  <c r="AA48" i="226"/>
  <c r="AT29" i="226"/>
  <c r="S21" i="227"/>
  <c r="S48" i="227"/>
  <c r="AT21" i="227"/>
  <c r="N22" i="237"/>
  <c r="AM41" i="228"/>
  <c r="AM48" i="228"/>
  <c r="AT41" i="228"/>
  <c r="O42" i="237"/>
  <c r="E46" i="211"/>
  <c r="D8" i="238"/>
  <c r="I11" i="218"/>
  <c r="M7" i="211"/>
  <c r="G8" i="211"/>
  <c r="P8" i="211"/>
  <c r="F13" i="211"/>
  <c r="F14" i="211"/>
  <c r="F17" i="211"/>
  <c r="J19" i="211"/>
  <c r="R19" i="211"/>
  <c r="AK19" i="211"/>
  <c r="F20" i="211"/>
  <c r="E23" i="211"/>
  <c r="E26" i="211"/>
  <c r="E31" i="211"/>
  <c r="F34" i="211"/>
  <c r="E36" i="211"/>
  <c r="Q38" i="211"/>
  <c r="Q43" i="211"/>
  <c r="H47" i="211"/>
  <c r="N48" i="218"/>
  <c r="K8" i="211"/>
  <c r="O8" i="211"/>
  <c r="D25" i="236"/>
  <c r="F45" i="211"/>
  <c r="G15" i="237"/>
  <c r="E19" i="222"/>
  <c r="E19" i="223"/>
  <c r="P48" i="223"/>
  <c r="AT18" i="223"/>
  <c r="AC48" i="223"/>
  <c r="AT31" i="223"/>
  <c r="F7" i="224"/>
  <c r="F7" i="226"/>
  <c r="AR48" i="227"/>
  <c r="AT46" i="227"/>
  <c r="AS8" i="228"/>
  <c r="O36" i="237"/>
  <c r="AL40" i="229"/>
  <c r="AL48" i="229"/>
  <c r="AT40" i="229"/>
  <c r="AA48" i="229"/>
  <c r="AT29" i="229"/>
  <c r="D58" i="251"/>
  <c r="D57" i="251"/>
  <c r="F57" i="251"/>
  <c r="Z47" i="226"/>
  <c r="D7" i="251"/>
  <c r="W11" i="211"/>
  <c r="F43" i="237"/>
  <c r="Q11" i="230"/>
  <c r="Q12" i="236"/>
  <c r="Q9" i="219"/>
  <c r="D20" i="251"/>
  <c r="D18" i="251"/>
  <c r="F18" i="251"/>
  <c r="H10" i="218"/>
  <c r="U23" i="219"/>
  <c r="U48" i="219"/>
  <c r="X26" i="219"/>
  <c r="AH36" i="219"/>
  <c r="AI37" i="229"/>
  <c r="AI48" i="229"/>
  <c r="AT37" i="229"/>
  <c r="AJ38" i="229"/>
  <c r="AJ48" i="229"/>
  <c r="AT38" i="229"/>
  <c r="D11" i="250"/>
  <c r="D20" i="250"/>
  <c r="D23" i="250"/>
  <c r="D36" i="250"/>
  <c r="D37" i="250"/>
  <c r="I13" i="251"/>
  <c r="I12" i="251"/>
  <c r="F35" i="251"/>
  <c r="D35" i="251"/>
  <c r="D18" i="250"/>
  <c r="D44" i="250"/>
  <c r="F37" i="251"/>
  <c r="F65" i="251"/>
  <c r="D65" i="251"/>
  <c r="D146" i="251"/>
  <c r="D16" i="250"/>
  <c r="F30" i="251"/>
  <c r="D40" i="251"/>
  <c r="D37" i="251"/>
  <c r="F63" i="251"/>
  <c r="D63" i="251"/>
  <c r="I154" i="251"/>
  <c r="I276" i="251"/>
  <c r="F156" i="251"/>
  <c r="F155" i="251"/>
  <c r="D182" i="251"/>
  <c r="D181" i="251"/>
  <c r="D229" i="251"/>
  <c r="D228" i="251"/>
  <c r="D260" i="251"/>
  <c r="D259" i="251"/>
  <c r="D10" i="250"/>
  <c r="D14" i="250"/>
  <c r="D17" i="250"/>
  <c r="D33" i="250"/>
  <c r="D35" i="250"/>
  <c r="D42" i="250"/>
  <c r="D45" i="250"/>
  <c r="F67" i="251"/>
  <c r="F72" i="251"/>
  <c r="F139" i="251"/>
  <c r="D13" i="250"/>
  <c r="D15" i="250"/>
  <c r="D21" i="250"/>
  <c r="D26" i="250"/>
  <c r="D29" i="250"/>
  <c r="D30" i="250"/>
  <c r="D31" i="250"/>
  <c r="D41" i="250"/>
  <c r="D43" i="250"/>
  <c r="Q19" i="221"/>
  <c r="Q48" i="221"/>
  <c r="AT19" i="221"/>
  <c r="H20" i="237"/>
  <c r="P44" i="248"/>
  <c r="Q19" i="250"/>
  <c r="I11" i="221"/>
  <c r="I48" i="221"/>
  <c r="AT11" i="221"/>
  <c r="F8" i="237"/>
  <c r="P14" i="238"/>
  <c r="P36" i="238"/>
  <c r="L31" i="238"/>
  <c r="L9" i="238"/>
  <c r="M11" i="238"/>
  <c r="M17" i="238"/>
  <c r="M34" i="238"/>
  <c r="AS7" i="225"/>
  <c r="P25" i="238"/>
  <c r="M41" i="238"/>
  <c r="M27" i="238"/>
  <c r="L28" i="238"/>
  <c r="K13" i="238"/>
  <c r="H8" i="238"/>
  <c r="H46" i="238"/>
  <c r="AS46" i="211"/>
  <c r="P23" i="238"/>
  <c r="P10" i="238"/>
  <c r="P27" i="238"/>
  <c r="E48" i="219"/>
  <c r="L10" i="237"/>
  <c r="AR46" i="211"/>
  <c r="AS32" i="211"/>
  <c r="D33" i="237"/>
  <c r="Q44" i="238"/>
  <c r="Q34" i="238"/>
  <c r="Q12" i="238"/>
  <c r="Q35" i="238"/>
  <c r="Q29" i="238"/>
  <c r="Q40" i="238"/>
  <c r="Q17" i="238"/>
  <c r="Q24" i="238"/>
  <c r="Q37" i="238"/>
  <c r="Q46" i="238"/>
  <c r="G50" i="248"/>
  <c r="I50" i="248"/>
  <c r="H48" i="248"/>
  <c r="K60" i="248"/>
  <c r="AF21" i="249"/>
  <c r="M19" i="250"/>
  <c r="E57" i="248"/>
  <c r="AE27" i="248"/>
  <c r="E43" i="248"/>
  <c r="P10" i="248"/>
  <c r="H276" i="251"/>
  <c r="AS15" i="211"/>
  <c r="D16" i="237"/>
  <c r="M21" i="238"/>
  <c r="M36" i="238"/>
  <c r="M46" i="238"/>
  <c r="F48" i="223"/>
  <c r="AT8" i="223"/>
  <c r="L44" i="238"/>
  <c r="L46" i="238"/>
  <c r="L37" i="238"/>
  <c r="L32" i="238"/>
  <c r="L42" i="238"/>
  <c r="F57" i="248"/>
  <c r="W48" i="226"/>
  <c r="AT25" i="226"/>
  <c r="M15" i="238"/>
  <c r="M14" i="238"/>
  <c r="L12" i="238"/>
  <c r="AD47" i="211"/>
  <c r="P24" i="238"/>
  <c r="P17" i="238"/>
  <c r="K8" i="238"/>
  <c r="Q8" i="230"/>
  <c r="Q9" i="236"/>
  <c r="L35" i="238"/>
  <c r="L20" i="238"/>
  <c r="L22" i="238"/>
  <c r="M24" i="238"/>
  <c r="M37" i="238"/>
  <c r="L9" i="237"/>
  <c r="P18" i="238"/>
  <c r="M26" i="238"/>
  <c r="M8" i="238"/>
  <c r="L25" i="238"/>
  <c r="L24" i="238"/>
  <c r="V24" i="211"/>
  <c r="H37" i="238"/>
  <c r="P33" i="238"/>
  <c r="Q11" i="238"/>
  <c r="Q9" i="238"/>
  <c r="Q16" i="238"/>
  <c r="Q41" i="238"/>
  <c r="Q23" i="238"/>
  <c r="Q22" i="238"/>
  <c r="Q28" i="238"/>
  <c r="Q38" i="238"/>
  <c r="Q36" i="238"/>
  <c r="P25" i="248"/>
  <c r="F50" i="248"/>
  <c r="F48" i="248"/>
  <c r="E49" i="248"/>
  <c r="AF31" i="248"/>
  <c r="K43" i="248"/>
  <c r="O54" i="248"/>
  <c r="M45" i="248"/>
  <c r="R25" i="248"/>
  <c r="Z48" i="225"/>
  <c r="AT28" i="225"/>
  <c r="M40" i="238"/>
  <c r="M35" i="238"/>
  <c r="M10" i="238"/>
  <c r="L14" i="238"/>
  <c r="L23" i="238"/>
  <c r="L39" i="238"/>
  <c r="L34" i="238"/>
  <c r="F48" i="224"/>
  <c r="AT8" i="224"/>
  <c r="M44" i="238"/>
  <c r="J31" i="248"/>
  <c r="I8" i="238"/>
  <c r="I28" i="238"/>
  <c r="I36" i="238"/>
  <c r="I21" i="238"/>
  <c r="P49" i="248"/>
  <c r="F27" i="248"/>
  <c r="AS10" i="211"/>
  <c r="D11" i="237"/>
  <c r="I23" i="238"/>
  <c r="I40" i="238"/>
  <c r="I15" i="238"/>
  <c r="I33" i="238"/>
  <c r="L52" i="248"/>
  <c r="I30" i="238"/>
  <c r="I38" i="238"/>
  <c r="I34" i="238"/>
  <c r="Q34" i="186"/>
  <c r="U13" i="186"/>
  <c r="S17" i="186"/>
  <c r="O59" i="248"/>
  <c r="G31" i="248"/>
  <c r="P53" i="248"/>
  <c r="F45" i="248"/>
  <c r="F46" i="248"/>
  <c r="L60" i="248"/>
  <c r="G30" i="248"/>
  <c r="O30" i="248"/>
  <c r="Z7" i="211"/>
  <c r="S21" i="186"/>
  <c r="K12" i="186"/>
  <c r="N58" i="248"/>
  <c r="AT44" i="211"/>
  <c r="AU44" i="211"/>
  <c r="AX44" i="211"/>
  <c r="U43" i="186"/>
  <c r="G38" i="186"/>
  <c r="M36" i="186"/>
  <c r="M30" i="186"/>
  <c r="E8" i="186"/>
  <c r="E27" i="186"/>
  <c r="E11" i="186"/>
  <c r="S37" i="186"/>
  <c r="E33" i="186"/>
  <c r="E13" i="186"/>
  <c r="S19" i="186"/>
  <c r="Q19" i="186"/>
  <c r="M15" i="186"/>
  <c r="M40" i="186"/>
  <c r="S18" i="186"/>
  <c r="Q36" i="186"/>
  <c r="Q30" i="186"/>
  <c r="I11" i="186"/>
  <c r="Q35" i="186"/>
  <c r="Q18" i="186"/>
  <c r="E15" i="186"/>
  <c r="Q43" i="186"/>
  <c r="G32" i="186"/>
  <c r="E22" i="186"/>
  <c r="Q27" i="186"/>
  <c r="I19" i="186"/>
  <c r="M24" i="186"/>
  <c r="E43" i="186"/>
  <c r="U28" i="186"/>
  <c r="M39" i="186"/>
  <c r="E31" i="186"/>
  <c r="G41" i="186"/>
  <c r="K44" i="186"/>
  <c r="Q8" i="186"/>
  <c r="Q42" i="186"/>
  <c r="G7" i="186"/>
  <c r="Q13" i="186"/>
  <c r="S15" i="186"/>
  <c r="S28" i="186"/>
  <c r="I9" i="186"/>
  <c r="K9" i="186"/>
  <c r="S44" i="186"/>
  <c r="U29" i="186"/>
  <c r="Q21" i="186"/>
  <c r="M9" i="186"/>
  <c r="S43" i="186"/>
  <c r="I14" i="186"/>
  <c r="M43" i="186"/>
  <c r="E44" i="186"/>
  <c r="O12" i="186"/>
  <c r="Q11" i="186"/>
  <c r="G6" i="186"/>
  <c r="O32" i="186"/>
  <c r="K26" i="186"/>
  <c r="M41" i="186"/>
  <c r="Q44" i="186"/>
  <c r="K15" i="186"/>
  <c r="U36" i="186"/>
  <c r="U10" i="186"/>
  <c r="K19" i="186"/>
  <c r="I31" i="186"/>
  <c r="M10" i="186"/>
  <c r="U25" i="186"/>
  <c r="K27" i="186"/>
  <c r="I24" i="186"/>
  <c r="Q28" i="186"/>
  <c r="S38" i="186"/>
  <c r="U8" i="186"/>
  <c r="G14" i="186"/>
  <c r="U33" i="186"/>
  <c r="M37" i="186"/>
  <c r="I18" i="186"/>
  <c r="O16" i="186"/>
  <c r="K25" i="186"/>
  <c r="G21" i="186"/>
  <c r="K18" i="186"/>
  <c r="Q33" i="186"/>
  <c r="E21" i="186"/>
  <c r="E29" i="186"/>
  <c r="K6" i="186"/>
  <c r="U39" i="186"/>
  <c r="I23" i="186"/>
  <c r="U15" i="186"/>
  <c r="K7" i="186"/>
  <c r="I32" i="186"/>
  <c r="S25" i="186"/>
  <c r="M21" i="186"/>
  <c r="G31" i="186"/>
  <c r="O17" i="186"/>
  <c r="M32" i="186"/>
  <c r="G26" i="186"/>
  <c r="M25" i="186"/>
  <c r="G18" i="186"/>
  <c r="O42" i="186"/>
  <c r="G12" i="186"/>
  <c r="G34" i="186"/>
  <c r="E26" i="186"/>
  <c r="S42" i="186"/>
  <c r="U19" i="186"/>
  <c r="G43" i="186"/>
  <c r="G13" i="186"/>
  <c r="S30" i="186"/>
  <c r="Q16" i="186"/>
  <c r="I29" i="186"/>
  <c r="I26" i="186"/>
  <c r="E14" i="186"/>
  <c r="U31" i="186"/>
  <c r="K37" i="186"/>
  <c r="G28" i="186"/>
  <c r="I33" i="186"/>
  <c r="I22" i="186"/>
  <c r="Q41" i="186"/>
  <c r="S35" i="186"/>
  <c r="O37" i="186"/>
  <c r="I37" i="186"/>
  <c r="K17" i="186"/>
  <c r="U41" i="186"/>
  <c r="Q20" i="186"/>
  <c r="G39" i="186"/>
  <c r="I44" i="186"/>
  <c r="K11" i="186"/>
  <c r="U9" i="186"/>
  <c r="U42" i="186"/>
  <c r="O26" i="186"/>
  <c r="K42" i="186"/>
  <c r="U40" i="186"/>
  <c r="Q38" i="186"/>
  <c r="K36" i="186"/>
  <c r="O31" i="186"/>
  <c r="K29" i="186"/>
  <c r="M27" i="186"/>
  <c r="Q26" i="186"/>
  <c r="U22" i="186"/>
  <c r="Q12" i="186"/>
  <c r="S33" i="186"/>
  <c r="P58" i="248"/>
  <c r="I53" i="248"/>
  <c r="H46" i="248"/>
  <c r="Q17" i="186"/>
  <c r="P48" i="248"/>
  <c r="L45" i="248"/>
  <c r="F59" i="248"/>
  <c r="G28" i="248"/>
  <c r="M26" i="248"/>
  <c r="N28" i="248"/>
  <c r="L32" i="248"/>
  <c r="M57" i="248"/>
  <c r="S24" i="186"/>
  <c r="G37" i="186"/>
  <c r="E42" i="186"/>
  <c r="E39" i="186"/>
  <c r="S20" i="186"/>
  <c r="I30" i="186"/>
  <c r="G36" i="186"/>
  <c r="S27" i="186"/>
  <c r="E20" i="186"/>
  <c r="M13" i="186"/>
  <c r="K38" i="186"/>
  <c r="E32" i="186"/>
  <c r="G15" i="186"/>
  <c r="M16" i="186"/>
  <c r="U20" i="186"/>
  <c r="I13" i="186"/>
  <c r="U21" i="186"/>
  <c r="O21" i="186"/>
  <c r="K32" i="186"/>
  <c r="S9" i="186"/>
  <c r="E25" i="186"/>
  <c r="I10" i="186"/>
  <c r="E17" i="186"/>
  <c r="U17" i="186"/>
  <c r="I43" i="248"/>
  <c r="I58" i="248"/>
  <c r="I10" i="236"/>
  <c r="Q7" i="222"/>
  <c r="I8" i="236"/>
  <c r="K59" i="248"/>
  <c r="Q31" i="248"/>
  <c r="V48" i="229"/>
  <c r="AT24" i="229"/>
  <c r="G20" i="237"/>
  <c r="H19" i="238"/>
  <c r="H43" i="238"/>
  <c r="H30" i="238"/>
  <c r="I32" i="238"/>
  <c r="I43" i="238"/>
  <c r="I39" i="238"/>
  <c r="I29" i="238"/>
  <c r="I16" i="238"/>
  <c r="I13" i="238"/>
  <c r="I12" i="238"/>
  <c r="I26" i="238"/>
  <c r="D22" i="249"/>
  <c r="W23" i="248"/>
  <c r="J26" i="248"/>
  <c r="J50" i="248"/>
  <c r="Y25" i="248"/>
  <c r="E44" i="248"/>
  <c r="O36" i="186"/>
  <c r="G22" i="186"/>
  <c r="I12" i="186"/>
  <c r="S10" i="186"/>
  <c r="O11" i="186"/>
  <c r="S13" i="186"/>
  <c r="E36" i="186"/>
  <c r="O25" i="186"/>
  <c r="I38" i="186"/>
  <c r="O13" i="186"/>
  <c r="O38" i="186"/>
  <c r="K23" i="186"/>
  <c r="Q32" i="186"/>
  <c r="U16" i="186"/>
  <c r="M12" i="186"/>
  <c r="E7" i="186"/>
  <c r="U18" i="186"/>
  <c r="E38" i="186"/>
  <c r="M44" i="186"/>
  <c r="G44" i="186"/>
  <c r="G40" i="186"/>
  <c r="K31" i="186"/>
  <c r="K41" i="186"/>
  <c r="Q31" i="186"/>
  <c r="E23" i="186"/>
  <c r="E10" i="186"/>
  <c r="M33" i="186"/>
  <c r="G9" i="186"/>
  <c r="I17" i="186"/>
  <c r="M28" i="186"/>
  <c r="E41" i="186"/>
  <c r="S23" i="186"/>
  <c r="G35" i="186"/>
  <c r="M23" i="186"/>
  <c r="M35" i="186"/>
  <c r="M11" i="186"/>
  <c r="I35" i="186"/>
  <c r="M19" i="186"/>
  <c r="S39" i="186"/>
  <c r="I40" i="186"/>
  <c r="G27" i="186"/>
  <c r="I15" i="186"/>
  <c r="E19" i="186"/>
  <c r="K16" i="186"/>
  <c r="K20" i="186"/>
  <c r="K13" i="186"/>
  <c r="M7" i="186"/>
  <c r="E24" i="186"/>
  <c r="S41" i="186"/>
  <c r="S8" i="186"/>
  <c r="U30" i="186"/>
  <c r="U14" i="186"/>
  <c r="Q48" i="220"/>
  <c r="AT19" i="220"/>
  <c r="I6" i="186"/>
  <c r="M16" i="238"/>
  <c r="M25" i="238"/>
  <c r="M13" i="238"/>
  <c r="M42" i="238"/>
  <c r="H53" i="248"/>
  <c r="F54" i="248"/>
  <c r="I55" i="248"/>
  <c r="G29" i="238"/>
  <c r="G30" i="238"/>
  <c r="G39" i="238"/>
  <c r="I52" i="248"/>
  <c r="F60" i="248"/>
  <c r="Q48" i="248"/>
  <c r="F31" i="248"/>
  <c r="Q30" i="248"/>
  <c r="M25" i="248"/>
  <c r="M30" i="248"/>
  <c r="N29" i="248"/>
  <c r="AH36" i="211"/>
  <c r="Q47" i="230"/>
  <c r="E9" i="237"/>
  <c r="H36" i="238"/>
  <c r="Q47" i="223"/>
  <c r="Q48" i="223"/>
  <c r="AT19" i="223"/>
  <c r="I35" i="238"/>
  <c r="I9" i="238"/>
  <c r="I19" i="238"/>
  <c r="I25" i="238"/>
  <c r="I27" i="238"/>
  <c r="I17" i="238"/>
  <c r="I44" i="238"/>
  <c r="H60" i="248"/>
  <c r="D9" i="250"/>
  <c r="Q56" i="248"/>
  <c r="Q51" i="248"/>
  <c r="G17" i="186"/>
  <c r="G25" i="186"/>
  <c r="I42" i="186"/>
  <c r="S31" i="186"/>
  <c r="G11" i="186"/>
  <c r="K24" i="186"/>
  <c r="E28" i="186"/>
  <c r="U26" i="186"/>
  <c r="G29" i="186"/>
  <c r="S14" i="186"/>
  <c r="S26" i="186"/>
  <c r="U34" i="186"/>
  <c r="O18" i="186"/>
  <c r="K34" i="186"/>
  <c r="O23" i="186"/>
  <c r="S36" i="186"/>
  <c r="Q9" i="186"/>
  <c r="O6" i="186"/>
  <c r="M42" i="186"/>
  <c r="O27" i="186"/>
  <c r="Q40" i="186"/>
  <c r="K28" i="186"/>
  <c r="I20" i="186"/>
  <c r="E34" i="186"/>
  <c r="G20" i="186"/>
  <c r="I16" i="186"/>
  <c r="O29" i="186"/>
  <c r="I27" i="186"/>
  <c r="O40" i="186"/>
  <c r="U35" i="186"/>
  <c r="Q15" i="186"/>
  <c r="G10" i="186"/>
  <c r="I36" i="186"/>
  <c r="I8" i="186"/>
  <c r="K40" i="186"/>
  <c r="E9" i="186"/>
  <c r="U7" i="186"/>
  <c r="O34" i="186"/>
  <c r="U44" i="186"/>
  <c r="O28" i="186"/>
  <c r="G16" i="186"/>
  <c r="S6" i="186"/>
  <c r="U11" i="186"/>
  <c r="Q37" i="186"/>
  <c r="U23" i="186"/>
  <c r="Q22" i="186"/>
  <c r="I28" i="186"/>
  <c r="K35" i="186"/>
  <c r="E37" i="186"/>
  <c r="K22" i="186"/>
  <c r="I7" i="186"/>
  <c r="M6" i="186"/>
  <c r="M17" i="186"/>
  <c r="E7" i="224"/>
  <c r="E48" i="224"/>
  <c r="AT7" i="224"/>
  <c r="K8" i="237"/>
  <c r="P30" i="248"/>
  <c r="P56" i="248"/>
  <c r="H51" i="248"/>
  <c r="L59" i="248"/>
  <c r="N52" i="248"/>
  <c r="H52" i="248"/>
  <c r="F51" i="248"/>
  <c r="N57" i="248"/>
  <c r="K48" i="248"/>
  <c r="L31" i="248"/>
  <c r="Q55" i="248"/>
  <c r="F48" i="221"/>
  <c r="AT8" i="221"/>
  <c r="E38" i="238"/>
  <c r="E35" i="238"/>
  <c r="E34" i="238"/>
  <c r="E21" i="238"/>
  <c r="E16" i="238"/>
  <c r="E41" i="238"/>
  <c r="E40" i="238"/>
  <c r="E20" i="238"/>
  <c r="P54" i="248"/>
  <c r="H49" i="248"/>
  <c r="I46" i="248"/>
  <c r="L57" i="248"/>
  <c r="J14" i="237"/>
  <c r="K13" i="223"/>
  <c r="K48" i="223"/>
  <c r="AT13" i="223"/>
  <c r="AD32" i="226"/>
  <c r="AD48" i="226"/>
  <c r="AT32" i="226"/>
  <c r="M33" i="237"/>
  <c r="F47" i="248"/>
  <c r="G56" i="248"/>
  <c r="K44" i="248"/>
  <c r="O52" i="248"/>
  <c r="V30" i="248"/>
  <c r="K26" i="248"/>
  <c r="Q8" i="223"/>
  <c r="J9" i="236"/>
  <c r="J11" i="236"/>
  <c r="F29" i="238"/>
  <c r="F38" i="238"/>
  <c r="F10" i="238"/>
  <c r="F15" i="238"/>
  <c r="F19" i="238"/>
  <c r="F21" i="238"/>
  <c r="F42" i="238"/>
  <c r="F16" i="238"/>
  <c r="F35" i="238"/>
  <c r="F37" i="238"/>
  <c r="F22" i="238"/>
  <c r="F36" i="238"/>
  <c r="F40" i="238"/>
  <c r="F45" i="238"/>
  <c r="F43" i="238"/>
  <c r="F20" i="238"/>
  <c r="F8" i="238"/>
  <c r="F13" i="238"/>
  <c r="F26" i="238"/>
  <c r="F31" i="238"/>
  <c r="P50" i="248"/>
  <c r="H47" i="248"/>
  <c r="I56" i="248"/>
  <c r="G55" i="248"/>
  <c r="L51" i="248"/>
  <c r="N42" i="238"/>
  <c r="N25" i="238"/>
  <c r="N28" i="238"/>
  <c r="N24" i="238"/>
  <c r="N30" i="238"/>
  <c r="N29" i="238"/>
  <c r="N39" i="238"/>
  <c r="N45" i="238"/>
  <c r="N15" i="238"/>
  <c r="N10" i="238"/>
  <c r="N44" i="238"/>
  <c r="N18" i="238"/>
  <c r="N43" i="238"/>
  <c r="N19" i="238"/>
  <c r="P60" i="248"/>
  <c r="I57" i="248"/>
  <c r="Q45" i="248"/>
  <c r="K58" i="248"/>
  <c r="E26" i="248"/>
  <c r="X23" i="248"/>
  <c r="N54" i="248"/>
  <c r="P57" i="248"/>
  <c r="F53" i="248"/>
  <c r="I51" i="248"/>
  <c r="I11" i="223"/>
  <c r="I48" i="223"/>
  <c r="AT11" i="223"/>
  <c r="J12" i="237"/>
  <c r="Q58" i="248"/>
  <c r="E54" i="248"/>
  <c r="J46" i="248"/>
  <c r="O53" i="248"/>
  <c r="K25" i="248"/>
  <c r="K30" i="248"/>
  <c r="AM41" i="211"/>
  <c r="AF10" i="248"/>
  <c r="AP44" i="211"/>
  <c r="Z8" i="211"/>
  <c r="D201" i="130"/>
  <c r="K22" i="238"/>
  <c r="K33" i="238"/>
  <c r="K24" i="238"/>
  <c r="K35" i="238"/>
  <c r="K42" i="238"/>
  <c r="K37" i="238"/>
  <c r="K20" i="238"/>
  <c r="K16" i="238"/>
  <c r="K18" i="238"/>
  <c r="K15" i="238"/>
  <c r="K38" i="238"/>
  <c r="K28" i="238"/>
  <c r="K32" i="238"/>
  <c r="K25" i="238"/>
  <c r="K21" i="238"/>
  <c r="J8" i="238" a="1"/>
  <c r="Q46" i="211"/>
  <c r="D20" i="238"/>
  <c r="Q8" i="226"/>
  <c r="M9" i="236"/>
  <c r="M11" i="236"/>
  <c r="E60" i="248"/>
  <c r="H26" i="238"/>
  <c r="H41" i="238"/>
  <c r="H45" i="238"/>
  <c r="H12" i="238"/>
  <c r="H16" i="238"/>
  <c r="H39" i="238"/>
  <c r="H27" i="238"/>
  <c r="H38" i="238"/>
  <c r="H18" i="238"/>
  <c r="H17" i="238"/>
  <c r="H21" i="238"/>
  <c r="H28" i="238"/>
  <c r="H23" i="238"/>
  <c r="H40" i="238"/>
  <c r="H22" i="238"/>
  <c r="H29" i="238"/>
  <c r="H32" i="238"/>
  <c r="H35" i="238"/>
  <c r="H34" i="238"/>
  <c r="H9" i="238"/>
  <c r="H44" i="238"/>
  <c r="H11" i="238"/>
  <c r="H13" i="238"/>
  <c r="H33" i="238"/>
  <c r="H24" i="238"/>
  <c r="H31" i="238"/>
  <c r="H20" i="238"/>
  <c r="H10" i="238"/>
  <c r="H42" i="238"/>
  <c r="P45" i="248"/>
  <c r="H59" i="248"/>
  <c r="F55" i="248"/>
  <c r="G52" i="248"/>
  <c r="N49" i="248"/>
  <c r="E50" i="248"/>
  <c r="F26" i="248"/>
  <c r="Q57" i="248"/>
  <c r="E56" i="248"/>
  <c r="J52" i="248"/>
  <c r="M27" i="248"/>
  <c r="E27" i="248"/>
  <c r="T24" i="248"/>
  <c r="J20" i="237"/>
  <c r="M15" i="211"/>
  <c r="K12" i="238"/>
  <c r="E48" i="229"/>
  <c r="AT7" i="229"/>
  <c r="K10" i="238"/>
  <c r="K23" i="238"/>
  <c r="AB30" i="211"/>
  <c r="AT24" i="211"/>
  <c r="AU24" i="211"/>
  <c r="AX24" i="211"/>
  <c r="K40" i="238"/>
  <c r="K29" i="238"/>
  <c r="P27" i="248"/>
  <c r="P47" i="248"/>
  <c r="G45" i="248"/>
  <c r="D40" i="248"/>
  <c r="D8" i="250"/>
  <c r="D34" i="248"/>
  <c r="S7" i="249"/>
  <c r="E55" i="248"/>
  <c r="O49" i="248"/>
  <c r="H32" i="248"/>
  <c r="Q7" i="226"/>
  <c r="M8" i="236"/>
  <c r="E276" i="251"/>
  <c r="D78" i="130"/>
  <c r="M9" i="237"/>
  <c r="F8" i="226"/>
  <c r="F48" i="226"/>
  <c r="AT8" i="226"/>
  <c r="H43" i="248"/>
  <c r="K45" i="248"/>
  <c r="I24" i="248"/>
  <c r="L27" i="248"/>
  <c r="M11" i="237"/>
  <c r="H10" i="226"/>
  <c r="H48" i="226"/>
  <c r="AT10" i="226"/>
  <c r="AS7" i="226"/>
  <c r="Q17" i="211"/>
  <c r="D18" i="236"/>
  <c r="G18" i="236"/>
  <c r="G18" i="237"/>
  <c r="O17" i="220"/>
  <c r="O48" i="220"/>
  <c r="AT17" i="220"/>
  <c r="P52" i="248"/>
  <c r="P9" i="237"/>
  <c r="F8" i="229"/>
  <c r="F48" i="229"/>
  <c r="AT8" i="229"/>
  <c r="F49" i="248"/>
  <c r="I48" i="248"/>
  <c r="G60" i="248"/>
  <c r="F43" i="248"/>
  <c r="L44" i="248"/>
  <c r="P43" i="248"/>
  <c r="N50" i="248"/>
  <c r="E51" i="248"/>
  <c r="Q25" i="248"/>
  <c r="L28" i="248"/>
  <c r="J30" i="248"/>
  <c r="T31" i="248"/>
  <c r="N27" i="248"/>
  <c r="E19" i="211"/>
  <c r="AS19" i="211"/>
  <c r="D20" i="237"/>
  <c r="K43" i="238"/>
  <c r="K27" i="238"/>
  <c r="K34" i="238"/>
  <c r="K44" i="238"/>
  <c r="D31" i="236"/>
  <c r="Z28" i="211"/>
  <c r="K39" i="238"/>
  <c r="K41" i="238"/>
  <c r="K46" i="238"/>
  <c r="F56" i="248"/>
  <c r="D42" i="248"/>
  <c r="N60" i="248"/>
  <c r="Y23" i="248"/>
  <c r="J55" i="248"/>
  <c r="O58" i="248"/>
  <c r="D58" i="248"/>
  <c r="E30" i="248"/>
  <c r="F174" i="251"/>
  <c r="F154" i="251"/>
  <c r="F13" i="251"/>
  <c r="F12" i="251"/>
  <c r="F276" i="251"/>
  <c r="F48" i="227"/>
  <c r="AT8" i="227"/>
  <c r="E48" i="228"/>
  <c r="AT7" i="228"/>
  <c r="Q15" i="211"/>
  <c r="D16" i="236"/>
  <c r="M16" i="236"/>
  <c r="O29" i="248"/>
  <c r="M31" i="248"/>
  <c r="E28" i="248"/>
  <c r="K27" i="248"/>
  <c r="P32" i="248"/>
  <c r="Q12" i="237"/>
  <c r="I11" i="230"/>
  <c r="I48" i="230"/>
  <c r="AT11" i="230"/>
  <c r="I41" i="238"/>
  <c r="I11" i="238"/>
  <c r="I22" i="238"/>
  <c r="I24" i="238"/>
  <c r="I20" i="238"/>
  <c r="I37" i="238"/>
  <c r="I46" i="238"/>
  <c r="I31" i="238"/>
  <c r="P11" i="238"/>
  <c r="P22" i="238"/>
  <c r="P41" i="238"/>
  <c r="P15" i="238"/>
  <c r="P46" i="238"/>
  <c r="P37" i="238"/>
  <c r="P8" i="238"/>
  <c r="P45" i="238"/>
  <c r="P20" i="238"/>
  <c r="P30" i="238"/>
  <c r="P31" i="238"/>
  <c r="P43" i="238"/>
  <c r="P19" i="238"/>
  <c r="P9" i="238"/>
  <c r="P48" i="221"/>
  <c r="AT18" i="221"/>
  <c r="E47" i="221"/>
  <c r="E47" i="211"/>
  <c r="P47" i="211"/>
  <c r="Q10" i="237"/>
  <c r="AS8" i="230"/>
  <c r="AS8" i="211"/>
  <c r="D9" i="237"/>
  <c r="G9" i="230"/>
  <c r="G48" i="230"/>
  <c r="AT9" i="230"/>
  <c r="AS7" i="230"/>
  <c r="AS7" i="211"/>
  <c r="D8" i="237"/>
  <c r="P46" i="248"/>
  <c r="G51" i="248"/>
  <c r="I44" i="248"/>
  <c r="H55" i="248"/>
  <c r="K52" i="248"/>
  <c r="E59" i="248"/>
  <c r="J59" i="248"/>
  <c r="L47" i="248"/>
  <c r="N19" i="250"/>
  <c r="K53" i="248"/>
  <c r="AA30" i="248"/>
  <c r="D13" i="251"/>
  <c r="D12" i="251"/>
  <c r="Q10" i="211"/>
  <c r="D11" i="236"/>
  <c r="D23" i="236"/>
  <c r="F19" i="211"/>
  <c r="AB48" i="225"/>
  <c r="AT30" i="225"/>
  <c r="K45" i="238"/>
  <c r="K31" i="238"/>
  <c r="P8" i="237"/>
  <c r="K17" i="238"/>
  <c r="K19" i="238"/>
  <c r="K9" i="238"/>
  <c r="K30" i="238"/>
  <c r="AT14" i="211"/>
  <c r="AU14" i="211"/>
  <c r="AX14" i="211"/>
  <c r="AD23" i="248"/>
  <c r="D30" i="249"/>
  <c r="Q60" i="248"/>
  <c r="R7" i="249"/>
  <c r="AA23" i="248"/>
  <c r="W7" i="211"/>
  <c r="AT21" i="224"/>
  <c r="AT21" i="211"/>
  <c r="AU21" i="211"/>
  <c r="AX21" i="211"/>
  <c r="S48" i="211"/>
  <c r="D22" i="235"/>
  <c r="AT33" i="227"/>
  <c r="AT33" i="211"/>
  <c r="AU33" i="211"/>
  <c r="AX33" i="211"/>
  <c r="AE48" i="211"/>
  <c r="D34" i="235"/>
  <c r="X48" i="219"/>
  <c r="X26" i="211"/>
  <c r="J48" i="220"/>
  <c r="J12" i="211"/>
  <c r="AT30" i="219"/>
  <c r="AT30" i="211"/>
  <c r="AU30" i="211"/>
  <c r="AX30" i="211"/>
  <c r="AB48" i="211"/>
  <c r="D31" i="235"/>
  <c r="AO48" i="218"/>
  <c r="AO43" i="211"/>
  <c r="N20" i="237"/>
  <c r="Q19" i="227"/>
  <c r="E7" i="221"/>
  <c r="H8" i="237"/>
  <c r="AT18" i="220"/>
  <c r="I9" i="237"/>
  <c r="F8" i="222"/>
  <c r="F48" i="222"/>
  <c r="AT8" i="222"/>
  <c r="AC48" i="219"/>
  <c r="AC31" i="211"/>
  <c r="H19" i="250"/>
  <c r="G9" i="249"/>
  <c r="G12" i="248"/>
  <c r="I28" i="248"/>
  <c r="G43" i="248"/>
  <c r="G53" i="248"/>
  <c r="G46" i="248"/>
  <c r="V26" i="248"/>
  <c r="AA10" i="249"/>
  <c r="AA13" i="248"/>
  <c r="Q28" i="248"/>
  <c r="K46" i="248"/>
  <c r="E45" i="248"/>
  <c r="R20" i="249"/>
  <c r="D25" i="249"/>
  <c r="J43" i="248"/>
  <c r="O45" i="248"/>
  <c r="U26" i="248"/>
  <c r="O8" i="249"/>
  <c r="O11" i="248"/>
  <c r="O46" i="248"/>
  <c r="U7" i="249"/>
  <c r="U10" i="248"/>
  <c r="AE33" i="211"/>
  <c r="P18" i="211"/>
  <c r="D12" i="249"/>
  <c r="D16" i="249"/>
  <c r="D17" i="248"/>
  <c r="D20" i="248"/>
  <c r="D21" i="248"/>
  <c r="D22" i="248"/>
  <c r="D35" i="248"/>
  <c r="I48" i="218"/>
  <c r="Y48" i="221"/>
  <c r="AT27" i="221"/>
  <c r="Y27" i="211"/>
  <c r="AT37" i="219"/>
  <c r="AT37" i="211"/>
  <c r="AU37" i="211"/>
  <c r="AX37" i="211"/>
  <c r="AI48" i="211"/>
  <c r="D38" i="235"/>
  <c r="Q19" i="229"/>
  <c r="Q48" i="229"/>
  <c r="AT19" i="229"/>
  <c r="P20" i="237"/>
  <c r="K20" i="237"/>
  <c r="Q19" i="224"/>
  <c r="Q48" i="224"/>
  <c r="AT19" i="224"/>
  <c r="AL40" i="211"/>
  <c r="AL48" i="220"/>
  <c r="T48" i="219"/>
  <c r="T22" i="211"/>
  <c r="L20" i="237"/>
  <c r="Q19" i="225"/>
  <c r="Q48" i="225"/>
  <c r="AT19" i="225"/>
  <c r="O20" i="237"/>
  <c r="Q19" i="228"/>
  <c r="Q48" i="228"/>
  <c r="AT19" i="228"/>
  <c r="J8" i="237"/>
  <c r="E7" i="223"/>
  <c r="E48" i="223"/>
  <c r="E7" i="220"/>
  <c r="E48" i="220"/>
  <c r="G8" i="237"/>
  <c r="F9" i="237"/>
  <c r="F8" i="219"/>
  <c r="AT41" i="219"/>
  <c r="AT41" i="211"/>
  <c r="AU41" i="211"/>
  <c r="AX41" i="211"/>
  <c r="AM48" i="211"/>
  <c r="D42" i="235"/>
  <c r="AJ48" i="223"/>
  <c r="AT38" i="223"/>
  <c r="AJ38" i="211"/>
  <c r="AA48" i="222"/>
  <c r="AA29" i="211"/>
  <c r="AD32" i="211"/>
  <c r="AD48" i="218"/>
  <c r="P31" i="248"/>
  <c r="G44" i="248"/>
  <c r="AB28" i="248"/>
  <c r="AC26" i="248"/>
  <c r="AC23" i="248"/>
  <c r="AE23" i="249"/>
  <c r="AE26" i="248"/>
  <c r="N30" i="248"/>
  <c r="N31" i="248"/>
  <c r="S24" i="248"/>
  <c r="S23" i="248"/>
  <c r="S10" i="248"/>
  <c r="K28" i="248"/>
  <c r="T28" i="248"/>
  <c r="K7" i="249"/>
  <c r="K10" i="248"/>
  <c r="J29" i="248"/>
  <c r="O43" i="248"/>
  <c r="M44" i="248"/>
  <c r="AC7" i="249"/>
  <c r="AC10" i="248"/>
  <c r="M28" i="248"/>
  <c r="M7" i="249"/>
  <c r="M10" i="248"/>
  <c r="Q7" i="249"/>
  <c r="Q10" i="248"/>
  <c r="AF9" i="249"/>
  <c r="AF12" i="248"/>
  <c r="D12" i="248"/>
  <c r="Q7" i="230"/>
  <c r="Q8" i="236"/>
  <c r="AK39" i="211"/>
  <c r="Q11" i="211"/>
  <c r="D12" i="236"/>
  <c r="AH48" i="219"/>
  <c r="S21" i="211"/>
  <c r="AP48" i="211"/>
  <c r="D45" i="235"/>
  <c r="D15" i="249"/>
  <c r="D15" i="248"/>
  <c r="D19" i="248"/>
  <c r="D13" i="249"/>
  <c r="D33" i="248"/>
  <c r="D28" i="250"/>
  <c r="H48" i="218"/>
  <c r="AT9" i="218"/>
  <c r="AT28" i="218"/>
  <c r="K48" i="220"/>
  <c r="K13" i="211"/>
  <c r="E7" i="218"/>
  <c r="E8" i="237"/>
  <c r="AF34" i="211"/>
  <c r="AF48" i="218"/>
  <c r="L8" i="237"/>
  <c r="E7" i="225"/>
  <c r="E48" i="225"/>
  <c r="M20" i="237"/>
  <c r="Q19" i="226"/>
  <c r="AT15" i="220"/>
  <c r="AT15" i="211"/>
  <c r="AU15" i="211"/>
  <c r="AX15" i="211"/>
  <c r="M48" i="211"/>
  <c r="D16" i="235"/>
  <c r="AG48" i="222"/>
  <c r="AT35" i="222"/>
  <c r="AT35" i="211"/>
  <c r="AU35" i="211"/>
  <c r="AX35" i="211"/>
  <c r="AG35" i="211"/>
  <c r="G9" i="237"/>
  <c r="F8" i="220"/>
  <c r="F48" i="220"/>
  <c r="AT8" i="220"/>
  <c r="AT7" i="219"/>
  <c r="AT46" i="219"/>
  <c r="AT46" i="211"/>
  <c r="AU46" i="211"/>
  <c r="AX46" i="211"/>
  <c r="AR48" i="211"/>
  <c r="D47" i="235"/>
  <c r="AT38" i="219"/>
  <c r="AT38" i="211"/>
  <c r="AU38" i="211"/>
  <c r="AX38" i="211"/>
  <c r="F20" i="237"/>
  <c r="Q19" i="219"/>
  <c r="Z28" i="248"/>
  <c r="Z23" i="248"/>
  <c r="Z7" i="249"/>
  <c r="Z10" i="248"/>
  <c r="J49" i="248"/>
  <c r="U31" i="248"/>
  <c r="N7" i="249"/>
  <c r="N10" i="248"/>
  <c r="J45" i="248"/>
  <c r="T26" i="248"/>
  <c r="E29" i="248"/>
  <c r="AF27" i="249"/>
  <c r="AF30" i="248"/>
  <c r="E11" i="249"/>
  <c r="D11" i="249"/>
  <c r="E14" i="248"/>
  <c r="D14" i="248"/>
  <c r="O31" i="248"/>
  <c r="M10" i="249"/>
  <c r="M13" i="248"/>
  <c r="D13" i="248"/>
  <c r="F7" i="211"/>
  <c r="L48" i="211"/>
  <c r="D15" i="235"/>
  <c r="Q48" i="227"/>
  <c r="AT19" i="227"/>
  <c r="E8" i="211"/>
  <c r="AN42" i="211"/>
  <c r="U23" i="211"/>
  <c r="D19" i="249"/>
  <c r="R23" i="248"/>
  <c r="D37" i="248"/>
  <c r="D16" i="248"/>
  <c r="Z47" i="211"/>
  <c r="Z48" i="226"/>
  <c r="AT28" i="226"/>
  <c r="F8" i="228"/>
  <c r="F48" i="228"/>
  <c r="O9" i="237"/>
  <c r="AT16" i="218"/>
  <c r="AT23" i="219"/>
  <c r="AT23" i="211"/>
  <c r="AU23" i="211"/>
  <c r="AX23" i="211"/>
  <c r="U48" i="211"/>
  <c r="D24" i="235"/>
  <c r="Q8" i="219"/>
  <c r="Q9" i="211"/>
  <c r="D10" i="236"/>
  <c r="F10" i="236"/>
  <c r="Q7" i="219"/>
  <c r="F8" i="236"/>
  <c r="Q19" i="230"/>
  <c r="Q48" i="230"/>
  <c r="Q20" i="237"/>
  <c r="Q48" i="218"/>
  <c r="AT27" i="220"/>
  <c r="AT39" i="219"/>
  <c r="AT39" i="211"/>
  <c r="AU39" i="211"/>
  <c r="AX39" i="211"/>
  <c r="AK48" i="211"/>
  <c r="D40" i="235"/>
  <c r="R48" i="218"/>
  <c r="R20" i="211"/>
  <c r="Q19" i="222"/>
  <c r="Q48" i="222"/>
  <c r="AT19" i="222"/>
  <c r="I20" i="237"/>
  <c r="E8" i="236"/>
  <c r="W48" i="227"/>
  <c r="AT25" i="227"/>
  <c r="AT25" i="211"/>
  <c r="AU25" i="211"/>
  <c r="AX25" i="211"/>
  <c r="W25" i="211"/>
  <c r="E7" i="222"/>
  <c r="E48" i="222"/>
  <c r="I8" i="237"/>
  <c r="E7" i="227"/>
  <c r="E48" i="227"/>
  <c r="N8" i="237"/>
  <c r="N48" i="221"/>
  <c r="AT16" i="221"/>
  <c r="N16" i="211"/>
  <c r="AT45" i="219"/>
  <c r="AT45" i="211"/>
  <c r="AU45" i="211"/>
  <c r="AX45" i="211"/>
  <c r="AQ48" i="211"/>
  <c r="D46" i="235"/>
  <c r="AT42" i="218"/>
  <c r="AT42" i="211"/>
  <c r="AU42" i="211"/>
  <c r="AX42" i="211"/>
  <c r="AN48" i="211"/>
  <c r="D43" i="235"/>
  <c r="G24" i="248"/>
  <c r="I31" i="248"/>
  <c r="G54" i="248"/>
  <c r="AB25" i="248"/>
  <c r="AB23" i="248"/>
  <c r="L19" i="250"/>
  <c r="N26" i="248"/>
  <c r="Q29" i="248"/>
  <c r="S10" i="249"/>
  <c r="S13" i="248"/>
  <c r="K54" i="248"/>
  <c r="K19" i="250"/>
  <c r="AF28" i="248"/>
  <c r="AF25" i="249"/>
  <c r="O24" i="248"/>
  <c r="M47" i="248"/>
  <c r="O51" i="248"/>
  <c r="O7" i="249"/>
  <c r="O10" i="248"/>
  <c r="O26" i="248"/>
  <c r="O48" i="248"/>
  <c r="AA7" i="249"/>
  <c r="AA10" i="248"/>
  <c r="D174" i="251"/>
  <c r="D154" i="251"/>
  <c r="D276" i="251"/>
  <c r="AQ45" i="211"/>
  <c r="F47" i="211"/>
  <c r="AI37" i="211"/>
  <c r="Q47" i="226"/>
  <c r="Q48" i="226"/>
  <c r="AT19" i="226"/>
  <c r="V48" i="211"/>
  <c r="D25" i="235"/>
  <c r="AT17" i="211"/>
  <c r="AU17" i="211"/>
  <c r="AX17" i="211"/>
  <c r="L14" i="211"/>
  <c r="D18" i="248"/>
  <c r="D24" i="249"/>
  <c r="D14" i="249"/>
  <c r="D39" i="248"/>
  <c r="D10" i="249"/>
  <c r="D41" i="248"/>
  <c r="D30" i="248"/>
  <c r="D17" i="249"/>
  <c r="D18" i="249"/>
  <c r="AE23" i="248"/>
  <c r="AF7" i="249"/>
  <c r="D49" i="248"/>
  <c r="D48" i="248"/>
  <c r="V23" i="248"/>
  <c r="O17" i="211"/>
  <c r="D55" i="248"/>
  <c r="D46" i="248"/>
  <c r="F10" i="248"/>
  <c r="F7" i="249"/>
  <c r="O48" i="211"/>
  <c r="D18" i="235"/>
  <c r="D44" i="248"/>
  <c r="D53" i="248"/>
  <c r="D50" i="248"/>
  <c r="H10" i="248"/>
  <c r="H7" i="249"/>
  <c r="D52" i="248"/>
  <c r="I32" i="248"/>
  <c r="I23" i="248"/>
  <c r="Y48" i="211"/>
  <c r="D28" i="235"/>
  <c r="D47" i="248"/>
  <c r="AT27" i="211"/>
  <c r="AU27" i="211"/>
  <c r="AX27" i="211"/>
  <c r="T23" i="248"/>
  <c r="AJ48" i="211"/>
  <c r="D39" i="235"/>
  <c r="H10" i="211"/>
  <c r="AT18" i="211"/>
  <c r="AU18" i="211"/>
  <c r="AX18" i="211"/>
  <c r="D9" i="249"/>
  <c r="P23" i="248"/>
  <c r="I11" i="211"/>
  <c r="P48" i="211"/>
  <c r="D19" i="235"/>
  <c r="AF23" i="248"/>
  <c r="AT9" i="211"/>
  <c r="AU9" i="211"/>
  <c r="AX9" i="211"/>
  <c r="G9" i="211"/>
  <c r="D43" i="248"/>
  <c r="H23" i="248"/>
  <c r="D57" i="248"/>
  <c r="G48" i="211"/>
  <c r="D10" i="235"/>
  <c r="E48" i="221"/>
  <c r="AT7" i="221"/>
  <c r="D59" i="248"/>
  <c r="Y10" i="248"/>
  <c r="Y7" i="249"/>
  <c r="F32" i="248"/>
  <c r="F23" i="248"/>
  <c r="D31" i="248"/>
  <c r="D60" i="248"/>
  <c r="V7" i="249"/>
  <c r="V10" i="248"/>
  <c r="Y11" i="248"/>
  <c r="Y8" i="249"/>
  <c r="Q9" i="237"/>
  <c r="F8" i="230"/>
  <c r="F48" i="230"/>
  <c r="AT8" i="230"/>
  <c r="J46" i="238"/>
  <c r="J38" i="238"/>
  <c r="J10" i="238"/>
  <c r="J29" i="238"/>
  <c r="J36" i="238"/>
  <c r="J31" i="238"/>
  <c r="J35" i="238"/>
  <c r="J22" i="238"/>
  <c r="J17" i="238"/>
  <c r="J43" i="238"/>
  <c r="J15" i="238"/>
  <c r="J40" i="238"/>
  <c r="J30" i="238"/>
  <c r="J21" i="238"/>
  <c r="J24" i="238"/>
  <c r="J42" i="238"/>
  <c r="J9" i="238"/>
  <c r="J23" i="238"/>
  <c r="J14" i="238"/>
  <c r="J19" i="238"/>
  <c r="J44" i="238"/>
  <c r="J20" i="238"/>
  <c r="J25" i="238"/>
  <c r="J12" i="238"/>
  <c r="J33" i="238"/>
  <c r="J32" i="238"/>
  <c r="J39" i="238"/>
  <c r="J16" i="238"/>
  <c r="J26" i="238"/>
  <c r="J18" i="238"/>
  <c r="J28" i="238"/>
  <c r="J27" i="238"/>
  <c r="J45" i="238"/>
  <c r="J8" i="238"/>
  <c r="J41" i="238"/>
  <c r="J34" i="238"/>
  <c r="J13" i="238"/>
  <c r="J11" i="238"/>
  <c r="J37" i="238"/>
  <c r="D51" i="248"/>
  <c r="Q7" i="211"/>
  <c r="D8" i="236"/>
  <c r="P8" i="235" a="1"/>
  <c r="P10" i="235"/>
  <c r="L23" i="248"/>
  <c r="W10" i="248"/>
  <c r="W7" i="249"/>
  <c r="Q11" i="248"/>
  <c r="Q8" i="249"/>
  <c r="N32" i="248"/>
  <c r="N23" i="248"/>
  <c r="M8" i="237"/>
  <c r="E7" i="226"/>
  <c r="E48" i="226"/>
  <c r="AT7" i="226"/>
  <c r="AD7" i="249"/>
  <c r="AD10" i="248"/>
  <c r="D20" i="249"/>
  <c r="D56" i="248"/>
  <c r="D27" i="248"/>
  <c r="AC11" i="248"/>
  <c r="AC8" i="249"/>
  <c r="E7" i="230"/>
  <c r="E48" i="230"/>
  <c r="AT7" i="230"/>
  <c r="Q8" i="237"/>
  <c r="AT19" i="230"/>
  <c r="J32" i="248"/>
  <c r="J23" i="248"/>
  <c r="K32" i="248"/>
  <c r="K23" i="248"/>
  <c r="S8" i="249"/>
  <c r="S11" i="248"/>
  <c r="I7" i="249"/>
  <c r="I10" i="248"/>
  <c r="N8" i="235" a="1"/>
  <c r="AT7" i="227"/>
  <c r="F9" i="236"/>
  <c r="Q8" i="211"/>
  <c r="D9" i="236"/>
  <c r="AE7" i="249"/>
  <c r="AE10" i="248"/>
  <c r="AT34" i="218"/>
  <c r="AT34" i="211"/>
  <c r="AU34" i="211"/>
  <c r="AX34" i="211"/>
  <c r="AF48" i="211"/>
  <c r="D35" i="235"/>
  <c r="E48" i="218"/>
  <c r="AT10" i="218"/>
  <c r="AT10" i="211"/>
  <c r="AU10" i="211"/>
  <c r="AX10" i="211"/>
  <c r="H48" i="211"/>
  <c r="D11" i="235"/>
  <c r="E32" i="248"/>
  <c r="E23" i="248"/>
  <c r="AT29" i="222"/>
  <c r="AT29" i="211"/>
  <c r="AU29" i="211"/>
  <c r="AX29" i="211"/>
  <c r="AA48" i="211"/>
  <c r="D30" i="235"/>
  <c r="AA8" i="249"/>
  <c r="AA11" i="248"/>
  <c r="G32" i="248"/>
  <c r="G23" i="248"/>
  <c r="G8" i="249"/>
  <c r="G11" i="248"/>
  <c r="K8" i="235" a="1"/>
  <c r="AT16" i="211"/>
  <c r="AU16" i="211"/>
  <c r="AX16" i="211"/>
  <c r="D29" i="248"/>
  <c r="AT28" i="211"/>
  <c r="AU28" i="211"/>
  <c r="AX28" i="211"/>
  <c r="D24" i="248"/>
  <c r="P42" i="235"/>
  <c r="P44" i="235"/>
  <c r="P31" i="235"/>
  <c r="P24" i="235"/>
  <c r="P25" i="235"/>
  <c r="P40" i="235"/>
  <c r="P41" i="235"/>
  <c r="P39" i="235"/>
  <c r="P11" i="235"/>
  <c r="P17" i="235"/>
  <c r="M8" i="249"/>
  <c r="M11" i="248"/>
  <c r="E8" i="249"/>
  <c r="E11" i="248"/>
  <c r="E7" i="249"/>
  <c r="E10" i="248"/>
  <c r="Q32" i="248"/>
  <c r="Q23" i="248"/>
  <c r="AB7" i="249"/>
  <c r="AB10" i="248"/>
  <c r="T10" i="248"/>
  <c r="T7" i="249"/>
  <c r="D28" i="248"/>
  <c r="H8" i="235" a="1"/>
  <c r="AO48" i="211"/>
  <c r="D44" i="235"/>
  <c r="AT43" i="218"/>
  <c r="AT43" i="211"/>
  <c r="AU43" i="211"/>
  <c r="AX43" i="211"/>
  <c r="AT12" i="220"/>
  <c r="AT12" i="211"/>
  <c r="AU12" i="211"/>
  <c r="AX12" i="211"/>
  <c r="J48" i="211"/>
  <c r="D13" i="235"/>
  <c r="N48" i="211"/>
  <c r="D17" i="235"/>
  <c r="Z48" i="211"/>
  <c r="D29" i="235"/>
  <c r="D26" i="248"/>
  <c r="AG48" i="211"/>
  <c r="D36" i="235"/>
  <c r="J7" i="249"/>
  <c r="J10" i="248"/>
  <c r="I8" i="235" a="1"/>
  <c r="AT7" i="222"/>
  <c r="R48" i="211"/>
  <c r="D21" i="235"/>
  <c r="AT20" i="218"/>
  <c r="AT20" i="211"/>
  <c r="AU20" i="211"/>
  <c r="AX20" i="211"/>
  <c r="AT19" i="218"/>
  <c r="AT8" i="228"/>
  <c r="O8" i="235" a="1"/>
  <c r="AT7" i="225"/>
  <c r="L8" i="235" a="1"/>
  <c r="AT13" i="220"/>
  <c r="AT13" i="211"/>
  <c r="AU13" i="211"/>
  <c r="AX13" i="211"/>
  <c r="K48" i="211"/>
  <c r="D14" i="235"/>
  <c r="M32" i="248"/>
  <c r="O32" i="248"/>
  <c r="F48" i="219"/>
  <c r="F8" i="211"/>
  <c r="AT7" i="223"/>
  <c r="J8" i="235" a="1"/>
  <c r="AT40" i="220"/>
  <c r="AT40" i="211"/>
  <c r="AU40" i="211"/>
  <c r="AX40" i="211"/>
  <c r="AL48" i="211"/>
  <c r="D41" i="235"/>
  <c r="O23" i="248"/>
  <c r="D54" i="248"/>
  <c r="Q19" i="211"/>
  <c r="W48" i="211"/>
  <c r="D26" i="235"/>
  <c r="M23" i="248"/>
  <c r="D25" i="248"/>
  <c r="U23" i="248"/>
  <c r="D45" i="248"/>
  <c r="D19" i="250"/>
  <c r="AT36" i="219"/>
  <c r="AT36" i="211"/>
  <c r="AU36" i="211"/>
  <c r="AX36" i="211"/>
  <c r="AH48" i="211"/>
  <c r="D37" i="235"/>
  <c r="AF8" i="249"/>
  <c r="AF11" i="248"/>
  <c r="AD48" i="211"/>
  <c r="D33" i="235"/>
  <c r="AT32" i="218"/>
  <c r="AT32" i="211"/>
  <c r="AU32" i="211"/>
  <c r="AX32" i="211"/>
  <c r="G8" i="235" a="1"/>
  <c r="AT7" i="220"/>
  <c r="T48" i="211"/>
  <c r="D23" i="235"/>
  <c r="AT22" i="219"/>
  <c r="AT22" i="211"/>
  <c r="AU22" i="211"/>
  <c r="AX22" i="211"/>
  <c r="AT11" i="218"/>
  <c r="AT11" i="211"/>
  <c r="AU11" i="211"/>
  <c r="AX11" i="211"/>
  <c r="I48" i="211"/>
  <c r="D12" i="235"/>
  <c r="AT31" i="219"/>
  <c r="AT31" i="211"/>
  <c r="AU31" i="211"/>
  <c r="AX31" i="211"/>
  <c r="AC48" i="211"/>
  <c r="D32" i="235"/>
  <c r="AT26" i="219"/>
  <c r="AT26" i="211"/>
  <c r="AU26" i="211"/>
  <c r="AX26" i="211"/>
  <c r="X48" i="211"/>
  <c r="D27" i="235"/>
  <c r="Q47" i="211"/>
  <c r="Q48" i="219"/>
  <c r="AT19" i="219"/>
  <c r="M8" i="235" a="1"/>
  <c r="Q8" i="235" a="1"/>
  <c r="Q8" i="235"/>
  <c r="E7" i="211"/>
  <c r="P26" i="235"/>
  <c r="P47" i="235"/>
  <c r="P35" i="235"/>
  <c r="P30" i="235"/>
  <c r="P29" i="235"/>
  <c r="P14" i="235"/>
  <c r="P13" i="235"/>
  <c r="P27" i="235"/>
  <c r="P33" i="235"/>
  <c r="P32" i="235"/>
  <c r="P28" i="235"/>
  <c r="P15" i="235"/>
  <c r="P37" i="235"/>
  <c r="P20" i="235"/>
  <c r="P18" i="235"/>
  <c r="P23" i="235"/>
  <c r="P46" i="235"/>
  <c r="P45" i="235"/>
  <c r="P22" i="235"/>
  <c r="P21" i="235"/>
  <c r="P43" i="235"/>
  <c r="P16" i="235"/>
  <c r="P38" i="235"/>
  <c r="P9" i="235"/>
  <c r="P8" i="235"/>
  <c r="P19" i="235"/>
  <c r="P36" i="235"/>
  <c r="P34" i="235"/>
  <c r="P12" i="235"/>
  <c r="I40" i="235"/>
  <c r="I8" i="235"/>
  <c r="I23" i="235"/>
  <c r="I34" i="235"/>
  <c r="I35" i="235"/>
  <c r="I25" i="235"/>
  <c r="I28" i="235"/>
  <c r="I30" i="235"/>
  <c r="I19" i="235"/>
  <c r="I13" i="235"/>
  <c r="I16" i="235"/>
  <c r="I20" i="235"/>
  <c r="I26" i="235"/>
  <c r="I27" i="235"/>
  <c r="I17" i="235"/>
  <c r="I44" i="235"/>
  <c r="I22" i="235"/>
  <c r="I11" i="235"/>
  <c r="I47" i="235"/>
  <c r="I37" i="235"/>
  <c r="I32" i="235"/>
  <c r="I45" i="235"/>
  <c r="I10" i="235"/>
  <c r="I42" i="235"/>
  <c r="I43" i="235"/>
  <c r="I33" i="235"/>
  <c r="I12" i="235"/>
  <c r="I38" i="235"/>
  <c r="I31" i="235"/>
  <c r="I21" i="235"/>
  <c r="I24" i="235"/>
  <c r="I9" i="235"/>
  <c r="I39" i="235"/>
  <c r="I15" i="235"/>
  <c r="I46" i="235"/>
  <c r="I18" i="235"/>
  <c r="I14" i="235"/>
  <c r="I36" i="235"/>
  <c r="I41" i="235"/>
  <c r="I29" i="235"/>
  <c r="N35" i="235"/>
  <c r="N37" i="235"/>
  <c r="N43" i="235"/>
  <c r="N34" i="235"/>
  <c r="N28" i="235"/>
  <c r="N47" i="235"/>
  <c r="N33" i="235"/>
  <c r="N14" i="235"/>
  <c r="N46" i="235"/>
  <c r="N32" i="235"/>
  <c r="N19" i="235"/>
  <c r="N29" i="235"/>
  <c r="N31" i="235"/>
  <c r="N26" i="235"/>
  <c r="N20" i="235"/>
  <c r="N27" i="235"/>
  <c r="N25" i="235"/>
  <c r="N39" i="235"/>
  <c r="N38" i="235"/>
  <c r="N24" i="235"/>
  <c r="N44" i="235"/>
  <c r="N15" i="235"/>
  <c r="N12" i="235"/>
  <c r="N17" i="235"/>
  <c r="N30" i="235"/>
  <c r="N45" i="235"/>
  <c r="N42" i="235"/>
  <c r="N9" i="235"/>
  <c r="N22" i="235"/>
  <c r="N40" i="235"/>
  <c r="N21" i="235"/>
  <c r="N18" i="235"/>
  <c r="N11" i="235"/>
  <c r="N23" i="235"/>
  <c r="N16" i="235"/>
  <c r="N13" i="235"/>
  <c r="N10" i="235"/>
  <c r="N36" i="235"/>
  <c r="N41" i="235"/>
  <c r="N8" i="235"/>
  <c r="AT19" i="211"/>
  <c r="AU19" i="211"/>
  <c r="AX19" i="211"/>
  <c r="D32" i="248"/>
  <c r="M45" i="235"/>
  <c r="M41" i="235"/>
  <c r="M21" i="235"/>
  <c r="M19" i="235"/>
  <c r="M38" i="235"/>
  <c r="M18" i="235"/>
  <c r="M36" i="235"/>
  <c r="M37" i="235"/>
  <c r="M35" i="235"/>
  <c r="M15" i="235"/>
  <c r="M32" i="235"/>
  <c r="M9" i="235"/>
  <c r="M23" i="235"/>
  <c r="M26" i="235"/>
  <c r="M12" i="235"/>
  <c r="M16" i="235"/>
  <c r="M25" i="235"/>
  <c r="M39" i="235"/>
  <c r="M42" i="235"/>
  <c r="M22" i="235"/>
  <c r="M34" i="235"/>
  <c r="M20" i="235"/>
  <c r="M40" i="235"/>
  <c r="M17" i="235"/>
  <c r="M31" i="235"/>
  <c r="M11" i="235"/>
  <c r="M14" i="235"/>
  <c r="M24" i="235"/>
  <c r="M33" i="235"/>
  <c r="M47" i="235"/>
  <c r="M8" i="235"/>
  <c r="M46" i="235"/>
  <c r="M30" i="235"/>
  <c r="M43" i="235"/>
  <c r="M29" i="235"/>
  <c r="M27" i="235"/>
  <c r="M13" i="235"/>
  <c r="M28" i="235"/>
  <c r="M44" i="235"/>
  <c r="M10" i="235"/>
  <c r="G37" i="235"/>
  <c r="G47" i="235"/>
  <c r="G27" i="235"/>
  <c r="G26" i="235"/>
  <c r="G36" i="235"/>
  <c r="G33" i="235"/>
  <c r="G8" i="235"/>
  <c r="G35" i="235"/>
  <c r="G22" i="235"/>
  <c r="G44" i="235"/>
  <c r="G45" i="235"/>
  <c r="G13" i="235"/>
  <c r="G11" i="235"/>
  <c r="G34" i="235"/>
  <c r="G20" i="235"/>
  <c r="G41" i="235"/>
  <c r="G9" i="235"/>
  <c r="G19" i="235"/>
  <c r="G30" i="235"/>
  <c r="G28" i="235"/>
  <c r="G29" i="235"/>
  <c r="G16" i="235"/>
  <c r="G43" i="235"/>
  <c r="G18" i="235"/>
  <c r="G15" i="235"/>
  <c r="G25" i="235"/>
  <c r="G24" i="235"/>
  <c r="G46" i="235"/>
  <c r="G14" i="235"/>
  <c r="G23" i="235"/>
  <c r="G42" i="235"/>
  <c r="G40" i="235"/>
  <c r="G32" i="235"/>
  <c r="G17" i="235"/>
  <c r="G39" i="235"/>
  <c r="G21" i="235"/>
  <c r="G31" i="235"/>
  <c r="G12" i="235"/>
  <c r="G10" i="235"/>
  <c r="G38" i="235"/>
  <c r="J21" i="235"/>
  <c r="J12" i="235"/>
  <c r="J43" i="235"/>
  <c r="J18" i="235"/>
  <c r="J40" i="235"/>
  <c r="J13" i="235"/>
  <c r="J42" i="235"/>
  <c r="J35" i="235"/>
  <c r="J10" i="235"/>
  <c r="J32" i="235"/>
  <c r="J47" i="235"/>
  <c r="J30" i="235"/>
  <c r="J27" i="235"/>
  <c r="J41" i="235"/>
  <c r="J24" i="235"/>
  <c r="J39" i="235"/>
  <c r="J22" i="235"/>
  <c r="J19" i="235"/>
  <c r="J33" i="235"/>
  <c r="J16" i="235"/>
  <c r="J15" i="235"/>
  <c r="J37" i="235"/>
  <c r="J28" i="235"/>
  <c r="J9" i="235"/>
  <c r="J34" i="235"/>
  <c r="J44" i="235"/>
  <c r="J29" i="235"/>
  <c r="J20" i="235"/>
  <c r="J38" i="235"/>
  <c r="J26" i="235"/>
  <c r="J14" i="235"/>
  <c r="J23" i="235"/>
  <c r="J46" i="235"/>
  <c r="J31" i="235"/>
  <c r="J8" i="235"/>
  <c r="J17" i="235"/>
  <c r="J25" i="235"/>
  <c r="J36" i="235"/>
  <c r="J11" i="235"/>
  <c r="J45" i="235"/>
  <c r="Q48" i="211"/>
  <c r="D20" i="235"/>
  <c r="D7" i="249"/>
  <c r="D8" i="249"/>
  <c r="AT8" i="219"/>
  <c r="AT8" i="211"/>
  <c r="AU8" i="211"/>
  <c r="AX8" i="211"/>
  <c r="F48" i="211"/>
  <c r="D9" i="235"/>
  <c r="F8" i="235" a="1"/>
  <c r="H37" i="235"/>
  <c r="H26" i="235"/>
  <c r="H16" i="235"/>
  <c r="H47" i="235"/>
  <c r="H28" i="235"/>
  <c r="H15" i="235"/>
  <c r="H46" i="235"/>
  <c r="H25" i="235"/>
  <c r="H11" i="235"/>
  <c r="H43" i="235"/>
  <c r="H40" i="235"/>
  <c r="H29" i="235"/>
  <c r="H18" i="235"/>
  <c r="H8" i="235"/>
  <c r="H33" i="235"/>
  <c r="H12" i="235"/>
  <c r="H39" i="235"/>
  <c r="H30" i="235"/>
  <c r="H9" i="235"/>
  <c r="H35" i="235"/>
  <c r="H45" i="235"/>
  <c r="H34" i="235"/>
  <c r="H24" i="235"/>
  <c r="H13" i="235"/>
  <c r="H44" i="235"/>
  <c r="H22" i="235"/>
  <c r="H23" i="235"/>
  <c r="H41" i="235"/>
  <c r="H20" i="235"/>
  <c r="H19" i="235"/>
  <c r="H21" i="235"/>
  <c r="H31" i="235"/>
  <c r="H32" i="235"/>
  <c r="H17" i="235"/>
  <c r="H27" i="235"/>
  <c r="H42" i="235"/>
  <c r="H38" i="235"/>
  <c r="H14" i="235"/>
  <c r="H10" i="235"/>
  <c r="H36" i="235"/>
  <c r="Q28" i="235"/>
  <c r="Q33" i="235"/>
  <c r="Q16" i="235"/>
  <c r="Q23" i="235"/>
  <c r="Q47" i="235"/>
  <c r="Q17" i="235"/>
  <c r="Q10" i="235"/>
  <c r="Q24" i="235"/>
  <c r="Q31" i="235"/>
  <c r="Q41" i="235"/>
  <c r="D23" i="248"/>
  <c r="D10" i="248"/>
  <c r="D11" i="248"/>
  <c r="L42" i="235"/>
  <c r="L32" i="235"/>
  <c r="L21" i="235"/>
  <c r="L10" i="235"/>
  <c r="L44" i="235"/>
  <c r="L33" i="235"/>
  <c r="L22" i="235"/>
  <c r="L12" i="235"/>
  <c r="L27" i="235"/>
  <c r="L23" i="235"/>
  <c r="L45" i="235"/>
  <c r="L34" i="235"/>
  <c r="L24" i="235"/>
  <c r="L13" i="235"/>
  <c r="L46" i="235"/>
  <c r="L36" i="235"/>
  <c r="L25" i="235"/>
  <c r="L14" i="235"/>
  <c r="L19" i="235"/>
  <c r="L15" i="235"/>
  <c r="L40" i="235"/>
  <c r="L29" i="235"/>
  <c r="L18" i="235"/>
  <c r="L8" i="235"/>
  <c r="L41" i="235"/>
  <c r="L30" i="235"/>
  <c r="L20" i="235"/>
  <c r="L9" i="235"/>
  <c r="L35" i="235"/>
  <c r="L31" i="235"/>
  <c r="L37" i="235"/>
  <c r="L38" i="235"/>
  <c r="L43" i="235"/>
  <c r="L47" i="235"/>
  <c r="L11" i="235"/>
  <c r="L16" i="235"/>
  <c r="L17" i="235"/>
  <c r="L26" i="235"/>
  <c r="L28" i="235"/>
  <c r="L39" i="235"/>
  <c r="O46" i="235"/>
  <c r="O14" i="235"/>
  <c r="O23" i="235"/>
  <c r="O25" i="235"/>
  <c r="O24" i="235"/>
  <c r="O34" i="235"/>
  <c r="O45" i="235"/>
  <c r="O11" i="235"/>
  <c r="O10" i="235"/>
  <c r="O21" i="235"/>
  <c r="O22" i="235"/>
  <c r="O44" i="235"/>
  <c r="O33" i="235"/>
  <c r="O8" i="235"/>
  <c r="O35" i="235"/>
  <c r="O15" i="235"/>
  <c r="O16" i="235"/>
  <c r="O26" i="235"/>
  <c r="O37" i="235"/>
  <c r="O27" i="235"/>
  <c r="O28" i="235"/>
  <c r="O9" i="235"/>
  <c r="O20" i="235"/>
  <c r="O42" i="235"/>
  <c r="O32" i="235"/>
  <c r="O12" i="235"/>
  <c r="O17" i="235"/>
  <c r="O18" i="235"/>
  <c r="O43" i="235"/>
  <c r="O47" i="235"/>
  <c r="O30" i="235"/>
  <c r="O41" i="235"/>
  <c r="O19" i="235"/>
  <c r="O13" i="235"/>
  <c r="O31" i="235"/>
  <c r="O38" i="235"/>
  <c r="O39" i="235"/>
  <c r="O40" i="235"/>
  <c r="O29" i="235"/>
  <c r="O36" i="235"/>
  <c r="K43" i="235"/>
  <c r="K28" i="235"/>
  <c r="K20" i="235"/>
  <c r="K32" i="235"/>
  <c r="K24" i="235"/>
  <c r="K40" i="235"/>
  <c r="K9" i="235"/>
  <c r="K13" i="235"/>
  <c r="K14" i="235"/>
  <c r="K26" i="235"/>
  <c r="K18" i="235"/>
  <c r="K25" i="235"/>
  <c r="K29" i="235"/>
  <c r="K30" i="235"/>
  <c r="K31" i="235"/>
  <c r="K39" i="235"/>
  <c r="K41" i="235"/>
  <c r="K45" i="235"/>
  <c r="K46" i="235"/>
  <c r="K44" i="235"/>
  <c r="K21" i="235"/>
  <c r="K22" i="235"/>
  <c r="K42" i="235"/>
  <c r="K34" i="235"/>
  <c r="K33" i="235"/>
  <c r="K37" i="235"/>
  <c r="K38" i="235"/>
  <c r="K15" i="235"/>
  <c r="K23" i="235"/>
  <c r="K35" i="235"/>
  <c r="K11" i="235"/>
  <c r="K10" i="235"/>
  <c r="K27" i="235"/>
  <c r="K16" i="235"/>
  <c r="K19" i="235"/>
  <c r="K47" i="235"/>
  <c r="K17" i="235"/>
  <c r="K36" i="235"/>
  <c r="K12" i="235"/>
  <c r="K8" i="235"/>
  <c r="E8" i="235" a="1"/>
  <c r="AT7" i="218"/>
  <c r="AT7" i="211"/>
  <c r="AU7" i="211"/>
  <c r="AX7" i="211"/>
  <c r="E48" i="211"/>
  <c r="D8" i="235"/>
  <c r="Q19" i="235"/>
  <c r="Q32" i="235"/>
  <c r="Q12" i="235"/>
  <c r="Q9" i="235"/>
  <c r="Q30" i="235"/>
  <c r="Q37" i="235"/>
  <c r="Q25" i="235"/>
  <c r="Q36" i="235"/>
  <c r="Q14" i="235"/>
  <c r="Q43" i="235"/>
  <c r="Q20" i="235"/>
  <c r="Q11" i="235"/>
  <c r="Q22" i="235"/>
  <c r="Q29" i="235"/>
  <c r="Q44" i="235"/>
  <c r="Q35" i="235"/>
  <c r="Q27" i="235"/>
  <c r="Q46" i="235"/>
  <c r="Q34" i="235"/>
  <c r="Q40" i="235"/>
  <c r="Q42" i="235"/>
  <c r="Q15" i="235"/>
  <c r="Q21" i="235"/>
  <c r="Q45" i="235"/>
  <c r="Q18" i="235"/>
  <c r="Q38" i="235"/>
  <c r="Q26" i="235"/>
  <c r="Q13" i="235"/>
  <c r="Q39" i="235"/>
  <c r="E16" i="235"/>
  <c r="E28" i="235"/>
  <c r="E30" i="235"/>
  <c r="E23" i="235"/>
  <c r="E9" i="235"/>
  <c r="E41" i="235"/>
  <c r="E18" i="235"/>
  <c r="E11" i="235"/>
  <c r="E43" i="235"/>
  <c r="E37" i="235"/>
  <c r="E24" i="235"/>
  <c r="E44" i="235"/>
  <c r="E22" i="235"/>
  <c r="E15" i="235"/>
  <c r="E47" i="235"/>
  <c r="E33" i="235"/>
  <c r="E10" i="235"/>
  <c r="E42" i="235"/>
  <c r="E35" i="235"/>
  <c r="E29" i="235"/>
  <c r="E40" i="235"/>
  <c r="E8" i="235"/>
  <c r="E12" i="235"/>
  <c r="E38" i="235"/>
  <c r="E31" i="235"/>
  <c r="E17" i="235"/>
  <c r="E36" i="235"/>
  <c r="E26" i="235"/>
  <c r="E46" i="235"/>
  <c r="E34" i="235"/>
  <c r="E21" i="235"/>
  <c r="E14" i="235"/>
  <c r="E20" i="235"/>
  <c r="E13" i="235"/>
  <c r="E45" i="235"/>
  <c r="E25" i="235"/>
  <c r="E27" i="235"/>
  <c r="E32" i="235"/>
  <c r="E39" i="235"/>
  <c r="E19" i="235"/>
  <c r="F44" i="235"/>
  <c r="F39" i="235"/>
  <c r="F29" i="235"/>
  <c r="F22" i="235"/>
  <c r="F12" i="235"/>
  <c r="F11" i="235"/>
  <c r="F43" i="235"/>
  <c r="F33" i="235"/>
  <c r="F26" i="235"/>
  <c r="F16" i="235"/>
  <c r="F31" i="235"/>
  <c r="F21" i="235"/>
  <c r="F14" i="235"/>
  <c r="F46" i="235"/>
  <c r="F36" i="235"/>
  <c r="F35" i="235"/>
  <c r="F25" i="235"/>
  <c r="F18" i="235"/>
  <c r="F8" i="235"/>
  <c r="F40" i="235"/>
  <c r="F13" i="235"/>
  <c r="F38" i="235"/>
  <c r="F27" i="235"/>
  <c r="F10" i="235"/>
  <c r="F32" i="235"/>
  <c r="F47" i="235"/>
  <c r="F30" i="235"/>
  <c r="F19" i="235"/>
  <c r="F41" i="235"/>
  <c r="F24" i="235"/>
  <c r="F23" i="235"/>
  <c r="F45" i="235"/>
  <c r="F28" i="235"/>
  <c r="F17" i="235"/>
  <c r="F42" i="235"/>
  <c r="F15" i="235"/>
  <c r="F37" i="235"/>
  <c r="F20" i="235"/>
  <c r="F9" i="235"/>
  <c r="F34" i="235"/>
  <c r="E7" i="250"/>
  <c r="D7" i="250"/>
  <c r="E9" i="248"/>
  <c r="D9" i="248"/>
</calcChain>
</file>

<file path=xl/sharedStrings.xml><?xml version="1.0" encoding="utf-8"?>
<sst xmlns="http://schemas.openxmlformats.org/spreadsheetml/2006/main" count="6171" uniqueCount="1025">
  <si>
    <t>Loại đất</t>
  </si>
  <si>
    <t>CHU CHUYỂN ĐẤT ĐAI TRONG KẾ HOẠCH SỬ DỤNG ĐẤT NĂM 20…</t>
  </si>
  <si>
    <t>(3)=(4)+(5)</t>
  </si>
  <si>
    <t>Diện tích hiện trạng (ha)</t>
  </si>
  <si>
    <t>Diện tích quy hoạch (ha)</t>
  </si>
  <si>
    <t>1.1</t>
  </si>
  <si>
    <t>1.2</t>
  </si>
  <si>
    <t>1.3</t>
  </si>
  <si>
    <t>1.4</t>
  </si>
  <si>
    <t>1.5</t>
  </si>
  <si>
    <t>2.2</t>
  </si>
  <si>
    <t>2.3</t>
  </si>
  <si>
    <t>2.4</t>
  </si>
  <si>
    <t>2.5</t>
  </si>
  <si>
    <t>2.6</t>
  </si>
  <si>
    <t>Đất rừng phòng hộ</t>
  </si>
  <si>
    <t>Đất rừng đặc dụng</t>
  </si>
  <si>
    <t>Đất quốc phòng</t>
  </si>
  <si>
    <t>Đất an ninh</t>
  </si>
  <si>
    <t>Đất khu công nghiệp</t>
  </si>
  <si>
    <t>STT</t>
  </si>
  <si>
    <t>2.1</t>
  </si>
  <si>
    <t>2.7</t>
  </si>
  <si>
    <t>2.8</t>
  </si>
  <si>
    <t>Mã</t>
  </si>
  <si>
    <t>NNP</t>
  </si>
  <si>
    <t>RPH</t>
  </si>
  <si>
    <t>RDD</t>
  </si>
  <si>
    <t>PNN</t>
  </si>
  <si>
    <t>CQP</t>
  </si>
  <si>
    <t>CAN</t>
  </si>
  <si>
    <t>DHT</t>
  </si>
  <si>
    <t>Đơn vị tính: ha</t>
  </si>
  <si>
    <t>Diện tích
(ha)</t>
  </si>
  <si>
    <t>Đất nông nghiệp</t>
  </si>
  <si>
    <t>Đất phi nông nghiệp</t>
  </si>
  <si>
    <t xml:space="preserve">Phân theo đơn vị hành chính </t>
  </si>
  <si>
    <t>Đất trồng cây lâu năm</t>
  </si>
  <si>
    <t>Đất rừng sản xuất</t>
  </si>
  <si>
    <t>1.6</t>
  </si>
  <si>
    <t>1.7</t>
  </si>
  <si>
    <t>Trong đó:</t>
  </si>
  <si>
    <t>CLN</t>
  </si>
  <si>
    <t>RSX</t>
  </si>
  <si>
    <t>SKS</t>
  </si>
  <si>
    <t>2.9</t>
  </si>
  <si>
    <t>NTD</t>
  </si>
  <si>
    <t>Biểu 01/CH</t>
  </si>
  <si>
    <t>Đất làm muối</t>
  </si>
  <si>
    <t>LMU</t>
  </si>
  <si>
    <t>1.8</t>
  </si>
  <si>
    <t>SKC</t>
  </si>
  <si>
    <t>SKX</t>
  </si>
  <si>
    <t>Biểu 02/CH</t>
  </si>
  <si>
    <t>HNK</t>
  </si>
  <si>
    <t>Đất nông nghiệp khác</t>
  </si>
  <si>
    <t>NKH</t>
  </si>
  <si>
    <t>NNP/PNN</t>
  </si>
  <si>
    <t>CLN/PNN</t>
  </si>
  <si>
    <t>RPH/PNN</t>
  </si>
  <si>
    <t>RDD/PNN</t>
  </si>
  <si>
    <t>RSX/PNN</t>
  </si>
  <si>
    <t>NTS/PNN</t>
  </si>
  <si>
    <t>LMU/PNN</t>
  </si>
  <si>
    <t>LUC/PNN</t>
  </si>
  <si>
    <t>Biểu 06/CH</t>
  </si>
  <si>
    <t>Biểu 07/CH</t>
  </si>
  <si>
    <t>Biểu 08/CH</t>
  </si>
  <si>
    <t>Đất chưa sử dụng</t>
  </si>
  <si>
    <t>DRA</t>
  </si>
  <si>
    <t>NTS</t>
  </si>
  <si>
    <t>HNK/PNN</t>
  </si>
  <si>
    <t>Chuyển đổi cơ cấu sử dụng đất trong nội bộ đất nông nghiệp</t>
  </si>
  <si>
    <t>Đất phi nông nghiệp khác</t>
  </si>
  <si>
    <t>PNK</t>
  </si>
  <si>
    <t>Trong đó: Đất chuyên trồng lúa nước</t>
  </si>
  <si>
    <t>LUC</t>
  </si>
  <si>
    <t>Đất trồng lúa</t>
  </si>
  <si>
    <t>LUA</t>
  </si>
  <si>
    <t>Đất khu chế xuất</t>
  </si>
  <si>
    <t>Đất bãi thải, xử lý chất thải</t>
  </si>
  <si>
    <t>CSD</t>
  </si>
  <si>
    <t xml:space="preserve">Đất nuôi trồng thuỷ sản </t>
  </si>
  <si>
    <t>Đất cụm công nghiệp</t>
  </si>
  <si>
    <t>Đất thương mại, dịch vụ</t>
  </si>
  <si>
    <t>Đất cơ sở sản xuất phi nông nghiệp</t>
  </si>
  <si>
    <t>Đất sử dụng cho hoạt động khoáng sản</t>
  </si>
  <si>
    <t>Đất ở tại nông thôn</t>
  </si>
  <si>
    <t>Đất ở tại đô thị</t>
  </si>
  <si>
    <t>Đất xây dựng trụ sở cơ quan</t>
  </si>
  <si>
    <t>Đất cơ sở tôn giáo</t>
  </si>
  <si>
    <t>Đất làm nghĩa trang, nghĩa địa, nhà tang lễ, nhà hỏa táng</t>
  </si>
  <si>
    <t>ONT</t>
  </si>
  <si>
    <t>ODT</t>
  </si>
  <si>
    <t>DTS</t>
  </si>
  <si>
    <t>TON</t>
  </si>
  <si>
    <t>LUA/PNN</t>
  </si>
  <si>
    <t>TSC</t>
  </si>
  <si>
    <t>Đất sản xuất vật liệu xây dựng, làm đồ gốm</t>
  </si>
  <si>
    <t>Khu vực chuyên trồng lúa nước</t>
  </si>
  <si>
    <t>Khu vực chuyên trồng cây công nghiệp lâu năm</t>
  </si>
  <si>
    <t>Khu du lịch</t>
  </si>
  <si>
    <t>Khu ở, làng nghề, sản xuất phi nông nghiệp nông thôn</t>
  </si>
  <si>
    <t>TIN</t>
  </si>
  <si>
    <t>Đất có di tích lịch sử - văn hóa</t>
  </si>
  <si>
    <t>Đất trồng cây hàng năm khác</t>
  </si>
  <si>
    <t>LUA/LMU</t>
  </si>
  <si>
    <t>Đất phi nông nghiệp không phải là đất ở chuyển sang đất ở</t>
  </si>
  <si>
    <t>PKO/OCT</t>
  </si>
  <si>
    <t>LUA/CLN</t>
  </si>
  <si>
    <t>LUA/LNP</t>
  </si>
  <si>
    <t>LUA/NTS</t>
  </si>
  <si>
    <t>Cộng giảm</t>
  </si>
  <si>
    <t>Cộng tăng</t>
  </si>
  <si>
    <t>Diện tích cuối kỳ, năm…..</t>
  </si>
  <si>
    <t>TT</t>
  </si>
  <si>
    <t>Khu vực công nghiệp, cụm công nghiệp</t>
  </si>
  <si>
    <t>Đất xây dựng trụ sở của tổ chức sự nghiệp</t>
  </si>
  <si>
    <t>DNG</t>
  </si>
  <si>
    <t>KDT</t>
  </si>
  <si>
    <t>Đất danh lam thắng cảnh</t>
  </si>
  <si>
    <t>Đất xây dựng cơ sở ngoại giao</t>
  </si>
  <si>
    <t>Diện tích (ha)</t>
  </si>
  <si>
    <t>SKK</t>
  </si>
  <si>
    <t>DDL</t>
  </si>
  <si>
    <t>TMD</t>
  </si>
  <si>
    <t>SKT</t>
  </si>
  <si>
    <t>SKN</t>
  </si>
  <si>
    <t>HNK/NTS</t>
  </si>
  <si>
    <t>HNK/LMU</t>
  </si>
  <si>
    <t>2.10</t>
  </si>
  <si>
    <t>Đất phát triển hạ tầng cấp quốc gia, cấp tỉnh, cấp huyện, cấp xã</t>
  </si>
  <si>
    <t>Cơ cấu (%)</t>
  </si>
  <si>
    <t>Diện tích đầu kỳ
năm…</t>
  </si>
  <si>
    <t>Đất trồng lúa chuyển sang đất trồng cây lâu năm</t>
  </si>
  <si>
    <t>Đất trồng lúa chuyển sang đất nuôi trồng thuỷ sản</t>
  </si>
  <si>
    <t>Đất trồng lúa chuyển sang đất làm muối</t>
  </si>
  <si>
    <t>Đất trồng cây hàng năm khác chuyển sang đất làm muối</t>
  </si>
  <si>
    <t>Đất trồng lúa chuyển sang đất trồng rừng</t>
  </si>
  <si>
    <t>Đất rừng phòng hộ chuyển sang đất nông nghiệp không phải là rừng</t>
  </si>
  <si>
    <t>Đất rừng đặc dụng chuyển sang đất nông nghiệp không phải là rừng</t>
  </si>
  <si>
    <t>Đất rừng sản xuất chuyển sang đất nông nghiệp không phải là rừng</t>
  </si>
  <si>
    <t>Đất nuôi trồng thuỷ sản</t>
  </si>
  <si>
    <t>Đất trồng cây hàng năm khác chuyển sang đất nuôi trồng thuỷ sản</t>
  </si>
  <si>
    <t>Khu đô thị - thương mại - dịch vụ</t>
  </si>
  <si>
    <t>Tổng diện tích</t>
  </si>
  <si>
    <t>Diện tích phân theo đơn vị hành chính</t>
  </si>
  <si>
    <t>Tăng thêm</t>
  </si>
  <si>
    <t>DDT</t>
  </si>
  <si>
    <t>Đất cơ sở tín ngưỡng</t>
  </si>
  <si>
    <t>Đất phát triển hạ tầng cấp quốc gia, cấp tỉnh</t>
  </si>
  <si>
    <t>DSH</t>
  </si>
  <si>
    <t>DKV</t>
  </si>
  <si>
    <t>Đất sinh hoạt cộng đồng</t>
  </si>
  <si>
    <t>Đất khu vui chơi, giải trí công cộng</t>
  </si>
  <si>
    <t>Đất có mặt nước chuyên dùng</t>
  </si>
  <si>
    <t xml:space="preserve">Đất sông, ngòi, kênh, rạch, suối </t>
  </si>
  <si>
    <t>SON</t>
  </si>
  <si>
    <t>MNC</t>
  </si>
  <si>
    <t>KCN</t>
  </si>
  <si>
    <t>KKT</t>
  </si>
  <si>
    <t>Kết quả thực hiện</t>
  </si>
  <si>
    <t>Tỷ lệ 
(%)</t>
  </si>
  <si>
    <t>Công trình, dự án mục đích quốc phòng, an ninh</t>
  </si>
  <si>
    <t>Chỉ tiêu sử dụng đất</t>
  </si>
  <si>
    <t>Đất khu công nghệ cao*</t>
  </si>
  <si>
    <t>Đất khu kinh tế*</t>
  </si>
  <si>
    <t>Đất đô thị*</t>
  </si>
  <si>
    <t>Ghi chú: * Không tổng hợp khi tính tổng diện tích tự nhiên</t>
  </si>
  <si>
    <t>So sánh</t>
  </si>
  <si>
    <t>Tăng (+), giảm (-) 
ha</t>
  </si>
  <si>
    <t>(6)=(5)-(4)</t>
  </si>
  <si>
    <t>(7)=(5)/(4)*100%</t>
  </si>
  <si>
    <t>Đất nông nghiệp chuyển sang phi nông nghiệp</t>
  </si>
  <si>
    <t>Hạng mục</t>
  </si>
  <si>
    <t>DIỆN TÍCH, CƠ CẤU SỬ DỤNG ĐẤT CÁC KHU CHỨC NĂNG</t>
  </si>
  <si>
    <t xml:space="preserve">Diện tích phân theo đơn vị hành chính </t>
  </si>
  <si>
    <t xml:space="preserve">              - PKO là đất phi nông nghiệp không phải là đất ở.</t>
  </si>
  <si>
    <t>2.11</t>
  </si>
  <si>
    <t>2.12</t>
  </si>
  <si>
    <t>2.13</t>
  </si>
  <si>
    <t>2.14</t>
  </si>
  <si>
    <t>2.15</t>
  </si>
  <si>
    <t>2.16</t>
  </si>
  <si>
    <t>2.17</t>
  </si>
  <si>
    <t>2.18</t>
  </si>
  <si>
    <t>2.19</t>
  </si>
  <si>
    <t>1.9</t>
  </si>
  <si>
    <t>2.20</t>
  </si>
  <si>
    <t>2.21</t>
  </si>
  <si>
    <t>2.22</t>
  </si>
  <si>
    <t>2.23</t>
  </si>
  <si>
    <t>2.24</t>
  </si>
  <si>
    <t>2.25</t>
  </si>
  <si>
    <t>2.26</t>
  </si>
  <si>
    <t>Diện tích 
cuối kỳ năm ...</t>
  </si>
  <si>
    <t>Khu vực rừng phòng hộ</t>
  </si>
  <si>
    <t>Khu vực rừng đặc dụng</t>
  </si>
  <si>
    <t>Khu vực rừng sản xuất</t>
  </si>
  <si>
    <t>NKH/PNN</t>
  </si>
  <si>
    <t>Ghi chú: - (a) gồm đất sản xuất nông nghiệp, đất nuôi trồng thủy sản, đất làm muối và đất nông nghiệp khác.</t>
  </si>
  <si>
    <t>RPH/NKR(a)</t>
  </si>
  <si>
    <t>RDD/NKR(a)</t>
  </si>
  <si>
    <t>RSX/NKR(a)</t>
  </si>
  <si>
    <t>LUK</t>
  </si>
  <si>
    <t>Đất chuyên trồng lúa nước</t>
  </si>
  <si>
    <t>Đất trồng lúa nước còn lại</t>
  </si>
  <si>
    <t>Người thiết kế: Nguyễn Cao Mưu</t>
  </si>
  <si>
    <t>Số điện thoại: 0989275567</t>
  </si>
  <si>
    <t>Trung tâm KT Địa chính &amp; CNTT Hà Tĩnh</t>
  </si>
  <si>
    <t>Mọi thắc mắc, lỗi hàm xin liên hệ trực tiếp</t>
  </si>
  <si>
    <t>Biểu 11/CH</t>
  </si>
  <si>
    <t>Biểu 13/CH</t>
  </si>
  <si>
    <t>LUK/PNN</t>
  </si>
  <si>
    <t>Tổng toàn huyện</t>
  </si>
  <si>
    <t>Xã An Lộc</t>
  </si>
  <si>
    <t>Xã Bình Lộc</t>
  </si>
  <si>
    <t>Xã Hộ Độ</t>
  </si>
  <si>
    <t>Xã Hồng Lộc</t>
  </si>
  <si>
    <t>Xã Ích Hậu</t>
  </si>
  <si>
    <t>Xã Mai Phụ</t>
  </si>
  <si>
    <t>Xã Phù Lưu</t>
  </si>
  <si>
    <t>Xã Tân Lộc</t>
  </si>
  <si>
    <t>Xã Thạch Bằng</t>
  </si>
  <si>
    <t>CỦA HUYỆN LỘC HÀ, TỈNH HÀ TĨNH</t>
  </si>
  <si>
    <t>Xã Thạch Châu</t>
  </si>
  <si>
    <t>Xã Thạch Kim</t>
  </si>
  <si>
    <t>Xã Thạch Mỹ</t>
  </si>
  <si>
    <t>Xã Thịnh Lộc</t>
  </si>
  <si>
    <t>CỦA XÃ THỊNH LỘC</t>
  </si>
  <si>
    <t>CỦA XÃ THẠCH MỸ</t>
  </si>
  <si>
    <t>CỦA XÃ THẠCH KIM</t>
  </si>
  <si>
    <t>CỦA XÃ THẠCH CHÂU</t>
  </si>
  <si>
    <t>CỦA XÃ THẠCH BẰNG</t>
  </si>
  <si>
    <t>CỦA XÃ TÂN LỘC</t>
  </si>
  <si>
    <t>CỦA XÃ PHÙ LƯU</t>
  </si>
  <si>
    <t>CỦA XÃ MAI PHỤ</t>
  </si>
  <si>
    <t>CỦA XÃ ÍCH HẬU</t>
  </si>
  <si>
    <t>CỦA XÃ HỒNG LỘC</t>
  </si>
  <si>
    <t>CỦA XÃ HỘ ĐỘ</t>
  </si>
  <si>
    <t>CỦA XÃ BÌNH LỘC</t>
  </si>
  <si>
    <t>CỦA XÃ AN LỘC</t>
  </si>
  <si>
    <t>Kết quả thực hiện kế hoạch sử dụng đất năm trước của huyện Lộc Hà, tỉnh Hà Tĩnh</t>
  </si>
  <si>
    <t>Diện tích đầu kỳ
năm2016</t>
  </si>
  <si>
    <t>Diện tích 
cuối kỳ năm2016</t>
  </si>
  <si>
    <t>Mã loại đất</t>
  </si>
  <si>
    <t>Ghi chú</t>
  </si>
  <si>
    <t>RĐD</t>
  </si>
  <si>
    <t>Đất khác</t>
  </si>
  <si>
    <t>I</t>
  </si>
  <si>
    <t>CÔNG TRÌNH, DỰ ÁN QUỐC GIA VÀ THU HỒI KHÔNG PHẢI XIN PHÉP</t>
  </si>
  <si>
    <t>Công trình, dự án để phát triển kinh tế - xã hội vì lợi ích quốc gia, công cộng (công trình do quốc hội, chính phủ, thủ tướng chính phủ chấp thuận chủ trương đầu tư, đất khu công nghiệp, khu chức năng trong khu kinh tế)</t>
  </si>
  <si>
    <t>II</t>
  </si>
  <si>
    <t>CÔNG TRÌNH DỰ ÁN THU HỒI ĐẤT ĐƯỢC HỘI ĐỒNG NHÂN DÂN TỈNH CHẤP THUẬN</t>
  </si>
  <si>
    <t>2.2.1</t>
  </si>
  <si>
    <t>xã An Lộc</t>
  </si>
  <si>
    <t>NQ 30</t>
  </si>
  <si>
    <t>xã Hồng Lộc</t>
  </si>
  <si>
    <t>xã Ích Hậu</t>
  </si>
  <si>
    <t>xã Mai Phụ</t>
  </si>
  <si>
    <t>xã Thạch Bằng</t>
  </si>
  <si>
    <t>xã Thạch Châu</t>
  </si>
  <si>
    <t>xã Thạch Mỹ</t>
  </si>
  <si>
    <t>2.2.2</t>
  </si>
  <si>
    <t>2.2.3</t>
  </si>
  <si>
    <t>DVH</t>
  </si>
  <si>
    <t>xã Thịnh Lộc</t>
  </si>
  <si>
    <t>2.2.4</t>
  </si>
  <si>
    <t>Đất xây dựng cơ sở giáo dục và đào tạo</t>
  </si>
  <si>
    <t>Mở rộng khuôn viên trường tiểu học</t>
  </si>
  <si>
    <t>DGD</t>
  </si>
  <si>
    <t>2.2.5</t>
  </si>
  <si>
    <t>Đất giao thông</t>
  </si>
  <si>
    <t>DGT</t>
  </si>
  <si>
    <t>xã Tân Lộc</t>
  </si>
  <si>
    <t>2.2.6</t>
  </si>
  <si>
    <t>Đất thủy lợi</t>
  </si>
  <si>
    <t>Kênh tiêu Con Mua - Cựa Miệu</t>
  </si>
  <si>
    <t>DTL</t>
  </si>
  <si>
    <t>2.2.7</t>
  </si>
  <si>
    <t xml:space="preserve">Quy hoạch khu chợ </t>
  </si>
  <si>
    <t>DCH</t>
  </si>
  <si>
    <t>III</t>
  </si>
  <si>
    <t>CÁC CÔNG TRÌNH, DỰ ÁN CÒN LẠI (tự thỏa thuận bồi thường, nhận chuyển nhượng để chuyển mục đích, nhận góp vốn; thu hồi nhưng không phải xin chấp thuận của HĐND tỉnh)</t>
  </si>
  <si>
    <t>3.1</t>
  </si>
  <si>
    <t>Đất nuôi trồng thủy sản</t>
  </si>
  <si>
    <t>xã Hộ Độ</t>
  </si>
  <si>
    <t>Khu nuôi trồng thủy sản</t>
  </si>
  <si>
    <t xml:space="preserve">Quy hoạch trang trại vùng Bại Ràn </t>
  </si>
  <si>
    <t xml:space="preserve">Quy hoạch trang trại vùng Nương Kem (Hồ Thâm) </t>
  </si>
  <si>
    <t xml:space="preserve">Quy hoạch trang trại vùng Vườn Đá Miệu Bà </t>
  </si>
  <si>
    <t xml:space="preserve">Mô hình chăn nuôi tổng hợp anh Tam </t>
  </si>
  <si>
    <t xml:space="preserve">Mô hình chăn nuôi tổng hợp Con Cù </t>
  </si>
  <si>
    <t xml:space="preserve">Mô hình chăn nuôi tổng hợp Đập Táng </t>
  </si>
  <si>
    <t xml:space="preserve">Chăn nuôi thủy cầm và nuôi trồng thủy sản vùng Rào Mát  </t>
  </si>
  <si>
    <t>Trang trại Rành Rành</t>
  </si>
  <si>
    <t>3.2</t>
  </si>
  <si>
    <t>xã Bình Lộc</t>
  </si>
  <si>
    <t>Đất ở nông thôn</t>
  </si>
  <si>
    <t>xã Phù Lưu</t>
  </si>
  <si>
    <t xml:space="preserve">Đấu giá QSD đất đường 70m tuyến nhánh </t>
  </si>
  <si>
    <t>xã Thạch Kim</t>
  </si>
  <si>
    <t xml:space="preserve">
Xã Thạch Kim</t>
  </si>
  <si>
    <t>Quy hoạch khu cho thuê đất Dịch vụ du lịch biển</t>
  </si>
  <si>
    <t xml:space="preserve">Quy hoạch cho thuê đất SXKD </t>
  </si>
  <si>
    <t xml:space="preserve">Mở rộng trường mầm non </t>
  </si>
  <si>
    <t>Đất chợ</t>
  </si>
  <si>
    <t>Đất làm nghĩa trang, nghĩa địa</t>
  </si>
  <si>
    <t>Quy hoạch mỏ sét vùng Bại Nậy</t>
  </si>
  <si>
    <t>Mở rộng chùa Chân Tiên</t>
  </si>
  <si>
    <t xml:space="preserve">Sân thể dục thể thao </t>
  </si>
  <si>
    <t>Mở rộng khuôn viên trụ sở xã</t>
  </si>
  <si>
    <t>Mở rộng đường vào chùa Triều Sơn</t>
  </si>
  <si>
    <t>Hạ tầng đấu giá huyện Lộc Hà (phần diện tích đất giao thông)</t>
  </si>
  <si>
    <t>Hạ tầng đấu giá huyện Lộc Hà (phần diện tích đất ở)</t>
  </si>
  <si>
    <t>MR đường giao thông vào khu trang trại kết hợp cứu hộ đập Khe Quả xã Thịnh Lộc</t>
  </si>
  <si>
    <t>Đất ở nông thôn vùng Phát Lát (đấu giá)</t>
  </si>
  <si>
    <t>MR đường giao thông qua xã Bình Lộc - Tân Lộc</t>
  </si>
  <si>
    <t>Hạ tầng giao thông khu nuôi trồng thủy sản mặn, lợ</t>
  </si>
  <si>
    <t>Đường giao thông Jika</t>
  </si>
  <si>
    <t>Đất ở nông thôn vùng đồng Cựa, nhà văn hóa</t>
  </si>
  <si>
    <t>Đất ở vùng Hạ Đường</t>
  </si>
  <si>
    <t>MR đường giao thông Hồng Lộc - Thịnh Lộc</t>
  </si>
  <si>
    <t>Đất ở nông thôn vùng Cơn Dừa</t>
  </si>
  <si>
    <t>Đường giao thông kết hợp mương khu dân cư vùng Cơn Dừa</t>
  </si>
  <si>
    <t xml:space="preserve">Hệ thống đường giao thông nông thôn kết hợp kênh mương </t>
  </si>
  <si>
    <t>Đất ở nông thôn vùng cựa ông Thiệu</t>
  </si>
  <si>
    <t>Đất ở nông thôn và đấu giá quyền sử dụng đất vùng Tỉnh lộ 9</t>
  </si>
  <si>
    <t>Đất ở nông thôn phía Tây đường lên Thạch Châu</t>
  </si>
  <si>
    <t>Quy hoạch bưu điện</t>
  </si>
  <si>
    <t>Quy hoạch đài tưởng niệm</t>
  </si>
  <si>
    <t>Mở rộng nghĩa trang</t>
  </si>
  <si>
    <t>Đường giao thông nội vùng khu TTHC huyện Lộc Hà</t>
  </si>
  <si>
    <t>Đất ở nông thôn từ vườn ô Phúc đến cống đồng Ngóc</t>
  </si>
  <si>
    <t>Đất ở nông thôn vùng Hạ Lụy trên</t>
  </si>
  <si>
    <t>Đất ở nông thôn ở dọc đường 22/12 (đấu giá)</t>
  </si>
  <si>
    <t xml:space="preserve"> Đất ở nông thôn vùng phía Tây đường 70 tuyến 3-6 (đấu giá)</t>
  </si>
  <si>
    <t>Quy hoạch, đấu giá đất ở nông thôn</t>
  </si>
  <si>
    <t>Đường giao thông từ cửa bà Oanh đến Cồn Hàn</t>
  </si>
  <si>
    <t>Đất ở nông thôn vùng Đồng Mý trong (đấu giá)</t>
  </si>
  <si>
    <t>Đất ở nông thôn đồng Trộp</t>
  </si>
  <si>
    <t>Đất ở nông thôn đồng Mý (dặm dân, đấu giá)</t>
  </si>
  <si>
    <t>Đất ở nông thôn vùng đồng Lúa, đường 22/12</t>
  </si>
  <si>
    <t>Đất ở nông thôn vùng đồng Cửa Tây</t>
  </si>
  <si>
    <t>Đất ở nông thôn vùng Sâm và trước Nghĩa trang huyện</t>
  </si>
  <si>
    <t>Đất ở nông thôn vùng Trạm Xá (đấu giá)</t>
  </si>
  <si>
    <t>Đất ở nông thôn vùng Sâm (đấu giá)</t>
  </si>
  <si>
    <t>MR đường giao thông nông thôn kết hợp vào khu chăn nuôi các xã Thịnh Lộc, Phù Lưu</t>
  </si>
  <si>
    <t>Xây dựng hạ tầng khu du lịch biển Lộc Hà (phần DT đất giao thông)</t>
  </si>
  <si>
    <t>Dự án đường ven biển tỉnh Hà Tĩnh</t>
  </si>
  <si>
    <t>DTT</t>
  </si>
  <si>
    <t>DBV</t>
  </si>
  <si>
    <t xml:space="preserve"> Thôn Liên Tiến, xã Mai Phụ</t>
  </si>
  <si>
    <t xml:space="preserve"> Thôn Đông Thắng, xã Mai Phụ</t>
  </si>
  <si>
    <t xml:space="preserve"> Xã Mai Phụ</t>
  </si>
  <si>
    <t xml:space="preserve"> Xã Thạch Bằng</t>
  </si>
  <si>
    <t xml:space="preserve"> Xã Thạch Kim, Mai Phụ, Hộ Độ</t>
  </si>
  <si>
    <t xml:space="preserve"> Xã Thịnh Lộc</t>
  </si>
  <si>
    <t>Xã Hồng Lộc, Thịnh Lộc</t>
  </si>
  <si>
    <t>Thôn Trung Lương, xã Ích Hậu</t>
  </si>
  <si>
    <t>Thôn Phú Đông, xã Thạch Bằng</t>
  </si>
  <si>
    <t>Thôn Yên Bình, xã Thạch Bằng</t>
  </si>
  <si>
    <t>Thôn Xuân Khánh, 
xã Thạch Bằng</t>
  </si>
  <si>
    <t>Thôn Phú Xuân, xã Thạch Bằng</t>
  </si>
  <si>
    <t xml:space="preserve"> Thôn Xuân Khánh, 
xã Thạch Bằng</t>
  </si>
  <si>
    <t>Thôn Hồng Lạc,
xã Thạch Châu</t>
  </si>
  <si>
    <t>Thôn Báo Ân, xã Thạch Mỹ</t>
  </si>
  <si>
    <t>Thôn Hữu Ninh, xã Thạch Mỹ</t>
  </si>
  <si>
    <t>Thôn Nam Sơn, xã Thịnh Lộc</t>
  </si>
  <si>
    <t>Thôn Hồng Thịnh,
xã Thịnh Lộc</t>
  </si>
  <si>
    <t>Thôn Hòa Bình, xã Thịnh Lộc</t>
  </si>
  <si>
    <t>Xã Thịnh Lộc, xã Phù Lưu</t>
  </si>
  <si>
    <t>Xã Thịnh Lộc, xã Thạch Bằng</t>
  </si>
  <si>
    <t xml:space="preserve"> Thôn Sơn Phú, xã Mai Phụ</t>
  </si>
  <si>
    <t xml:space="preserve"> xã Mai Phụ</t>
  </si>
  <si>
    <t>xã Thịnh Lộc, xã Thạch Bằng</t>
  </si>
  <si>
    <t>số cũ là 16</t>
  </si>
  <si>
    <t>số cũ là 19</t>
  </si>
  <si>
    <t>NQ 51</t>
  </si>
  <si>
    <t>KH 2018</t>
  </si>
  <si>
    <t>Chuyển 2018</t>
  </si>
  <si>
    <t>làm tiếp</t>
  </si>
  <si>
    <t>Chuyển 2018 
(làm tiếp)</t>
  </si>
  <si>
    <t>Đường từ cửa nhà thờ họ Nguyễn Duy vào mường cầu chợ mới</t>
  </si>
  <si>
    <t>Mở rộng trường tiểu học</t>
  </si>
  <si>
    <t>Nhóm đất hạ tầng</t>
  </si>
  <si>
    <t>Đất xây dựng cơ sở văn hóa</t>
  </si>
  <si>
    <t>Đất xây dựng cơ sở thể dục thể thao</t>
  </si>
  <si>
    <t>Đất công trình bưu chính, viễn thông</t>
  </si>
  <si>
    <t xml:space="preserve">Đất xây dựng trụ sở cơ quan </t>
  </si>
  <si>
    <t>Đất ở nông thôn ruộng Cố Xoan</t>
  </si>
  <si>
    <t>Quy hoạch chợ</t>
  </si>
  <si>
    <t>MR trường THPT Nguyễn Đổng Chi</t>
  </si>
  <si>
    <t>Mở rộng trường Mầm Non</t>
  </si>
  <si>
    <t>MR cầu Bến Én</t>
  </si>
  <si>
    <t>Đường giao thông vào trang trại Nam Hà</t>
  </si>
  <si>
    <t>Quy hoạch sân thể thao xã</t>
  </si>
  <si>
    <t>Cơ sở dịch vụ xã hội</t>
  </si>
  <si>
    <t>Quy hoạch trang trại vùng Ao Hồ</t>
  </si>
  <si>
    <t>Quy hoạch trang trại lợn nái</t>
  </si>
  <si>
    <t>Quy hoạch trang trại tổng hợp vùng Làng Bại</t>
  </si>
  <si>
    <t>Trang trại chăn nuôi tổng hợp cánh dơi</t>
  </si>
  <si>
    <t>Trang trại chăn nuôi tổng hợp bãi dài</t>
  </si>
  <si>
    <t>Trang trại chăn nuôi tổng hợp lò gạch</t>
  </si>
  <si>
    <t>Quy hoạch nghĩa trang Bàu Căng</t>
  </si>
  <si>
    <t>Khu nuôi trồng thủy sản mặn, lợ</t>
  </si>
  <si>
    <t>Nuôi trồng thủy sản vùng Đông Thắng</t>
  </si>
  <si>
    <t>Nuôi trồng thủy sản vùng Đập Ngoài</t>
  </si>
  <si>
    <t>Đất nuôi trồng thủy sản vùng Bình Định</t>
  </si>
  <si>
    <t>Đất ở nông thôn (xen dắm)</t>
  </si>
  <si>
    <t xml:space="preserve">Đất ở nông thôn vùng Đìa Cạn </t>
  </si>
  <si>
    <t xml:space="preserve">Đất ở nông thôn khu phía sau hội quán </t>
  </si>
  <si>
    <t>Đất ở nông thôn gần nhà thờ họ Nguyễn</t>
  </si>
  <si>
    <t>Đất ở nông thôn vùng Cựa Bin</t>
  </si>
  <si>
    <t>Đất ở nông thôn tại nhà văn hóa</t>
  </si>
  <si>
    <t>Đất ở nông thôn tại đồng Ca, nhà văn hóa 5 Tây cũ</t>
  </si>
  <si>
    <t>Đất ở nông thôn tại nhà văn hóa xóm 10 cũ</t>
  </si>
  <si>
    <t>Đất ở nông thôn đồng Bệ</t>
  </si>
  <si>
    <t xml:space="preserve">Đất ở nông thôn vùng đồng Cựa </t>
  </si>
  <si>
    <t>Đất ở nông thôn vùng đội Hầu</t>
  </si>
  <si>
    <t>Đất ở nông thôn vùng Nhà Trót</t>
  </si>
  <si>
    <t>Đất ở nông thôn vùng đồng Trét</t>
  </si>
  <si>
    <t>Đất ở nông thôn vùng đồng Bứa</t>
  </si>
  <si>
    <t>Đất ở nông thôn vùng Hóp</t>
  </si>
  <si>
    <t>Đất ở nông thôn đồng Nhà Cọi</t>
  </si>
  <si>
    <t xml:space="preserve">Đất ở nông thôn vùng đồng Con Bùi  </t>
  </si>
  <si>
    <t xml:space="preserve">Đất ở nông thôn vùng Con Dài  </t>
  </si>
  <si>
    <t xml:space="preserve">Đất ở nông thôn tại vùng hội quán cũ  </t>
  </si>
  <si>
    <t>Đất ở nông thôn khu tái định cư</t>
  </si>
  <si>
    <t>Đất ở nông thôn vùng Hói</t>
  </si>
  <si>
    <t>Đất ở nông thôn vùng đồng Giang</t>
  </si>
  <si>
    <t>Đất ở nông thôn vùng đồng Mộc</t>
  </si>
  <si>
    <t>Đất ở nông thôn vùng Cồn Phụ Lão</t>
  </si>
  <si>
    <t>Đất ở nông thôn dặm dân khu vực Liên Tân</t>
  </si>
  <si>
    <t>Đất ở nông thôn vùng Truông</t>
  </si>
  <si>
    <t xml:space="preserve">Đất ở nông thôn đồng Cùng </t>
  </si>
  <si>
    <t>Đất sản xuất kinh doanh tại NVH cũ</t>
  </si>
  <si>
    <t xml:space="preserve">Nhà máy nước </t>
  </si>
  <si>
    <t>QH nhà máy gạch không nung</t>
  </si>
  <si>
    <t xml:space="preserve">Quỹ tín dụng nhân dân </t>
  </si>
  <si>
    <t>Đất sản xuất kinh doanh thương mại dịch vụ</t>
  </si>
  <si>
    <t>Khu TMDV dọc đường Quốc lộ 1B</t>
  </si>
  <si>
    <t xml:space="preserve">Cửa hàng xăng đầu và TMDV tổng hợp </t>
  </si>
  <si>
    <t>Quy hoạch đất TMDV dọc đường 22/12</t>
  </si>
  <si>
    <t>Quy hoạch khu TMDV dọc đường 70m</t>
  </si>
  <si>
    <t xml:space="preserve"> Đất TMDV gần khu hợp tác huấn luyện Việt - Lào</t>
  </si>
  <si>
    <t>Cửa hàng xăng đầu và TMDV tổng hợp Dũng Hường</t>
  </si>
  <si>
    <t>Quy hoạch tổng kho xăng dầu</t>
  </si>
  <si>
    <t>Khu khách sạn, biệt thự nghỉ dưỡng (Công ty cổ phần Quốc tế Lộc Hà)</t>
  </si>
  <si>
    <t>Tổ hợp nghỉ dưỡng, khu vui chơi giải trí Vinperarl Cửa Sót</t>
  </si>
  <si>
    <t>Trung tâm dịch vụ nghỉ dưỡng và vui chơi giải trí Thảo Nguyên</t>
  </si>
  <si>
    <t>Quy hoạch dịch vụ du lịch</t>
  </si>
  <si>
    <t>Quy hoạch trụ sở ủy ban nhân dân xã</t>
  </si>
  <si>
    <t>DXH</t>
  </si>
  <si>
    <t>chuyển 2018</t>
  </si>
  <si>
    <t>KH 2018 (huyện)</t>
  </si>
  <si>
    <t xml:space="preserve"> Thôn Đông Vĩnh, xã Mai Phụ</t>
  </si>
  <si>
    <t>Thôn Hà Ân, xã Thạch Mỹ</t>
  </si>
  <si>
    <t>Thôn Tây Giang, xã Thạch Mỹ</t>
  </si>
  <si>
    <t>Thôn Thái Hòa, xã Phù Lưu</t>
  </si>
  <si>
    <t>Thôn An Lộc, xã Thạch Châu</t>
  </si>
  <si>
    <t>Thôn Liên Xuân, xã Hộ Độ</t>
  </si>
  <si>
    <t>Thôn Đông Châu, xã Phù Lưu</t>
  </si>
  <si>
    <t>Thôn Thanh Hòa, xã Phù Lưu</t>
  </si>
  <si>
    <t>Thôn Kim Tân, xã Tân Lộc</t>
  </si>
  <si>
    <t>Thôn Yên Định, xã Thịnh Lộc</t>
  </si>
  <si>
    <t>Thôn Yên Thọ, xã Hộ Độ</t>
  </si>
  <si>
    <t>Vùng Hà Vọc, thôn Tân Quý, xã Hộ Độ</t>
  </si>
  <si>
    <t>Thôn Trung Châu, xã Hộ Độ</t>
  </si>
  <si>
    <t>Thôn Xuân Hải, xã Thạch Bằng</t>
  </si>
  <si>
    <t>CMD</t>
  </si>
  <si>
    <t>TH</t>
  </si>
  <si>
    <t>V-anh bs</t>
  </si>
  <si>
    <t xml:space="preserve"> Thôn Liên Xuân, xã Hộ Độ</t>
  </si>
  <si>
    <t>Thôn Xuân Phượng, xã Thạch Kim</t>
  </si>
  <si>
    <t>Thôn Lâm Châu,
xã Thạch Châu</t>
  </si>
  <si>
    <t>Đất ở nông thôn vùng Cầu Và T. Phú Đông đi Khánh Yên</t>
  </si>
  <si>
    <t>3.3</t>
  </si>
  <si>
    <t xml:space="preserve"> Đất cơ sở sản xuất phi nông nghiệp</t>
  </si>
  <si>
    <t>3.4</t>
  </si>
  <si>
    <t>3.5</t>
  </si>
  <si>
    <t xml:space="preserve">Đất sản xuất vật liệu xây dựng, làm đồ gốm </t>
  </si>
  <si>
    <t>3.6</t>
  </si>
  <si>
    <t>3.6.1</t>
  </si>
  <si>
    <t>3.6.2</t>
  </si>
  <si>
    <t>3.6.3</t>
  </si>
  <si>
    <t>3.6.4</t>
  </si>
  <si>
    <t>Đường từ cửa anh Tân Thưởng lên đường Cầu Và</t>
  </si>
  <si>
    <t>3.6.5</t>
  </si>
  <si>
    <t>3.6.6</t>
  </si>
  <si>
    <t>3.7</t>
  </si>
  <si>
    <t>3.8</t>
  </si>
  <si>
    <t xml:space="preserve"> Đất xây dựng trụ sở cơ quan </t>
  </si>
  <si>
    <t>3.9</t>
  </si>
  <si>
    <t>3.10</t>
  </si>
  <si>
    <t>3.11</t>
  </si>
  <si>
    <t>Thôn Bắc Sơn, xã Phù Lưu</t>
  </si>
  <si>
    <t>Thôn Đức Châu,
xã Thạch Châu</t>
  </si>
  <si>
    <t>gộp 13+15=133</t>
  </si>
  <si>
    <t>Đất ở nông thôn dặm dân khu vực nhà văn hóa cũ, cửa bà Loan</t>
  </si>
  <si>
    <t>Đất sản xuất kinh doanh dịch vụ tổng hợp</t>
  </si>
  <si>
    <t>Số cũ</t>
  </si>
  <si>
    <t>Vị trí trên bản đồ KH SD đất 2018</t>
  </si>
  <si>
    <t>DANH MỤC CÔNG TRÌNH, DỰ ÁN THỰC HIỆN TRONG NĂM 2018</t>
  </si>
  <si>
    <t>Đất ở nông thôn vùng Cụp Bài, vùng Truông, dặm dân</t>
  </si>
  <si>
    <t>Đất ở nông thôn vùng Mãi Tượng, dặm dân</t>
  </si>
  <si>
    <t>KẾ HOẠCH ĐƯA ĐẤT CHƯA SỬ DỤNG VÀO SỬ DỤNG NĂM 2018</t>
  </si>
  <si>
    <t>CHU CHUYỂN ĐẤT ĐAI TRONG KẾ HOẠCH SỬ DỤNG ĐẤT NĂM 2018</t>
  </si>
  <si>
    <t>Biểu 05/CH</t>
  </si>
  <si>
    <t>Biểu 04/CH</t>
  </si>
  <si>
    <t>KẾ HOẠCH CHUYỂN MỤC ĐÍCH SỬ DỤNG ĐẤT NĂM 2018</t>
  </si>
  <si>
    <t>KẾ HOẠCH THU HỒI ĐẤT NĂM 2018</t>
  </si>
  <si>
    <t>Biểu 03/CH</t>
  </si>
  <si>
    <t>7.641,91</t>
  </si>
  <si>
    <t>3.505,78</t>
  </si>
  <si>
    <t>2.918,8</t>
  </si>
  <si>
    <t>1.094,91</t>
  </si>
  <si>
    <t>3.332,25</t>
  </si>
  <si>
    <t>1.419,86</t>
  </si>
  <si>
    <t>HIỆN TRẠNG  SỬ DỤNG ĐẤT NĂM 2017</t>
  </si>
  <si>
    <t>Đất xây dựng cơ sở dịch vụ xã hội</t>
  </si>
  <si>
    <t>1+17</t>
  </si>
  <si>
    <t>Hiện trạng sử dụng đất năm 2017 của huyện Lộc Hà, tỉnh Hà Tĩnh</t>
  </si>
  <si>
    <t>Kế hoạch sử dụng đất năm 2018 của huyện Lộc Hà, tỉnh Hà Tĩnh</t>
  </si>
  <si>
    <t>Kế hoạch chuyển mục đích sử dụng đất năm 2018 của huyện Lộc Hà, tỉnh Hà Tĩnh</t>
  </si>
  <si>
    <t>Kế hoạch thu hồi đất năm 2018 của huyện Lộc Hà, tỉnh Hà Tĩnh</t>
  </si>
  <si>
    <t>Kế hoạch đưa đất chưa sử dụng vào sử dụng năm 2018 của huyện Lộc Hà, tỉnh Hà Tĩnh</t>
  </si>
  <si>
    <t>Danh mục các công trình, dự án thực hiện trong năm 2018 của huyện Lộc Hà, tỉnh Hà Tĩnh</t>
  </si>
  <si>
    <t>Chu chuyển đất đai trong kế hoạch sử dụng đất năm 2018 của huyện Lộc Hà, tỉnh Hà Tĩnh</t>
  </si>
  <si>
    <t>NQ mới</t>
  </si>
  <si>
    <t>Diện tích kế hoạch được duyệt (ha)</t>
  </si>
  <si>
    <t>TỔNG HỢP VÀ CÂN ĐỐI CHỈ TIÊU SỬ DỤNG ĐẤT 2018</t>
  </si>
  <si>
    <t>Biểu /CH</t>
  </si>
  <si>
    <t xml:space="preserve"> NQ30(2017) THD</t>
  </si>
  <si>
    <t xml:space="preserve"> NQ51(2017) THD</t>
  </si>
  <si>
    <t>2017 (NQ30CMD)</t>
  </si>
  <si>
    <t>2017 (NQ51CMD)</t>
  </si>
  <si>
    <t>2017 (gộp 2 =1)</t>
  </si>
  <si>
    <t>2017 (gộp 2=1)</t>
  </si>
  <si>
    <t>KẾT QUẢ THỰC HIỆN KẾ HOẠCH SỬ DỤNG ĐẤT NĂM 2017</t>
  </si>
  <si>
    <t>(Kèm theo tờ trình số              /TTr - UBND ngày    tháng     năm 2017 của UBND huyện Lộc Hà)</t>
  </si>
  <si>
    <t>PHÂN BỐ CÁC LOẠI ĐẤT TRONG NĂM 2018</t>
  </si>
  <si>
    <t>(4)=(5)+...+(17)</t>
  </si>
  <si>
    <t>Phụ lục: 04</t>
  </si>
  <si>
    <t>Phụ lục: 03</t>
  </si>
  <si>
    <t>Phụ lục: 02</t>
  </si>
  <si>
    <t>Phụ lục: 01</t>
  </si>
  <si>
    <t xml:space="preserve">        (Kèm theo tờ trình số              /TTr - UBND ngày    tháng     năm 2017 của UBND huyện Lộc Hà)</t>
  </si>
  <si>
    <t xml:space="preserve">     (Kèm theo tờ trình số              /TTr - UBND ngày    tháng     năm 2017 của UBND huyện Lộc Hà)</t>
  </si>
  <si>
    <t>Đơn giá (1000 đồng/m2)</t>
  </si>
  <si>
    <t xml:space="preserve">Hệ số </t>
  </si>
  <si>
    <t>Thành tiền (tỷ đồng)</t>
  </si>
  <si>
    <t>I. Các khoản thu</t>
  </si>
  <si>
    <t>- Thu tiền khi giao đất ở nông thôn</t>
  </si>
  <si>
    <t xml:space="preserve">II. Các khoản chi </t>
  </si>
  <si>
    <t xml:space="preserve"> - Chi bồi thường khi Thu hồi đất trồng lúa</t>
  </si>
  <si>
    <t xml:space="preserve"> - Chi bồi thường khi Thu hồi đất trồng cây hàng năm còn lại</t>
  </si>
  <si>
    <t>Loại đất cho thuê</t>
  </si>
  <si>
    <t xml:space="preserve"> - Chi bồi thường khi thu hồi đất trồng cây lâu năm</t>
  </si>
  <si>
    <t xml:space="preserve"> - Chi bồi thường khi thu hồi đất nuôi trồng thủy sản</t>
  </si>
  <si>
    <t>- Chi bồi thường khi thu hồi đất ở nông thôn</t>
  </si>
  <si>
    <t>Cân đối thu - chi (I - II)</t>
  </si>
  <si>
    <t>ƯỚC TÍNH THU CHI KẾ HOẠCH SỬ DỤNG ĐẤT NĂM 2017 CỦA HUYỆN LỘC HÀ</t>
  </si>
  <si>
    <t>- Thu tiền khi cho thuê đất để sản xuất kinh doanh, TMD, SKC</t>
  </si>
  <si>
    <t xml:space="preserve">           (Kèm theo tờ trình số     /TTr - UBND ngày    tháng     năm 2017 của UBND huyện Lộc Hà)</t>
  </si>
  <si>
    <t>Đường giao thông kết hợp đê sông huyện Lộc Hà (nguồn vốn ADB)</t>
  </si>
  <si>
    <t xml:space="preserve">Xã Thịnh Lộc, xã Thạch Bằng
</t>
  </si>
  <si>
    <t xml:space="preserve">Xã Hồng Lộc
</t>
  </si>
  <si>
    <t xml:space="preserve">Xã Thịnh Lộc
</t>
  </si>
  <si>
    <t>Thôn Đồng Xuân, Liên Xuân, Xuân Tây, xã Hộ Độ</t>
  </si>
  <si>
    <t>Nâng cấp, mở rộng tuyến đường giao thông liên xã Hồng Lộc - xã Phù Lưu</t>
  </si>
  <si>
    <t xml:space="preserve">Xã Tân Lộc, xã Bình Lộc
</t>
  </si>
  <si>
    <t>Thôn Sơn Phú, xã Mai Phụ</t>
  </si>
  <si>
    <t>Thôn Thống Nhất, xã An Lộc</t>
  </si>
  <si>
    <t xml:space="preserve"> Thôn Yến Giang, xã Hồng Lộc</t>
  </si>
  <si>
    <t>Thôn Đông Thắng, xã Mai Phụ</t>
  </si>
  <si>
    <t>Thôn Đồng Sơn, xã Mai Phụ</t>
  </si>
  <si>
    <t>Củng cố, nâng cấp tuyến đê biển, đê cửa sông kết hợp giao thông dọc bờ biển Lộc Hà (gđ 2) đoạn qua xã Thạch Kim, huyện Lộc Hà</t>
  </si>
  <si>
    <t>Thôn Liên Tiến, Đông Vĩnh,
xã Mai Phụ</t>
  </si>
  <si>
    <t>Thôn Thanh Tân, 
xã Thạch Châu</t>
  </si>
  <si>
    <t xml:space="preserve"> Xã Thạch Kim, Mai Phụ, 
Hộ Độ</t>
  </si>
  <si>
    <t>Đất ở nông thôn trước nhà ông Vân gần đường 15B</t>
  </si>
  <si>
    <t>Thôn Tân Thượng, Tân Trung, xã Tân Lộc</t>
  </si>
  <si>
    <t>Đường kênh tiêu Lối Ma - Thiên Thịnh</t>
  </si>
  <si>
    <t>Thôn Phú Đông,
 xã Thạch Bằng</t>
  </si>
  <si>
    <t>NQ 71</t>
  </si>
  <si>
    <t xml:space="preserve">Cụm công nghiệp Lộc Hà    </t>
  </si>
  <si>
    <t>Quy hoạch đất TMDV cầu Gia Mỹ (Đồng Bần)</t>
  </si>
  <si>
    <t>Đường giao thông kết hợp kênh tiêu xã Tân Lộc - xã Bình Lộc</t>
  </si>
  <si>
    <t>Đất ở nông thôn đồng Bịp vùng dọc Tỉnh lộ 7 (đấu giá)</t>
  </si>
  <si>
    <t>Thôn Quyết Thắng, Thống Nhất, Xuân Triều 1, Xuân Triều 2, xã An Lộc</t>
  </si>
  <si>
    <t>Gộp 4 DA thành 1</t>
  </si>
  <si>
    <t>Đất ở nông thôn vùng mụ Lụi, vùng Hồ</t>
  </si>
  <si>
    <t>Gôp 2 thành 1</t>
  </si>
  <si>
    <t>Thôn 4, Thôn 1, xã Bình Lộc</t>
  </si>
  <si>
    <t xml:space="preserve"> Thôn Nam Hà, Liên Xuân, Đồng Xuân, xã Hộ Độ</t>
  </si>
  <si>
    <t>Gôp 3 thành 1</t>
  </si>
  <si>
    <t>Đất ở nông thôn (cấp, đấu giá)</t>
  </si>
  <si>
    <t>Đất ở nông thôn đồng Mộc, vùng Cửa Điển, dặm dân</t>
  </si>
  <si>
    <t>Gộp 2 =1</t>
  </si>
  <si>
    <t>Thôn Giang Nam, Sơn Bằng, Liên Tân, Long Hải, Xuân Phượng,  xã Thạch Kim</t>
  </si>
  <si>
    <t>Đất ở nông thôn vùng đồng Mộ, đồng Xiếc</t>
  </si>
  <si>
    <t>Thôn Liên Giang, Phú Mỹ, 
xã Thạch Mỹ</t>
  </si>
  <si>
    <t>Thôn 6, xã Bình Lộc</t>
  </si>
  <si>
    <t>Thôn Tân Thượng, xã Tân Lộc</t>
  </si>
  <si>
    <t>Thôn Vĩnh Phong, xã Hộ Độ</t>
  </si>
  <si>
    <t xml:space="preserve"> Thôn Trung Sơn, xã Hồng Lộc</t>
  </si>
  <si>
    <t>Thôn Thượng Phú, xã Hồng Lộc</t>
  </si>
  <si>
    <t>Thôn Đông Thịnh, xã Hồng Lộc</t>
  </si>
  <si>
    <t>Thôn Mỹ Hòa, xã Phù Lưu</t>
  </si>
  <si>
    <t>Thôn Thanh Lương, xã Phù Lưu</t>
  </si>
  <si>
    <t xml:space="preserve"> Thôn Thanh Lương, xã Phù Lưu</t>
  </si>
  <si>
    <t>Thôn Thanh Mỹ, xã Phù Lưu</t>
  </si>
  <si>
    <t>Thôn Tân Thành, xã Tân Lộc</t>
  </si>
  <si>
    <t>Thôn Tân Trung, xã Tân Lộc</t>
  </si>
  <si>
    <t>Thôn Phú Nghĩa, xã Thạch Bằng</t>
  </si>
  <si>
    <t>Thôn Trung Nghĩa, xã Thạch Bằng</t>
  </si>
  <si>
    <t xml:space="preserve"> Thôn Xuân Khánh, xã Thạch Bằng</t>
  </si>
  <si>
    <t>Thôn Lâm Châu, xã Thạch Châu</t>
  </si>
  <si>
    <t>Thôn Bằng Châu, xã Thạch Châu</t>
  </si>
  <si>
    <t>Thôn Minh Quý, thôn An Lộc, 
 xã Thạch Châu</t>
  </si>
  <si>
    <t>Thôn Quang Trung, xã Thịnh Lộc</t>
  </si>
  <si>
    <t>Thôn Yên Điềm, xã Thịnh Lộc</t>
  </si>
  <si>
    <t>Thôn Hồng Thịnh, xã Thịnh Lộc</t>
  </si>
  <si>
    <t>Thôn Quan Nam, xã Hồng Lộc</t>
  </si>
  <si>
    <t>Thôn Trung Sơn,  xã Hồng Lộc</t>
  </si>
  <si>
    <t xml:space="preserve"> Thôn Phú Đông,  xã Thạch Bằng</t>
  </si>
  <si>
    <t xml:space="preserve">Địa điểm
</t>
  </si>
  <si>
    <t xml:space="preserve">cũ </t>
  </si>
  <si>
    <t>Đất TMDV trong cụm công nghiệp</t>
  </si>
  <si>
    <t>Tổng CTDA: 159</t>
  </si>
  <si>
    <t>Quy hoạch nhà văn hóa thôn Đồng Sơn</t>
  </si>
  <si>
    <t>Quy hoạch nhà văn hóa thôn Mai Lâm</t>
  </si>
  <si>
    <t>bs 1 da</t>
  </si>
  <si>
    <t>cu</t>
  </si>
  <si>
    <t xml:space="preserve">MNC
</t>
  </si>
  <si>
    <t xml:space="preserve">
Hệ thống biểu, phụ lục trong kế hoạch sử dụng đất cấp huyện</t>
  </si>
  <si>
    <t>Ký hiệu biểu, phụ lục</t>
  </si>
  <si>
    <t>Tên biểu, phụ lục</t>
  </si>
  <si>
    <t>Phụ lục 01</t>
  </si>
  <si>
    <t>Phụ lục 02</t>
  </si>
  <si>
    <t>Phụ lục 03</t>
  </si>
  <si>
    <t>Phụ lục 04</t>
  </si>
  <si>
    <t>Phụ lục 05</t>
  </si>
  <si>
    <t>Phụ lục 06</t>
  </si>
  <si>
    <t>Phụ lục 07</t>
  </si>
  <si>
    <t>Phụ lục 08</t>
  </si>
  <si>
    <t>Phụ lục 09</t>
  </si>
  <si>
    <t>Phụ lục 10</t>
  </si>
  <si>
    <t>Phụ lục 11</t>
  </si>
  <si>
    <t>Phụ lục 12</t>
  </si>
  <si>
    <t>Tổng hợp công trình, dự án đã thực hiện trong kế hoạch sử dụng đất năm 2017</t>
  </si>
  <si>
    <t>Tổng hợp công trình, dự án chuyển sang kế hoạch sử dụng đất năm 2018</t>
  </si>
  <si>
    <t>Tổng hợp công trình, dự án năm 2017 chưa thực hiện không đưa vào kế hoạch năm 2018</t>
  </si>
  <si>
    <t>Công trình, dự án thu hồi đất đã thực hiện trong năm 2017</t>
  </si>
  <si>
    <t>Công trình, dự án thu hồi đất chuyển sang năm 2018</t>
  </si>
  <si>
    <t>Công trình, dự án thu hồi đất năm 2017 chưa thực hiện không đưa vào kế hoạch năm 2018</t>
  </si>
  <si>
    <t>Công trình, dự án chuyển mục đích đất đã thực hiện trong năm 2017</t>
  </si>
  <si>
    <t>Công trình, dự án chuyển mục đích đất chuyển sang năm 2018</t>
  </si>
  <si>
    <t>Công trình, dự án chuyển mục đích đất năm 2017 chưa thực hiện không đưa vào kế hoạch năm 2018</t>
  </si>
  <si>
    <t>Tổng hợp kết quả thực hiện các công trình, dự án kế hoạch sử dụng đất năm 2017 được duyệt trên các loại đất</t>
  </si>
  <si>
    <t>Phương án kế hoạch sử dụng đất năm 2018 được duyệt trên các loại đất</t>
  </si>
  <si>
    <t>Kết quả thực hiện các công trình, dự án kế hoạch sử dụng đất năm 2017 trên các loại đất được chia theo các đối tượng phải xin phép hội đồng và các công trình, dự án còn lại</t>
  </si>
  <si>
    <t>cu 5.1.18</t>
  </si>
  <si>
    <t>CỘNG HÒA XÃ HỘI CHỦ NGHĨA VIỆT NAM
Độc lập - Tự do - Hạnh phúc</t>
  </si>
  <si>
    <t>TT Đức Thọ</t>
  </si>
  <si>
    <t>Đức Quang</t>
  </si>
  <si>
    <t>Đức Vĩnh</t>
  </si>
  <si>
    <t>Đức Châu</t>
  </si>
  <si>
    <t>Đức Tùng</t>
  </si>
  <si>
    <t>Trường Sơn</t>
  </si>
  <si>
    <t>Liên Minh</t>
  </si>
  <si>
    <t>Đức La</t>
  </si>
  <si>
    <t>Yên Hồ</t>
  </si>
  <si>
    <t>Đức Nhân</t>
  </si>
  <si>
    <t>Tùng Ảnh</t>
  </si>
  <si>
    <t>Bùi Xá</t>
  </si>
  <si>
    <t>Đức Thịnh</t>
  </si>
  <si>
    <t>Đức Yên</t>
  </si>
  <si>
    <t>Đức Thủy</t>
  </si>
  <si>
    <t>Thái Yên</t>
  </si>
  <si>
    <t>Trung Lễ</t>
  </si>
  <si>
    <t>Đức Hòa</t>
  </si>
  <si>
    <t>Đức Long</t>
  </si>
  <si>
    <t>Đức Lâm</t>
  </si>
  <si>
    <t>Đức Thanh</t>
  </si>
  <si>
    <t>Đức Dũng</t>
  </si>
  <si>
    <t>Đức Lập</t>
  </si>
  <si>
    <t>Đức An</t>
  </si>
  <si>
    <t>Đức Lạc</t>
  </si>
  <si>
    <t>Đức Đồng</t>
  </si>
  <si>
    <t>Đức Lạng</t>
  </si>
  <si>
    <t>Tân Hương</t>
  </si>
  <si>
    <t>TỔNG DIỆN TÍCH TỰ NHIÊN</t>
  </si>
  <si>
    <t xml:space="preserve">Đất nông nghiệp </t>
  </si>
  <si>
    <t xml:space="preserve">Đất phi nông nghiệp </t>
  </si>
  <si>
    <t>Đất thương mại dịch vụ</t>
  </si>
  <si>
    <t>Đất sông, ngòi, kênh, rạch, suối</t>
  </si>
  <si>
    <t xml:space="preserve">Đất chưa sử dụng </t>
  </si>
  <si>
    <t>Chỉ tiêu</t>
  </si>
  <si>
    <t>(4) = (5) + (6) +…(18)</t>
  </si>
  <si>
    <t>Cấp tỉnh phân bổ</t>
  </si>
  <si>
    <t>Cấp huyện xác định</t>
  </si>
  <si>
    <t xml:space="preserve"> BIỂU 01. DIỆN TÍCH CÁC LOẠI ĐẤT PHÂN BỔ TRONG NĂM 2018 CỦA HUYỆN ĐỨC THỌ</t>
  </si>
  <si>
    <t>20,349,14</t>
  </si>
  <si>
    <t>14,488,16</t>
  </si>
  <si>
    <t>6,565,02</t>
  </si>
  <si>
    <t>5,425,06</t>
  </si>
  <si>
    <t>2,057,02</t>
  </si>
  <si>
    <t>2,363,78</t>
  </si>
  <si>
    <t>3,048,87</t>
  </si>
  <si>
    <t>5,360,27</t>
  </si>
  <si>
    <t>2,274,17</t>
  </si>
  <si>
    <t>1,055,74</t>
  </si>
  <si>
    <t>TT Đ.Thọ</t>
  </si>
  <si>
    <t>*</t>
  </si>
  <si>
    <t xml:space="preserve"> BIỂU 02. KẾ HOẠCH THU HỒI ĐẤT NĂM 2018 CỦA HUYỆN ĐỨC THỌ</t>
  </si>
  <si>
    <t>T, Hương</t>
  </si>
  <si>
    <r>
      <t xml:space="preserve">SỞ TÀI NGUYÊN VÀ MÔI TRƯỜNG
</t>
    </r>
    <r>
      <rPr>
        <b/>
        <u/>
        <sz val="13"/>
        <rFont val="Times New Roman"/>
        <family val="1"/>
      </rPr>
      <t>HÀ TĨNH</t>
    </r>
  </si>
  <si>
    <t>(4) = (5)+(6)+...(18)</t>
  </si>
  <si>
    <t xml:space="preserve">Đất nông nghiệp chuyển sang đất phi nông nghiệp </t>
  </si>
  <si>
    <t xml:space="preserve">Chuyển đổi cơ cấu sử dụng đất trong nội bộ đất nông nghiệp </t>
  </si>
  <si>
    <t xml:space="preserve">Trong đó: </t>
  </si>
  <si>
    <t>Đất trồng lúa chuyển sang đất nuôi trồng thủy sản</t>
  </si>
  <si>
    <t>Đất trồng cây hàng năm khác chuyển sang đất nuôi trồng thủy sản</t>
  </si>
  <si>
    <t>BIỂU 03: KẾ HOẠCH CHUYỂN MỤC ĐÍCH SỬ DỤNG ĐẤT NĂM 2018 CỦA HUYỆN ĐỨC THỌ TỈNH HÀ TĨNH</t>
  </si>
  <si>
    <r>
      <t xml:space="preserve">CỘNG HÒA XÃ HỘI CHỦ NGHĨA VIỆT NAM
</t>
    </r>
    <r>
      <rPr>
        <b/>
        <u/>
        <sz val="13"/>
        <rFont val="Times New Roman"/>
        <family val="1"/>
      </rPr>
      <t>Độc lập - Tự do - Hạnh phúc</t>
    </r>
  </si>
  <si>
    <t>Đất sản xuất vật liệu xây dựng</t>
  </si>
  <si>
    <t>BIỂU 04: KẾ HOẠCH ĐƯA ĐẤT CHƯA SỬ DỤNG VÀO SỬ DỤNG NĂM 2018 CỦA HUYỆN ĐỨC THỌ TỈNH HÀ TĨNH</t>
  </si>
  <si>
    <r>
      <t xml:space="preserve">CỘNG HÒA XÃ HỘI CHỦ NGHĨA VIỆT NAM
</t>
    </r>
    <r>
      <rPr>
        <b/>
        <u/>
        <sz val="13"/>
        <rFont val="Times New Roman"/>
        <family val="1"/>
      </rPr>
      <t>Độc lập - Tự do - Hạnh phú</t>
    </r>
    <r>
      <rPr>
        <b/>
        <sz val="13"/>
        <rFont val="Times New Roman"/>
        <family val="1"/>
      </rPr>
      <t>c</t>
    </r>
  </si>
  <si>
    <t>CỦA HUYỆN ĐỨC THỌ, TỈNH HÀ TĨNH</t>
  </si>
  <si>
    <t>Diện tích(ha)</t>
  </si>
  <si>
    <t>Lấy trên loại đất</t>
  </si>
  <si>
    <t>Địa điểm
(đến cấp xã)</t>
  </si>
  <si>
    <t>Đất Quốc Phòng</t>
  </si>
  <si>
    <t>Trường bắn</t>
  </si>
  <si>
    <t>DQP</t>
  </si>
  <si>
    <t>Mở rộng ban chỉ huy quân sự</t>
  </si>
  <si>
    <t>Thị trấn</t>
  </si>
  <si>
    <t>Đất An ninh</t>
  </si>
  <si>
    <t>Trạm cảnh sát đường thủy</t>
  </si>
  <si>
    <t>2.1.1</t>
  </si>
  <si>
    <t>Dự án đầu tư và khai thác hạ tầng cụm công nghiệp</t>
  </si>
  <si>
    <t>2.1.2</t>
  </si>
  <si>
    <t>Đất vật liệu xây dựng</t>
  </si>
  <si>
    <t>QH bãi VLXD Đồng Côi thôn Ninh Thái</t>
  </si>
  <si>
    <t>QH mở rộng đường HL19</t>
  </si>
  <si>
    <t xml:space="preserve">QH mở rộng đường TT7 </t>
  </si>
  <si>
    <t>Đường giao thông(LT2)</t>
  </si>
  <si>
    <t>Đường giao thông nội đồng tán cánh buồm</t>
  </si>
  <si>
    <t>Mở rộng trục đường thôn Hùng dũng</t>
  </si>
  <si>
    <t xml:space="preserve">Đường trục xã </t>
  </si>
  <si>
    <t xml:space="preserve"> Đức Dũng</t>
  </si>
  <si>
    <t xml:space="preserve">Đường Lâm An Tân Hương đi huyện Can Lộc </t>
  </si>
  <si>
    <t xml:space="preserve">Tân Hương </t>
  </si>
  <si>
    <t>Đường Liên xã dài 3000 
Dũng - Đ Thanh</t>
  </si>
  <si>
    <t>TL5 - QL8A - HL 14 dài 1000</t>
  </si>
  <si>
    <t>Đường WB đến cồn Chó xóm 10</t>
  </si>
  <si>
    <t>Đường Đức Đồng - Đức Lạc - Tân Hương</t>
  </si>
  <si>
    <t>Đồng,Lập, T.Hương</t>
  </si>
  <si>
    <t>Tiêu úng An, Dũng, Lâm, Lập, Long,Yên, Bùi Xá</t>
  </si>
  <si>
    <t>Xã: Đức An, Đức Dũng, Đức Lâm, Đức Lập, Đức Long,Yên Hồ, Bùi Xá</t>
  </si>
  <si>
    <t>DA Ngàn Trươi - Cẩm Trang</t>
  </si>
  <si>
    <t>Đức Dũng, Đức An, Đức Lập, Đức Lập</t>
  </si>
  <si>
    <t>Kè bờ sông Ngàn Sâu</t>
  </si>
  <si>
    <t>Mở rộng, nạo vét hệ thống kênh trục sông nghèn</t>
  </si>
  <si>
    <t>Các xã: Trung Lễ, Đức Thủy, Đ Lâm, Bùi Xá, Đức Thanh</t>
  </si>
  <si>
    <t>Đất bưu chính viễn thông</t>
  </si>
  <si>
    <t>Chuyển Bưu Điện văn hóa xã</t>
  </si>
  <si>
    <t>QH nhà Văn Hóa Tân mỹ</t>
  </si>
  <si>
    <t>QH nhà Văn Hóa Tân Tiến</t>
  </si>
  <si>
    <t xml:space="preserve">Nhà văn hóa thôn Vĩnh Yên, Hà Cát </t>
  </si>
  <si>
    <t>Nhà văn hóa thôn Đông Dũng</t>
  </si>
  <si>
    <t xml:space="preserve">Nhà văn hóa thôn Bình Tiến </t>
  </si>
  <si>
    <t>Nhà văn hóa thôn Bình Hà</t>
  </si>
  <si>
    <t>Nhà văn hóa thôn Bình Tân</t>
  </si>
  <si>
    <t>Nhà văn hóa thôn Bình Định</t>
  </si>
  <si>
    <t>QH nhà văn hóa thôn Sâm Văn Hội</t>
  </si>
  <si>
    <t>QH nhà văn hóa thôn Bến Đền</t>
  </si>
  <si>
    <t>QH nhà văn hóa thôn Ninh Thái</t>
  </si>
  <si>
    <t>Quy hoạch nhà văn hóa thôn Đại Tiến</t>
  </si>
  <si>
    <t>Đất Năng Lượng</t>
  </si>
  <si>
    <t>Chống quá tải và giảm tổn thất điện năng</t>
  </si>
  <si>
    <t>DNL</t>
  </si>
  <si>
    <t>Xã</t>
  </si>
  <si>
    <t>QH điểm bưu điện VH xã</t>
  </si>
  <si>
    <t>QH điểm bưu điện xã</t>
  </si>
  <si>
    <t>Đất Y tế</t>
  </si>
  <si>
    <t>QH trạm y tế khu vực Trang Pheo</t>
  </si>
  <si>
    <t>DYT</t>
  </si>
  <si>
    <t>2.2.8</t>
  </si>
  <si>
    <t>Đất giáo dục</t>
  </si>
  <si>
    <t>Xây dựng Trường Mầm Non</t>
  </si>
  <si>
    <t>Mở rộng trường THCS Lê Hồng Phong</t>
  </si>
  <si>
    <t xml:space="preserve">Mở rộng trường Mầm Non </t>
  </si>
  <si>
    <t>QH Trường Tiểu học Tùng Ảnh</t>
  </si>
  <si>
    <t>2.2.9</t>
  </si>
  <si>
    <t>Đất thể thao</t>
  </si>
  <si>
    <t>Khu thể thao cựa ao</t>
  </si>
  <si>
    <t>2.2.10</t>
  </si>
  <si>
    <t>Đất dịch vụ xã hội</t>
  </si>
  <si>
    <t>QH nhà nuôi dương trẻ mô côi 
người khuyết tật trẻ mồ côi
 không nơi nương tựa</t>
  </si>
  <si>
    <t>2.2.11</t>
  </si>
  <si>
    <t>Đất di tích lịch sử</t>
  </si>
  <si>
    <t>QH khôi phục lại Đền Trung Đình</t>
  </si>
  <si>
    <t>QH mở rộng đền Kim Nghê</t>
  </si>
  <si>
    <t>Mở rộng đền Quan Sơn</t>
  </si>
  <si>
    <t>QH mở rộng chùa đá</t>
  </si>
  <si>
    <t>2.2.12</t>
  </si>
  <si>
    <t>QH đất ở tuyến 2 quốc lộ 8A</t>
  </si>
  <si>
    <t>QH đất ở (NVH Long Thành cũ)</t>
  </si>
  <si>
    <t>`</t>
  </si>
  <si>
    <t>QH đất ở (NVH Long Mã cũ)</t>
  </si>
  <si>
    <t>QH đất ở (NVH Long Thuỷ cũ)</t>
  </si>
  <si>
    <t>QH xen dắm ở NVH (Ngoại Xuân)</t>
  </si>
  <si>
    <t>QH đất ở Trỷ Sỹ thôn lai Đồng</t>
  </si>
  <si>
    <t xml:space="preserve">QH đất ở đồng nương thôn thượng lĩnh </t>
  </si>
  <si>
    <t xml:space="preserve">QH đất ở trạng bằng </t>
  </si>
  <si>
    <t>QH đất ở thôn Thượng Lĩnh</t>
  </si>
  <si>
    <t>QH đất ở Cơn Mai</t>
  </si>
  <si>
    <t>QH đất ở Đồng Biền (khu giãn dân)</t>
  </si>
  <si>
    <t>QH đất ở Thị Hoà</t>
  </si>
  <si>
    <t>QH đất ở Đồng Lạc</t>
  </si>
  <si>
    <t>QH đất ở thôn Yên Thắng</t>
  </si>
  <si>
    <t>QH đất ở (NVH thôn Tân Thượng cũ)</t>
  </si>
  <si>
    <t>QH đất ở (NVH thôn Đồng Lạc cũ)</t>
  </si>
  <si>
    <t>QH đất ở dãy 4,5 Đồng trằng ( Đồng Trọt Nàng, thôn Đức Hương Quang)</t>
  </si>
  <si>
    <t xml:space="preserve"> Đức Lâm</t>
  </si>
  <si>
    <t>QH đất đồng nghẹo, Đồng Cày</t>
  </si>
  <si>
    <t>QH đất ở nhà Đò</t>
  </si>
  <si>
    <t>QH đất ở bãi hác làng</t>
  </si>
  <si>
    <t>QH đất ở vùng dăm dài, mụ Búp ( Khu giãn dân)</t>
  </si>
  <si>
    <t>QH đất ở vùng Hai Mậu</t>
  </si>
  <si>
    <t>QH đất ở xen dắm 4 thôn</t>
  </si>
  <si>
    <t>QH đất ở Hậu Làng thôn Yên Phú</t>
  </si>
  <si>
    <t>QH đất ở Cây gia thôn thọ ninh</t>
  </si>
  <si>
    <t>QH đất ở Cây Độ</t>
  </si>
  <si>
    <t>QH đất ở Trọt Hà</t>
  </si>
  <si>
    <t>Quy hoạch ở thôn sâm văn hội</t>
  </si>
  <si>
    <t>Khu dân cư phía đông nam Ngã Tư Trổ</t>
  </si>
  <si>
    <t>Quy hoạch ở Phật mây dưới thôn Ninh thái ( NT 2)</t>
  </si>
  <si>
    <t>QH khu dân cư Đội Tượng</t>
  </si>
  <si>
    <t>QHđất ở Văn khang</t>
  </si>
  <si>
    <t>QH ơ xen dắm  HL 08 liên minh - Tùng châu</t>
  </si>
  <si>
    <t>QH đất ở đường 8A</t>
  </si>
  <si>
    <t>Quy hoạch đất ở tại đồng Bãi Mít, đồng Bãi Trọt</t>
  </si>
  <si>
    <t xml:space="preserve"> Đức Lạng</t>
  </si>
  <si>
    <t>QH đất ở chợ cũ</t>
  </si>
  <si>
    <t>QH đất ở vùng Nhà Bái</t>
  </si>
  <si>
    <t>QH dân cư Ngã Tư Trỗ ( Quốc lộ 8A)</t>
  </si>
  <si>
    <t xml:space="preserve"> Đức Nhân</t>
  </si>
  <si>
    <t>QH đất ở thôn Ninh Thái</t>
  </si>
  <si>
    <t>QH đất ở vùng Đồng Véo</t>
  </si>
  <si>
    <t>Giao đất ở vùng chà Nu</t>
  </si>
  <si>
    <t>QH đất ở khu vực kinh doanh dịch vụ thương mại tổng hợp (Quán Nậu)</t>
  </si>
  <si>
    <t>QH đất ở Hòa Thái</t>
  </si>
  <si>
    <t>QH đất ở vùng thôn Trung Nam ( từ đường trục thôn 7 đến trạm điện thôn Đông Dũng)</t>
  </si>
  <si>
    <t>QH đất ở tại nhà văn hóa Đông Dũng cũ</t>
  </si>
  <si>
    <t>QH dân ở Đội Vườn</t>
  </si>
  <si>
    <t>QH đất ở Thôn Tân Định</t>
  </si>
  <si>
    <t>QH đất ở Dăm Lẽ</t>
  </si>
  <si>
    <t>QH đât ở khu vực Đồng Cầu thôn Hữu Chế</t>
  </si>
  <si>
    <t>QH đất ở Làng Mới</t>
  </si>
  <si>
    <t>QH đất ở đồng Tháng 10</t>
  </si>
  <si>
    <t>QH đất ở Thượng Leo</t>
  </si>
  <si>
    <t>QH đất ở xen dắm</t>
  </si>
  <si>
    <t>QH đất ở vùng đội Lối thôn Trung Nam Hồng</t>
  </si>
  <si>
    <t>QH đất ở phía sau HTX Yên Phúc ( vùng Đồng Trấm, Biền Đông)</t>
  </si>
  <si>
    <t>QH đất ở trước UB xã (thọ Ninh)</t>
  </si>
  <si>
    <t>QH đất ở xứ đồng Cao thọ Ninh</t>
  </si>
  <si>
    <t>QH đất ở Biền Đông thôn Trung văn Minh</t>
  </si>
  <si>
    <t>QH đất ở Bãi Cát thôn Sơn Thành</t>
  </si>
  <si>
    <t xml:space="preserve">QH đất ở Đồng Biền, Đồng Vịnh </t>
  </si>
  <si>
    <t>QH đất ở Đồng Cồn</t>
  </si>
  <si>
    <t>QH đất ở Thịnh Cường</t>
  </si>
  <si>
    <t>QH đất ở Đồng Vịnh</t>
  </si>
  <si>
    <t>QH đất ở Lanh Cù</t>
  </si>
  <si>
    <t>Quy hoạch đất ở nhà văn hóa thôn 3 cũ</t>
  </si>
  <si>
    <t>Đất ở khu vực đường QL 8A</t>
  </si>
  <si>
    <t>2.2.13</t>
  </si>
  <si>
    <t>Đất ở đô thị</t>
  </si>
  <si>
    <t>QH đất ở vùng Ao Thông tổ 2</t>
  </si>
  <si>
    <t>Quy hoạch đất ở Nhà Lay</t>
  </si>
  <si>
    <t>QH đất ở xen dắm đất ở tổ dân phố 1,2,3</t>
  </si>
  <si>
    <t>2.2.14</t>
  </si>
  <si>
    <t>QH thi hành án (nhà lay)</t>
  </si>
  <si>
    <t>TCS</t>
  </si>
  <si>
    <t>quy hoạch mở rộng trụ sở UB xã</t>
  </si>
  <si>
    <t>2.2.15</t>
  </si>
  <si>
    <t>Đất nghĩa trang, nghĩa địa</t>
  </si>
  <si>
    <t>Quy hoạch mở rộng nghĩa trang</t>
  </si>
  <si>
    <t>Mở rộng nghĩa trang Đại Thanh</t>
  </si>
  <si>
    <t>QH mở rộng nghĩa địa Tân Tiến</t>
  </si>
  <si>
    <t>Mở rộng nghĩa trang số 1 (cửa Hàn)</t>
  </si>
  <si>
    <t>QH mở rộng nghĩa trang Cựa Trại</t>
  </si>
  <si>
    <t>QH mở rộng nghĩa trang Hòn Nhét</t>
  </si>
  <si>
    <t>QH mở rộng nghĩa trang Phượng Thành</t>
  </si>
  <si>
    <t xml:space="preserve"> Đức Long</t>
  </si>
  <si>
    <t>3.1.1</t>
  </si>
  <si>
    <t>Trang trại chăn nuôi (Dăm Lợn - Cồn Mai)</t>
  </si>
  <si>
    <t>Trang trại chăn nuôi (Dăm Lơn - Cồn Mai )</t>
  </si>
  <si>
    <t>QH trang trại chăn nuôi tập trung vùng Bắc Khe Lang</t>
  </si>
  <si>
    <t>Trang trại chăn nuôi Nhà Bái</t>
  </si>
  <si>
    <t>Mô hình đa cây đa con ( vùng Khe Nhắt)</t>
  </si>
  <si>
    <t>Mô hình cá lúa vịt bến lội</t>
  </si>
  <si>
    <t>Mô hình cá lúa vịt Muống Vinh</t>
  </si>
  <si>
    <t>QH trại chăn nuôi tập trung (Đồng Cây, Bà Mã, Sáu hào)</t>
  </si>
  <si>
    <t>Trang trại tổng hợp VAC (Eo Truông thôn Tân Quang)</t>
  </si>
  <si>
    <t>QH vùng chăn nuôi tập trung trại Lòi Dài, Trẩm Bàng</t>
  </si>
  <si>
    <t>Quy hoạch chăn nuôi cá lúa thôn Đồng Vịnh</t>
  </si>
  <si>
    <t>HTX rau sạch 2</t>
  </si>
  <si>
    <t>QH trang trại hầm sen</t>
  </si>
  <si>
    <t>QH trang trại cồn đình</t>
  </si>
  <si>
    <t>Trang trại tập đoàn Hoành Sơn (Trồng cỏ)</t>
  </si>
  <si>
    <t>QH gia trại Bàu ( Thôn Vạn Phúc )</t>
  </si>
  <si>
    <t>Trại chăn nuôi Cồn Cao</t>
  </si>
  <si>
    <t>3.2.1</t>
  </si>
  <si>
    <t>Đất sản xuất kinh doanh</t>
  </si>
  <si>
    <t xml:space="preserve">QH bãi tập kết VLXD </t>
  </si>
  <si>
    <t>QH làng nghề Nương Lành</t>
  </si>
  <si>
    <t>QH mở rộng nhà máy nước sạch</t>
  </si>
  <si>
    <t>Bãi tập kết vật liệu xây dựng thôn Tiến Hòa</t>
  </si>
  <si>
    <t>HTX Tân Hương</t>
  </si>
  <si>
    <t>3.2.2</t>
  </si>
  <si>
    <t>Dịch vụ - Thương Mại (Sau Ông Tiến)</t>
  </si>
  <si>
    <t>QH TMDV tổng hợp(cồn kho ngọc lâm)</t>
  </si>
  <si>
    <t>QH xây dựng cây xăng Tân Mỹ</t>
  </si>
  <si>
    <t>QH khu TTCN tập trung</t>
  </si>
  <si>
    <t>QHDV thương mãi vượt lũ</t>
  </si>
  <si>
    <t>QH đất thương mại dịch vụ</t>
  </si>
  <si>
    <t xml:space="preserve">QH  thương mại dịch vụ </t>
  </si>
  <si>
    <t>Đất dịch vụ thương mại ngã ba Lạc Thiện</t>
  </si>
  <si>
    <t>3.2.3</t>
  </si>
  <si>
    <t>QH đất ở KV Mí</t>
  </si>
  <si>
    <t>QH đất ở Ao cố Vệ</t>
  </si>
  <si>
    <t>QH đất ở khu vực 8A</t>
  </si>
  <si>
    <t>QH đất ở nhà văn hóa thôn Đại An cũ</t>
  </si>
  <si>
    <t>QH đất ở đấu giá thôn Châu Thịnh</t>
  </si>
  <si>
    <t>QH đất ở Đồng Trạng thôn Hồng Hoa</t>
  </si>
  <si>
    <t>QH đất ở Lò Rèn thôn Đồng Quang</t>
  </si>
  <si>
    <t>QH đất ở cổ Bù</t>
  </si>
  <si>
    <t>QH đất ở thôn Đông Đoài</t>
  </si>
  <si>
    <t>QH đất ở thôn Làng hạ</t>
  </si>
  <si>
    <t>QH đất ở Hội Đình</t>
  </si>
  <si>
    <t>Quy hoạch đất ở  Giếng Bạn ( Thôn Vĩnh Yên)</t>
  </si>
  <si>
    <t>QH đất ở  Hội quán 5 thôn cũ</t>
  </si>
  <si>
    <t>QH đất ở Khe Ang, Đồng trưa, Khe Bìn, Thôn Tân Mỹ</t>
  </si>
  <si>
    <t>Cấp đất ở Đồng Biền</t>
  </si>
  <si>
    <t>Cấp đất ở Trạng Mua</t>
  </si>
  <si>
    <t>QH đất ở tại văn hóa thôn Trung Thành ( KV ruộng mậu)</t>
  </si>
  <si>
    <t>QH đất ở Mậu Sáu - Trục xã</t>
  </si>
  <si>
    <t>QH đất ở Quang Thịnh</t>
  </si>
  <si>
    <t>QH đất ở Quang Tiến</t>
  </si>
  <si>
    <t>QH đất ở vùng ruộng mậu</t>
  </si>
  <si>
    <t>QH đất ở khu vực (Đường vựơt lũ - Khu TĐC)</t>
  </si>
  <si>
    <t>Đất ở (Nương Dưa)</t>
  </si>
  <si>
    <t>QH đất ở Ao Bù</t>
  </si>
  <si>
    <t>QH đất ở Đồng Lào thôn Ninh Thái</t>
  </si>
  <si>
    <t>QH đất ở Mụ Sại (Vĩnh Khánh)</t>
  </si>
  <si>
    <t>Quy hoạch dân cư Cửu Yên</t>
  </si>
  <si>
    <t>QH đất ở vùng Đá Bạc</t>
  </si>
  <si>
    <t>QH đất ở trương dạy Nghề cũ</t>
  </si>
  <si>
    <t>Đất ở (Đồng Cháng)</t>
  </si>
  <si>
    <t xml:space="preserve">QH đất ở Cựa Phủ </t>
  </si>
  <si>
    <t>QH đất ở  thôn Trung văn Minh</t>
  </si>
  <si>
    <t>QH đât ở ngã tư Trổ (Tiến Hòa)</t>
  </si>
  <si>
    <t>QH đất ở kho vật tư nông nghiệp thôn Quý Vượng</t>
  </si>
  <si>
    <t>QH đất ở khu vực ao Trung Hậu</t>
  </si>
  <si>
    <t>QH đất ở ngã tư Trổ (đấu giá)( Tiến Hòa)</t>
  </si>
  <si>
    <t>3.2.4</t>
  </si>
  <si>
    <t>QH đất ở khu vực hội quán cũ tổ 4,5,6</t>
  </si>
  <si>
    <t>3.2.5</t>
  </si>
  <si>
    <t>Đường xã Đức Lâm - Đức An</t>
  </si>
  <si>
    <t xml:space="preserve">Đường liên thôn 4 </t>
  </si>
  <si>
    <t>Đường liên thôn 8</t>
  </si>
  <si>
    <t>Đường Liên xã dài 2000 
An - Dũng - Nga lộc</t>
  </si>
  <si>
    <t>QH mở rộng đường giao thông nông thôn</t>
  </si>
  <si>
    <t>QL8A - TX6 - Bà Điều - 8A d 1500</t>
  </si>
  <si>
    <t>Mở rộng trục đường thôn Đại nghia</t>
  </si>
  <si>
    <t>Mở rộng trục đường thôn Đại Thành</t>
  </si>
  <si>
    <t>Đường nội vùng xã Đức Đồng</t>
  </si>
  <si>
    <t>3.2.6</t>
  </si>
  <si>
    <t>Dự án hệ thống thủy lợi Ngàn trươi - Cẩm trang</t>
  </si>
  <si>
    <t>Kè chống sạt lở bờ hữu sông 
Ngàn Sâu Đồng - Lạc</t>
  </si>
  <si>
    <t>Xã Đức Đồng
 Xã Đức Lạc</t>
  </si>
  <si>
    <t>3.2.7</t>
  </si>
  <si>
    <t>Nhà văn hóa thôn Vĩnh Yên</t>
  </si>
  <si>
    <t>Qh nhà Văn Hóa Đông hòa</t>
  </si>
  <si>
    <t>QH NVH thôn Tiền Phong</t>
  </si>
  <si>
    <t>QH nhà văn hóa cộng đồng</t>
  </si>
  <si>
    <t>Nhà văn hóa thôn Tiến Hòa</t>
  </si>
  <si>
    <t>Nhà văn hóa thôn Trung Hậu</t>
  </si>
  <si>
    <t>Nhà văn hóa thôn Quý Vượng</t>
  </si>
  <si>
    <t>Nhà văn hóa thôn Tiến Thọ</t>
  </si>
  <si>
    <t>Nhà văn hóa thôn Trung Nam Hồng</t>
  </si>
  <si>
    <t>QH nhà văn hóa thôn Văn Xá</t>
  </si>
  <si>
    <t>3.2.9</t>
  </si>
  <si>
    <t>Xây dựng trường Mầm Non (Nương Dưa)</t>
  </si>
  <si>
    <t>MỞ rộng trường tiểu học</t>
  </si>
  <si>
    <t>QH mở rộng trường mầm non</t>
  </si>
  <si>
    <t>3.2.10</t>
  </si>
  <si>
    <t>Đất năng lượng</t>
  </si>
  <si>
    <t>Thái Yên, 
Trung Lễ, Đức
 Lâm, Đức Thủy,
 Đức Nhân,
 Đức Long,
 Đức Lạng,
 Trường Sơn, 
Liên Minh, 
Bùi Xá, 
Yên Hồ,
 Đức Thịnh
, Đức Vĩnh.</t>
  </si>
  <si>
    <t>3.2.11</t>
  </si>
  <si>
    <t>Đất di tích lịch sử văn hóa</t>
  </si>
  <si>
    <t>Mở rộng Đền hồ Nam</t>
  </si>
  <si>
    <t>3.2.12</t>
  </si>
  <si>
    <t>Đất nghĩa trang nghĩa địa</t>
  </si>
  <si>
    <t>QH mở rộng nghĩa trang (Diên Phúc, Đại Châu)</t>
  </si>
  <si>
    <t>QH mở rộng nghĩa trang Eo Gát</t>
  </si>
  <si>
    <t>Quy hoạch nghĩa trang Động Dài</t>
  </si>
  <si>
    <t>QH mở rộng nghĩa địa Trạng Nhắt</t>
  </si>
  <si>
    <t>Quy hoạch mở rộng nghĩa trang Minh Tiến</t>
  </si>
  <si>
    <t>QH mở rộng nghĩa địa Tân Xuyên, Trẩm Bàng</t>
  </si>
  <si>
    <t>QH mở rộng nghĩa trang vùng 3</t>
  </si>
  <si>
    <t>Mở rộng nghĩa trang Ổ Ga</t>
  </si>
  <si>
    <t>QH mở rộng nghĩa trang Căng Bằng</t>
  </si>
  <si>
    <t>QH mở rộng nghĩa trang</t>
  </si>
  <si>
    <t>QH mở rộng nghĩa trang Bãi Tùng, tràng dâu</t>
  </si>
  <si>
    <t>QH mở rộng Nghĩa Trang Làng Nghe</t>
  </si>
  <si>
    <t>Tổng: 234 CTDA</t>
  </si>
  <si>
    <t>Điểm dịch vụ TM Đức Nhân</t>
  </si>
  <si>
    <t xml:space="preserve"> (Kèm theo Quyết định số            /QĐ-UBND ngày        /01/2018 của UBND tỉnh)</t>
  </si>
  <si>
    <t xml:space="preserve"> (Kèm theo Quyết định số            /QĐ-UBND ngày        /01/2018 của UBND tỉnh)                                                        Đơn vị tính: ha</t>
  </si>
  <si>
    <t xml:space="preserve">                 (Kèm theo Quyết định số            /QĐ-UBND ngày        /01/2018 của UBND tỉnh)                                                          Đơn vị tính: ha</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</si>
</sst>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_(* \(#,##0.00\);_(* &quot;-&quot;??_);_(@_)"/>
    <numFmt numFmtId="169" formatCode="_-* #,##0_-;\-* #,##0_-;_-* &quot;-&quot;_-;_-@_-"/>
    <numFmt numFmtId="171" formatCode="_-* #,##0.00_-;\-* #,##0.00_-;_-* &quot;-&quot;??_-;_-@_-"/>
    <numFmt numFmtId="172" formatCode="&quot;$&quot;#,##0_);[Red]\(&quot;$&quot;#,##0\)"/>
    <numFmt numFmtId="175" formatCode="_-&quot;$&quot;* #,##0_-;\-&quot;$&quot;* #,##0_-;_-&quot;$&quot;* &quot;-&quot;_-;_-@_-"/>
    <numFmt numFmtId="176" formatCode="_-&quot;$&quot;* #,##0.00_-;\-&quot;$&quot;* #,##0.00_-;_-&quot;$&quot;* &quot;-&quot;??_-;_-@_-"/>
    <numFmt numFmtId="177" formatCode="0.000"/>
    <numFmt numFmtId="178" formatCode="_(* #,##0_);_(* \(#,##0\);_(* &quot;-&quot;??_);_(@_)"/>
    <numFmt numFmtId="179" formatCode="0_);\(0\)"/>
    <numFmt numFmtId="180" formatCode="#,##0;[Red]#,##0"/>
    <numFmt numFmtId="181" formatCode="#,##0\ &quot;$&quot;_);\(#,##0\ &quot;$&quot;\)"/>
    <numFmt numFmtId="182" formatCode="_ &quot;\&quot;* #,##0.00_ ;_ &quot;\&quot;* &quot;\&quot;&quot;\&quot;&quot;\&quot;&quot;\&quot;&quot;\&quot;&quot;\&quot;&quot;\&quot;&quot;\&quot;&quot;\&quot;\-#,##0.00_ ;_ &quot;\&quot;* &quot;-&quot;??_ ;_ @_ "/>
    <numFmt numFmtId="183" formatCode="#,##0\ &quot;$&quot;_);[Red]\(#,##0\ &quot;$&quot;\)"/>
    <numFmt numFmtId="184" formatCode="&quot;$&quot;###,0&quot;.&quot;00_);[Red]\(&quot;$&quot;###,0&quot;.&quot;00\)"/>
    <numFmt numFmtId="185" formatCode="0.0000;[Red]0.0000"/>
    <numFmt numFmtId="186" formatCode="#,##0\ &quot;DM&quot;;\-#,##0\ &quot;DM&quot;"/>
    <numFmt numFmtId="187" formatCode="0.000%"/>
    <numFmt numFmtId="188" formatCode="&quot;￥&quot;#,##0;&quot;￥&quot;\-#,##0"/>
    <numFmt numFmtId="189" formatCode="00.000"/>
    <numFmt numFmtId="191" formatCode="0.00_);\(0.00\)"/>
  </numFmts>
  <fonts count="88" x14ac:knownFonts="1">
    <font>
      <sz val="10"/>
      <name val="Arial"/>
    </font>
    <font>
      <sz val="10"/>
      <name val="Arial"/>
    </font>
    <font>
      <b/>
      <sz val="12"/>
      <name val="Arial"/>
      <family val="2"/>
    </font>
    <font>
      <sz val="8"/>
      <name val="Arial"/>
      <family val="2"/>
    </font>
    <font>
      <sz val="10"/>
      <name val="Arial"/>
      <family val="2"/>
    </font>
    <font>
      <sz val="12"/>
      <name val="Times New Roman"/>
      <family val="1"/>
    </font>
    <font>
      <b/>
      <sz val="14"/>
      <name val="Times New Roman"/>
      <family val="1"/>
    </font>
    <font>
      <b/>
      <sz val="12"/>
      <name val="Times New Roman"/>
      <family val="1"/>
    </font>
    <font>
      <sz val="14"/>
      <name val="Times New Roman"/>
      <family val="1"/>
    </font>
    <font>
      <sz val="12"/>
      <name val=".VnTime"/>
      <family val="2"/>
    </font>
    <font>
      <b/>
      <sz val="10"/>
      <name val="Times New Roman"/>
      <family val="1"/>
    </font>
    <font>
      <sz val="10"/>
      <name val="Times New Roman"/>
      <family val="1"/>
    </font>
    <font>
      <sz val="11"/>
      <name val="Times New Roman"/>
      <family val="1"/>
    </font>
    <font>
      <i/>
      <sz val="12"/>
      <name val="Times New Roman"/>
      <family val="1"/>
    </font>
    <font>
      <i/>
      <sz val="14"/>
      <name val="Times New Roman"/>
      <family val="1"/>
    </font>
    <font>
      <sz val="9"/>
      <name val="Times New Roman"/>
      <family val="1"/>
    </font>
    <font>
      <sz val="8"/>
      <name val="Times New Roman"/>
      <family val="1"/>
    </font>
    <font>
      <b/>
      <sz val="11"/>
      <name val="Times New Roman"/>
      <family val="1"/>
    </font>
    <font>
      <sz val="7"/>
      <name val="Times New Roman"/>
      <family val="1"/>
    </font>
    <font>
      <i/>
      <sz val="10"/>
      <name val="Times New Roman"/>
      <family val="1"/>
    </font>
    <font>
      <sz val="10"/>
      <color indexed="12"/>
      <name val="Times New Roman"/>
      <family val="1"/>
    </font>
    <font>
      <sz val="12"/>
      <color indexed="12"/>
      <name val="Times New Roman"/>
      <family val="1"/>
    </font>
    <font>
      <i/>
      <sz val="11"/>
      <name val="Times New Roman"/>
      <family val="1"/>
    </font>
    <font>
      <sz val="11"/>
      <name val="Arial"/>
      <family val="2"/>
    </font>
    <font>
      <b/>
      <i/>
      <sz val="11"/>
      <name val="Times New Roman"/>
      <family val="1"/>
    </font>
    <font>
      <i/>
      <sz val="11"/>
      <name val="Arial"/>
      <family val="2"/>
    </font>
    <font>
      <b/>
      <sz val="7"/>
      <name val="Times New Roman"/>
      <family val="1"/>
    </font>
    <font>
      <sz val="12"/>
      <name val="Arial"/>
      <family val="2"/>
    </font>
    <font>
      <sz val="11"/>
      <name val=".VnArial"/>
      <family val="2"/>
    </font>
    <font>
      <sz val="10"/>
      <name val="Arial"/>
      <family val="2"/>
      <charset val="163"/>
    </font>
    <font>
      <i/>
      <sz val="12"/>
      <color indexed="8"/>
      <name val="Times New Roman"/>
      <family val="1"/>
    </font>
    <font>
      <b/>
      <sz val="14"/>
      <name val="Arial"/>
      <family val="2"/>
    </font>
    <font>
      <b/>
      <sz val="12"/>
      <name val="Times New Roman"/>
      <family val="1"/>
      <charset val="163"/>
    </font>
    <font>
      <sz val="12"/>
      <name val="Times New Roman"/>
      <family val="1"/>
      <charset val="163"/>
    </font>
    <font>
      <b/>
      <i/>
      <sz val="12"/>
      <name val="Times New Roman"/>
      <family val="1"/>
    </font>
    <font>
      <sz val="11"/>
      <color indexed="8"/>
      <name val="Calibri"/>
      <family val="2"/>
    </font>
    <font>
      <sz val="10"/>
      <color indexed="36"/>
      <name val="Arial"/>
      <family val="2"/>
    </font>
    <font>
      <sz val="10"/>
      <color indexed="36"/>
      <name val="Times New Roman"/>
      <family val="1"/>
    </font>
    <font>
      <sz val="12"/>
      <name val=".VnArial"/>
      <family val="2"/>
    </font>
    <font>
      <b/>
      <sz val="12"/>
      <name val="Times New Roman"/>
      <family val="1"/>
    </font>
    <font>
      <b/>
      <sz val="16"/>
      <name val="Times New Roman"/>
      <family val="1"/>
    </font>
    <font>
      <b/>
      <sz val="10"/>
      <name val="Times New Roman"/>
      <family val="1"/>
    </font>
    <font>
      <sz val="10"/>
      <name val="Times New Roman"/>
      <family val="1"/>
    </font>
    <font>
      <i/>
      <sz val="10"/>
      <name val="Times New Roman"/>
      <family val="1"/>
    </font>
    <font>
      <sz val="10"/>
      <name val="Arial"/>
      <family val="2"/>
    </font>
    <font>
      <sz val="12"/>
      <color indexed="9"/>
      <name val=".VnArial"/>
      <family val="2"/>
    </font>
    <font>
      <sz val="12"/>
      <name val="Times New Roman"/>
      <family val="1"/>
    </font>
    <font>
      <b/>
      <i/>
      <sz val="10"/>
      <name val="Times New Roman"/>
      <family val="1"/>
    </font>
    <font>
      <sz val="13"/>
      <name val="Times New Roman"/>
      <family val="1"/>
    </font>
    <font>
      <b/>
      <sz val="13"/>
      <name val="Times New Roman"/>
      <family val="1"/>
    </font>
    <font>
      <i/>
      <sz val="16"/>
      <name val="Times New Roman"/>
      <family val="1"/>
    </font>
    <font>
      <sz val="12"/>
      <name val=".VnArial"/>
      <family val="2"/>
    </font>
    <font>
      <sz val="11"/>
      <color indexed="8"/>
      <name val="Times New Roman"/>
      <family val="1"/>
    </font>
    <font>
      <b/>
      <sz val="16"/>
      <name val="Times New Roman"/>
      <family val="1"/>
    </font>
    <font>
      <sz val="10"/>
      <color indexed="8"/>
      <name val="Times New Roman"/>
      <family val="1"/>
    </font>
    <font>
      <b/>
      <u/>
      <sz val="13"/>
      <name val="Times New Roman"/>
      <family val="1"/>
    </font>
    <font>
      <sz val="14"/>
      <name val="Times New Roman"/>
      <family val="1"/>
    </font>
    <font>
      <b/>
      <i/>
      <sz val="12"/>
      <name val="Times New Roman"/>
      <family val="1"/>
    </font>
    <font>
      <sz val="12"/>
      <name val=".VnTime"/>
      <family val="2"/>
    </font>
    <font>
      <i/>
      <sz val="12"/>
      <name val="Times New Roman"/>
      <family val="1"/>
    </font>
    <font>
      <sz val="12"/>
      <color indexed="8"/>
      <name val="Times New Roman"/>
      <family val="1"/>
    </font>
    <font>
      <sz val="16"/>
      <name val="Times New Roman"/>
      <family val="1"/>
    </font>
    <font>
      <sz val="11"/>
      <color rgb="FF00B050"/>
      <name val="Times New Roman"/>
      <family val="1"/>
    </font>
    <font>
      <b/>
      <i/>
      <sz val="11"/>
      <color rgb="FF00B050"/>
      <name val="Times New Roman"/>
      <family val="1"/>
    </font>
    <font>
      <sz val="10"/>
      <color rgb="FF7030A0"/>
      <name val="Arial"/>
      <family val="2"/>
    </font>
    <font>
      <sz val="10"/>
      <color rgb="FF7030A0"/>
      <name val="Times New Roman"/>
      <family val="1"/>
    </font>
    <font>
      <b/>
      <i/>
      <sz val="10"/>
      <color rgb="FF7030A0"/>
      <name val="Times New Roman"/>
      <family val="1"/>
    </font>
    <font>
      <sz val="10"/>
      <color rgb="FFFF0000"/>
      <name val="Times New Roman"/>
      <family val="1"/>
    </font>
    <font>
      <b/>
      <i/>
      <sz val="12"/>
      <color rgb="FF7030A0"/>
      <name val="Times New Roman"/>
      <family val="1"/>
    </font>
    <font>
      <b/>
      <i/>
      <sz val="12"/>
      <color rgb="FF00B050"/>
      <name val="Times New Roman"/>
      <family val="1"/>
    </font>
    <font>
      <sz val="12"/>
      <color rgb="FF7030A0"/>
      <name val="Times New Roman"/>
      <family val="1"/>
    </font>
    <font>
      <i/>
      <sz val="12"/>
      <color rgb="FF7030A0"/>
      <name val="Times New Roman"/>
      <family val="1"/>
    </font>
    <font>
      <sz val="12"/>
      <color rgb="FFFF0000"/>
      <name val="Times New Roman"/>
      <family val="1"/>
    </font>
    <font>
      <i/>
      <sz val="12"/>
      <color rgb="FF00B050"/>
      <name val="Times New Roman"/>
      <family val="1"/>
    </font>
    <font>
      <sz val="12"/>
      <color rgb="FF00B050"/>
      <name val="Times New Roman"/>
      <family val="1"/>
    </font>
    <font>
      <b/>
      <sz val="12"/>
      <color rgb="FF7030A0"/>
      <name val="Times New Roman"/>
      <family val="1"/>
    </font>
    <font>
      <b/>
      <sz val="12"/>
      <color rgb="FF00B050"/>
      <name val="Times New Roman"/>
      <family val="1"/>
    </font>
    <font>
      <sz val="8"/>
      <color rgb="FF7030A0"/>
      <name val="Times New Roman"/>
      <family val="1"/>
    </font>
    <font>
      <b/>
      <i/>
      <sz val="12"/>
      <color rgb="FFFF0000"/>
      <name val="Times New Roman"/>
      <family val="1"/>
    </font>
    <font>
      <b/>
      <sz val="12"/>
      <color rgb="FFFF0000"/>
      <name val="Times New Roman"/>
      <family val="1"/>
    </font>
    <font>
      <i/>
      <sz val="12"/>
      <color rgb="FFFF0000"/>
      <name val="Times New Roman"/>
      <family val="1"/>
    </font>
    <font>
      <b/>
      <sz val="10"/>
      <color rgb="FFFF0000"/>
      <name val="Arial"/>
      <family val="2"/>
    </font>
    <font>
      <sz val="10"/>
      <color rgb="FFFF0000"/>
      <name val="Arial"/>
      <family val="2"/>
    </font>
    <font>
      <sz val="14"/>
      <color rgb="FFFF0000"/>
      <name val="Times New Roman"/>
      <family val="1"/>
    </font>
    <font>
      <i/>
      <sz val="14"/>
      <color rgb="FFFF0000"/>
      <name val="Times New Roman"/>
      <family val="1"/>
    </font>
    <font>
      <b/>
      <sz val="10"/>
      <color rgb="FFFF0000"/>
      <name val="Times New Roman"/>
      <family val="1"/>
    </font>
    <font>
      <i/>
      <sz val="10"/>
      <color rgb="FFFF0000"/>
      <name val="Times New Roman"/>
      <family val="1"/>
    </font>
    <font>
      <b/>
      <sz val="9"/>
      <color theme="1"/>
      <name val="Times New Roman"/>
      <family val="1"/>
    </font>
  </fonts>
  <fills count="8">
    <fill>
      <patternFill patternType="none"/>
    </fill>
    <fill>
      <patternFill patternType="gray125"/>
    </fill>
    <fill>
      <patternFill patternType="solid">
        <fgColor indexed="14"/>
        <bgColor indexed="64"/>
      </patternFill>
    </fill>
    <fill>
      <patternFill patternType="solid">
        <fgColor indexed="15"/>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rgb="FFFFFF00"/>
        <bgColor indexed="64"/>
      </patternFill>
    </fill>
  </fills>
  <borders count="20">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bottom style="thin">
        <color auto="1"/>
      </bottom>
      <diagonal/>
    </border>
    <border>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41">
    <xf numFmtId="0" fontId="0" fillId="0" borderId="0"/>
    <xf numFmtId="180" fontId="38" fillId="0" borderId="0" applyFont="0" applyFill="0" applyBorder="0" applyAlignment="0" applyProtection="0"/>
    <xf numFmtId="0" fontId="38" fillId="0" borderId="0" applyFont="0" applyFill="0" applyBorder="0" applyAlignment="0" applyProtection="0"/>
    <xf numFmtId="181" fontId="38" fillId="0" borderId="0" applyFont="0" applyFill="0" applyBorder="0" applyAlignment="0" applyProtection="0"/>
    <xf numFmtId="40" fontId="38" fillId="0" borderId="0" applyFont="0" applyFill="0" applyBorder="0" applyAlignment="0" applyProtection="0"/>
    <xf numFmtId="38" fontId="38" fillId="0" borderId="0" applyFont="0" applyFill="0" applyBorder="0" applyAlignment="0" applyProtection="0"/>
    <xf numFmtId="169" fontId="38" fillId="0" borderId="0" applyFont="0" applyFill="0" applyBorder="0" applyAlignment="0" applyProtection="0"/>
    <xf numFmtId="9" fontId="38" fillId="0" borderId="0" applyFont="0" applyFill="0" applyBorder="0" applyAlignment="0" applyProtection="0"/>
    <xf numFmtId="172" fontId="38" fillId="0" borderId="0" applyFont="0" applyFill="0" applyBorder="0" applyAlignment="0" applyProtection="0"/>
    <xf numFmtId="0" fontId="38" fillId="0" borderId="0">
      <alignment vertical="center"/>
    </xf>
    <xf numFmtId="0" fontId="45" fillId="0" borderId="0" applyNumberForma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xf numFmtId="4" fontId="38" fillId="0" borderId="0" applyAlignment="0"/>
    <xf numFmtId="43" fontId="38" fillId="0" borderId="0" applyFont="0" applyFill="0" applyBorder="0" applyAlignment="0" applyProtection="0"/>
    <xf numFmtId="177" fontId="51" fillId="0" borderId="0" applyFont="0" applyFill="0" applyBorder="0" applyAlignment="0" applyProtection="0"/>
    <xf numFmtId="177" fontId="51" fillId="0" borderId="0" applyFont="0" applyFill="0" applyBorder="0" applyAlignment="0" applyProtection="0"/>
    <xf numFmtId="177" fontId="51" fillId="0" borderId="0" applyFont="0" applyFill="0" applyBorder="0" applyAlignment="0" applyProtection="0"/>
    <xf numFmtId="3" fontId="38" fillId="0" borderId="0" applyFont="0" applyFill="0" applyBorder="0" applyAlignment="0" applyProtection="0"/>
    <xf numFmtId="182" fontId="38" fillId="0" borderId="0" applyFont="0" applyFill="0" applyBorder="0" applyAlignment="0" applyProtection="0"/>
    <xf numFmtId="0" fontId="38" fillId="0" borderId="0" applyFont="0" applyFill="0" applyBorder="0" applyAlignment="0" applyProtection="0"/>
    <xf numFmtId="2" fontId="38" fillId="0" borderId="0" applyFont="0" applyFill="0" applyBorder="0" applyAlignment="0" applyProtection="0"/>
    <xf numFmtId="0" fontId="2" fillId="0" borderId="1" applyNumberFormat="0" applyAlignment="0" applyProtection="0">
      <alignment horizontal="left" vertical="center"/>
    </xf>
    <xf numFmtId="0" fontId="2" fillId="0" borderId="2">
      <alignment horizontal="left" vertical="center"/>
    </xf>
    <xf numFmtId="38" fontId="38" fillId="0" borderId="0" applyFont="0" applyFill="0" applyBorder="0" applyAlignment="0" applyProtection="0"/>
    <xf numFmtId="40" fontId="38" fillId="0" borderId="0" applyFont="0" applyFill="0" applyBorder="0" applyAlignment="0" applyProtection="0"/>
    <xf numFmtId="183" fontId="38" fillId="0" borderId="0" applyFont="0" applyFill="0" applyBorder="0" applyAlignment="0" applyProtection="0"/>
    <xf numFmtId="184" fontId="38" fillId="0" borderId="0" applyFont="0" applyFill="0" applyBorder="0" applyAlignment="0" applyProtection="0"/>
    <xf numFmtId="0" fontId="38" fillId="0" borderId="0" applyNumberFormat="0" applyFont="0" applyFill="0" applyAlignment="0"/>
    <xf numFmtId="185"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44" fillId="0" borderId="0" applyProtection="0"/>
    <xf numFmtId="0" fontId="38" fillId="0" borderId="0"/>
    <xf numFmtId="0" fontId="44" fillId="0" borderId="0" applyProtection="0"/>
    <xf numFmtId="0" fontId="44" fillId="0" borderId="0" applyProtection="0"/>
    <xf numFmtId="0" fontId="44" fillId="0" borderId="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44" fillId="0" borderId="0"/>
    <xf numFmtId="0" fontId="38" fillId="0" borderId="0"/>
    <xf numFmtId="0" fontId="44" fillId="0" borderId="0"/>
    <xf numFmtId="0" fontId="44" fillId="0" borderId="0"/>
    <xf numFmtId="0" fontId="38" fillId="0" borderId="0"/>
    <xf numFmtId="0" fontId="44" fillId="0" borderId="0"/>
    <xf numFmtId="0" fontId="38" fillId="0" borderId="0"/>
    <xf numFmtId="0" fontId="44" fillId="0" borderId="0"/>
    <xf numFmtId="0" fontId="38" fillId="0" borderId="0"/>
    <xf numFmtId="0" fontId="44" fillId="0" borderId="0"/>
    <xf numFmtId="0" fontId="38" fillId="0" borderId="0"/>
    <xf numFmtId="0" fontId="44" fillId="0" borderId="0"/>
    <xf numFmtId="0" fontId="38" fillId="0" borderId="0"/>
    <xf numFmtId="0" fontId="44" fillId="0" borderId="0"/>
    <xf numFmtId="0" fontId="38" fillId="0" borderId="0"/>
    <xf numFmtId="0" fontId="44" fillId="0" borderId="0"/>
    <xf numFmtId="0" fontId="38" fillId="0" borderId="0"/>
    <xf numFmtId="0" fontId="44" fillId="0" borderId="0"/>
    <xf numFmtId="0" fontId="38" fillId="0" borderId="0"/>
    <xf numFmtId="0" fontId="44" fillId="0" borderId="0"/>
    <xf numFmtId="0" fontId="38" fillId="0" borderId="0"/>
    <xf numFmtId="0" fontId="44"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44"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9" fillId="0" borderId="0"/>
    <xf numFmtId="0" fontId="44" fillId="0" borderId="0" applyProtection="0"/>
    <xf numFmtId="0" fontId="58" fillId="0" borderId="0" applyProtection="0"/>
    <xf numFmtId="0" fontId="44" fillId="0" borderId="0" applyProtection="0"/>
    <xf numFmtId="0" fontId="38" fillId="0" borderId="0" applyProtection="0"/>
    <xf numFmtId="0" fontId="29" fillId="0" borderId="0"/>
    <xf numFmtId="0" fontId="44" fillId="0" borderId="0"/>
    <xf numFmtId="40" fontId="38" fillId="0" borderId="0" applyFont="0" applyFill="0" applyBorder="0" applyAlignment="0" applyProtection="0"/>
    <xf numFmtId="3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9" fontId="38" fillId="0" borderId="0" applyFont="0" applyFill="0" applyBorder="0" applyAlignment="0" applyProtection="0"/>
    <xf numFmtId="0" fontId="38" fillId="0" borderId="0"/>
    <xf numFmtId="186" fontId="38" fillId="0" borderId="0" applyFont="0" applyFill="0" applyBorder="0" applyAlignment="0" applyProtection="0"/>
    <xf numFmtId="187" fontId="38" fillId="0" borderId="0" applyFont="0" applyFill="0" applyBorder="0" applyAlignment="0" applyProtection="0"/>
    <xf numFmtId="188" fontId="38" fillId="0" borderId="0" applyFont="0" applyFill="0" applyBorder="0" applyAlignment="0" applyProtection="0"/>
    <xf numFmtId="189" fontId="38" fillId="0" borderId="0" applyFont="0" applyFill="0" applyBorder="0" applyAlignment="0" applyProtection="0"/>
    <xf numFmtId="0" fontId="38" fillId="0" borderId="0"/>
    <xf numFmtId="0" fontId="38" fillId="0" borderId="0"/>
    <xf numFmtId="169"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6" fontId="38" fillId="0" borderId="0" applyFont="0" applyFill="0" applyBorder="0" applyAlignment="0" applyProtection="0"/>
  </cellStyleXfs>
  <cellXfs count="734">
    <xf numFmtId="0" fontId="0" fillId="0" borderId="0" xfId="0"/>
    <xf numFmtId="0" fontId="8" fillId="0" borderId="0"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14"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5" fillId="0" borderId="0" xfId="718" applyFont="1" applyFill="1" applyAlignment="1">
      <alignment vertical="center"/>
    </xf>
    <xf numFmtId="0" fontId="11" fillId="0" borderId="0" xfId="0" applyFont="1" applyFill="1"/>
    <xf numFmtId="0" fontId="10" fillId="0" borderId="0" xfId="0" applyFont="1" applyFill="1"/>
    <xf numFmtId="0" fontId="7" fillId="0" borderId="0" xfId="718" applyFont="1" applyFill="1" applyAlignment="1">
      <alignment vertical="center" wrapText="1"/>
    </xf>
    <xf numFmtId="0" fontId="5" fillId="0" borderId="0" xfId="718" applyFont="1" applyFill="1" applyAlignment="1">
      <alignment vertical="center" wrapText="1"/>
    </xf>
    <xf numFmtId="0" fontId="16" fillId="0" borderId="0" xfId="718" applyFont="1" applyFill="1" applyAlignment="1">
      <alignment horizontal="left" vertical="center"/>
    </xf>
    <xf numFmtId="0" fontId="7" fillId="0" borderId="0" xfId="0" applyFont="1" applyFill="1" applyBorder="1" applyAlignment="1">
      <alignment horizontal="center" wrapText="1"/>
    </xf>
    <xf numFmtId="0" fontId="5" fillId="0" borderId="0" xfId="0" applyFont="1" applyFill="1"/>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11" fillId="0" borderId="0" xfId="0" applyFont="1"/>
    <xf numFmtId="0" fontId="7" fillId="0" borderId="0" xfId="0" applyFont="1" applyFill="1" applyBorder="1" applyAlignment="1">
      <alignment horizontal="justify" vertical="center" wrapText="1"/>
    </xf>
    <xf numFmtId="0" fontId="13" fillId="0" borderId="0" xfId="718" applyFont="1" applyFill="1" applyAlignment="1">
      <alignment vertical="center"/>
    </xf>
    <xf numFmtId="0" fontId="13" fillId="0" borderId="0" xfId="718" applyFont="1" applyFill="1" applyAlignment="1">
      <alignment vertical="center" wrapText="1"/>
    </xf>
    <xf numFmtId="0" fontId="19" fillId="0" borderId="0" xfId="0" applyFont="1" applyFill="1"/>
    <xf numFmtId="0" fontId="5" fillId="0" borderId="0" xfId="718" applyFont="1" applyFill="1" applyAlignment="1">
      <alignment horizontal="center" vertical="center"/>
    </xf>
    <xf numFmtId="0" fontId="11" fillId="0" borderId="0" xfId="0" applyFont="1" applyFill="1" applyAlignment="1">
      <alignment horizontal="center"/>
    </xf>
    <xf numFmtId="0" fontId="7" fillId="0" borderId="0" xfId="0" applyFont="1" applyFill="1" applyBorder="1" applyAlignment="1">
      <alignment horizontal="centerContinuous" vertical="center"/>
    </xf>
    <xf numFmtId="0" fontId="20" fillId="0" borderId="0" xfId="0" applyFont="1" applyFill="1"/>
    <xf numFmtId="0" fontId="21" fillId="0" borderId="0" xfId="718" applyFont="1" applyFill="1" applyAlignment="1">
      <alignment vertical="center"/>
    </xf>
    <xf numFmtId="0" fontId="21" fillId="0" borderId="0" xfId="0" applyFont="1" applyFill="1" applyBorder="1" applyAlignment="1">
      <alignment horizontal="justify" vertical="center" wrapText="1"/>
    </xf>
    <xf numFmtId="0" fontId="4" fillId="0" borderId="0" xfId="0" applyFont="1" applyFill="1"/>
    <xf numFmtId="0" fontId="18" fillId="0" borderId="0" xfId="718" applyFont="1" applyFill="1" applyAlignment="1">
      <alignment vertical="center"/>
    </xf>
    <xf numFmtId="0" fontId="22" fillId="0" borderId="0" xfId="718" applyFont="1" applyFill="1" applyAlignment="1">
      <alignment vertical="center"/>
    </xf>
    <xf numFmtId="0" fontId="5" fillId="0" borderId="3" xfId="0" applyFont="1" applyFill="1" applyBorder="1" applyAlignment="1">
      <alignment horizontal="center" vertical="center" wrapText="1"/>
    </xf>
    <xf numFmtId="0" fontId="7" fillId="0" borderId="3" xfId="0" applyFont="1" applyFill="1" applyBorder="1" applyAlignment="1">
      <alignment horizontal="centerContinuous" vertical="center" wrapText="1"/>
    </xf>
    <xf numFmtId="2" fontId="5" fillId="0" borderId="3"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justify" vertical="center" wrapText="1"/>
    </xf>
    <xf numFmtId="0" fontId="13"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79" fontId="7" fillId="0" borderId="4" xfId="0" applyNumberFormat="1" applyFont="1" applyFill="1" applyBorder="1" applyAlignment="1">
      <alignment horizontal="left" vertical="center" wrapText="1"/>
    </xf>
    <xf numFmtId="0" fontId="13" fillId="0" borderId="4" xfId="0" applyFont="1" applyFill="1" applyBorder="1" applyAlignment="1">
      <alignment horizontal="center" vertical="center" wrapText="1"/>
    </xf>
    <xf numFmtId="1" fontId="7" fillId="0" borderId="4" xfId="0" applyNumberFormat="1" applyFont="1" applyFill="1" applyBorder="1" applyAlignment="1">
      <alignment horizontal="left" vertical="center" wrapText="1"/>
    </xf>
    <xf numFmtId="179" fontId="15" fillId="0" borderId="3" xfId="0" applyNumberFormat="1" applyFont="1" applyFill="1" applyBorder="1" applyAlignment="1">
      <alignment horizontal="center" vertical="center" wrapText="1"/>
    </xf>
    <xf numFmtId="0" fontId="7" fillId="0" borderId="5" xfId="718" applyFont="1" applyFill="1" applyBorder="1" applyAlignment="1">
      <alignment horizontal="left" vertical="center" wrapText="1"/>
    </xf>
    <xf numFmtId="0" fontId="7" fillId="0" borderId="5" xfId="718" applyFont="1" applyFill="1" applyBorder="1" applyAlignment="1">
      <alignment horizontal="center" vertical="center" wrapText="1"/>
    </xf>
    <xf numFmtId="0" fontId="5" fillId="0" borderId="3" xfId="718"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0" xfId="0" applyFont="1" applyFill="1" applyAlignment="1">
      <alignment horizontal="center"/>
    </xf>
    <xf numFmtId="0" fontId="5" fillId="0" borderId="4" xfId="0" applyFont="1" applyFill="1" applyBorder="1"/>
    <xf numFmtId="2" fontId="5" fillId="0" borderId="4" xfId="0" applyNumberFormat="1" applyFont="1" applyFill="1" applyBorder="1" applyAlignment="1">
      <alignment horizontal="left" vertical="center" wrapText="1"/>
    </xf>
    <xf numFmtId="1" fontId="7" fillId="0" borderId="4" xfId="0" applyNumberFormat="1" applyFont="1" applyFill="1" applyBorder="1" applyAlignment="1">
      <alignment horizontal="center" vertical="center" wrapText="1"/>
    </xf>
    <xf numFmtId="1" fontId="7" fillId="0" borderId="6" xfId="0" applyNumberFormat="1" applyFont="1" applyFill="1" applyBorder="1" applyAlignment="1">
      <alignment horizontal="left" vertical="center" wrapText="1"/>
    </xf>
    <xf numFmtId="1" fontId="7" fillId="0" borderId="6" xfId="0" applyNumberFormat="1" applyFont="1" applyFill="1" applyBorder="1" applyAlignment="1">
      <alignment horizontal="center" vertical="center" wrapText="1"/>
    </xf>
    <xf numFmtId="1" fontId="7" fillId="0" borderId="4" xfId="0" applyNumberFormat="1" applyFont="1" applyFill="1" applyBorder="1" applyAlignment="1">
      <alignment horizontal="justify" vertical="center" wrapText="1"/>
    </xf>
    <xf numFmtId="0" fontId="13" fillId="0" borderId="4" xfId="718" applyFont="1" applyFill="1" applyBorder="1" applyAlignment="1">
      <alignment horizontal="left" vertical="center" wrapText="1"/>
    </xf>
    <xf numFmtId="0" fontId="7" fillId="0" borderId="4" xfId="0" applyFont="1" applyFill="1" applyBorder="1"/>
    <xf numFmtId="1" fontId="7" fillId="0" borderId="6" xfId="0" applyNumberFormat="1" applyFont="1" applyFill="1" applyBorder="1" applyAlignment="1">
      <alignment horizontal="justify" vertical="center" wrapText="1"/>
    </xf>
    <xf numFmtId="0" fontId="17" fillId="0" borderId="3" xfId="0" applyFont="1" applyFill="1" applyBorder="1" applyAlignment="1">
      <alignment horizontal="center" vertical="center" wrapText="1"/>
    </xf>
    <xf numFmtId="0" fontId="23" fillId="0" borderId="0" xfId="0" applyFont="1" applyFill="1"/>
    <xf numFmtId="0" fontId="28" fillId="0" borderId="0" xfId="0" applyFont="1" applyFill="1" applyAlignment="1"/>
    <xf numFmtId="0" fontId="5" fillId="0" borderId="4" xfId="718" applyFont="1" applyFill="1" applyBorder="1" applyAlignment="1">
      <alignment horizontal="left" vertical="center" wrapText="1"/>
    </xf>
    <xf numFmtId="0" fontId="5" fillId="0" borderId="4" xfId="718" applyFont="1" applyFill="1" applyBorder="1" applyAlignment="1">
      <alignment horizontal="center" vertical="center" wrapText="1"/>
    </xf>
    <xf numFmtId="0" fontId="13" fillId="0" borderId="4" xfId="718" applyFont="1" applyFill="1" applyBorder="1" applyAlignment="1">
      <alignment horizontal="center" vertical="center" wrapText="1"/>
    </xf>
    <xf numFmtId="0" fontId="7" fillId="0" borderId="4" xfId="718" applyFont="1" applyFill="1" applyBorder="1" applyAlignment="1">
      <alignment horizontal="left" vertical="center" wrapText="1"/>
    </xf>
    <xf numFmtId="0" fontId="7" fillId="0" borderId="4" xfId="718" applyFont="1" applyFill="1" applyBorder="1" applyAlignment="1">
      <alignment horizontal="center" vertical="center" wrapText="1"/>
    </xf>
    <xf numFmtId="0" fontId="5" fillId="0" borderId="6" xfId="718" applyFont="1" applyFill="1" applyBorder="1" applyAlignment="1">
      <alignment horizontal="left" vertical="center" wrapText="1"/>
    </xf>
    <xf numFmtId="0" fontId="5" fillId="0" borderId="6" xfId="718" applyFont="1" applyFill="1" applyBorder="1" applyAlignment="1">
      <alignment horizontal="center" vertical="center" wrapText="1"/>
    </xf>
    <xf numFmtId="2" fontId="5" fillId="0" borderId="4" xfId="0" applyNumberFormat="1" applyFont="1" applyFill="1" applyBorder="1" applyAlignment="1">
      <alignment horizontal="left"/>
    </xf>
    <xf numFmtId="0" fontId="5" fillId="0" borderId="4" xfId="0" applyFont="1" applyFill="1" applyBorder="1" applyAlignment="1">
      <alignment horizontal="center"/>
    </xf>
    <xf numFmtId="0" fontId="13" fillId="0" borderId="4" xfId="0" applyFont="1" applyFill="1" applyBorder="1" applyAlignment="1">
      <alignment horizontal="left"/>
    </xf>
    <xf numFmtId="0" fontId="13" fillId="0" borderId="4" xfId="0" applyFont="1" applyFill="1" applyBorder="1" applyAlignment="1">
      <alignment horizontal="center"/>
    </xf>
    <xf numFmtId="0" fontId="5" fillId="0" borderId="4" xfId="0" applyFont="1" applyFill="1" applyBorder="1" applyAlignment="1">
      <alignment horizontal="left"/>
    </xf>
    <xf numFmtId="0" fontId="7" fillId="0" borderId="4" xfId="0" applyFont="1" applyFill="1" applyBorder="1" applyAlignment="1">
      <alignment horizontal="left"/>
    </xf>
    <xf numFmtId="0" fontId="7" fillId="0" borderId="4" xfId="0" applyFont="1" applyFill="1" applyBorder="1" applyAlignment="1">
      <alignment horizontal="center"/>
    </xf>
    <xf numFmtId="0" fontId="7" fillId="0" borderId="0" xfId="0" applyFont="1" applyFill="1"/>
    <xf numFmtId="2" fontId="5" fillId="0" borderId="4" xfId="0" applyNumberFormat="1" applyFont="1" applyFill="1" applyBorder="1" applyAlignment="1">
      <alignment horizontal="center"/>
    </xf>
    <xf numFmtId="1" fontId="7" fillId="0" borderId="6" xfId="0" applyNumberFormat="1" applyFont="1" applyFill="1" applyBorder="1" applyAlignment="1">
      <alignment horizontal="left"/>
    </xf>
    <xf numFmtId="2" fontId="7" fillId="0" borderId="6" xfId="0" applyNumberFormat="1" applyFont="1" applyFill="1" applyBorder="1"/>
    <xf numFmtId="2" fontId="7" fillId="0" borderId="6" xfId="0" applyNumberFormat="1" applyFont="1" applyFill="1" applyBorder="1" applyAlignment="1">
      <alignment horizontal="center"/>
    </xf>
    <xf numFmtId="0" fontId="5" fillId="0" borderId="5"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left"/>
    </xf>
    <xf numFmtId="0" fontId="7" fillId="0" borderId="8" xfId="0" applyFont="1" applyFill="1" applyBorder="1"/>
    <xf numFmtId="0" fontId="7" fillId="0" borderId="8" xfId="0" applyFont="1" applyFill="1" applyBorder="1" applyAlignment="1">
      <alignment horizontal="center"/>
    </xf>
    <xf numFmtId="0" fontId="13" fillId="0" borderId="0" xfId="0" applyFont="1" applyFill="1"/>
    <xf numFmtId="0" fontId="15" fillId="0" borderId="0" xfId="0" applyFont="1" applyFill="1"/>
    <xf numFmtId="0" fontId="15" fillId="0" borderId="0" xfId="0" applyFont="1" applyFill="1" applyBorder="1" applyAlignment="1">
      <alignment horizontal="justify" vertical="center" wrapText="1"/>
    </xf>
    <xf numFmtId="0" fontId="0" fillId="0" borderId="0" xfId="0" applyAlignment="1"/>
    <xf numFmtId="2" fontId="5" fillId="0" borderId="4" xfId="0" applyNumberFormat="1" applyFont="1" applyFill="1" applyBorder="1" applyAlignment="1">
      <alignment horizontal="left" wrapText="1"/>
    </xf>
    <xf numFmtId="0" fontId="5" fillId="0" borderId="4" xfId="0" applyFont="1" applyFill="1" applyBorder="1" applyAlignment="1">
      <alignment horizontal="left" wrapText="1"/>
    </xf>
    <xf numFmtId="0" fontId="7" fillId="0" borderId="0" xfId="0" applyFont="1" applyFill="1" applyBorder="1" applyAlignment="1" applyProtection="1">
      <alignment horizontal="center" vertical="center"/>
      <protection hidden="1"/>
    </xf>
    <xf numFmtId="0" fontId="7" fillId="0" borderId="7" xfId="0" applyFont="1" applyFill="1" applyBorder="1" applyAlignment="1" applyProtection="1">
      <alignment horizontal="center" vertical="center"/>
      <protection hidden="1"/>
    </xf>
    <xf numFmtId="43" fontId="11" fillId="0" borderId="0" xfId="0" applyNumberFormat="1" applyFont="1" applyFill="1" applyProtection="1">
      <protection hidden="1"/>
    </xf>
    <xf numFmtId="43" fontId="18" fillId="0" borderId="3" xfId="0" applyNumberFormat="1" applyFont="1" applyFill="1" applyBorder="1" applyAlignment="1" applyProtection="1">
      <alignment horizontal="center" vertical="center" wrapText="1"/>
      <protection hidden="1"/>
    </xf>
    <xf numFmtId="43" fontId="18" fillId="2" borderId="3" xfId="0" applyNumberFormat="1" applyFont="1" applyFill="1" applyBorder="1" applyAlignment="1" applyProtection="1">
      <alignment horizontal="center" vertical="center" wrapText="1"/>
      <protection hidden="1"/>
    </xf>
    <xf numFmtId="43" fontId="18" fillId="3" borderId="3" xfId="0" applyNumberFormat="1" applyFont="1" applyFill="1" applyBorder="1" applyAlignment="1" applyProtection="1">
      <alignment horizontal="center" vertical="center" wrapText="1"/>
      <protection hidden="1"/>
    </xf>
    <xf numFmtId="43" fontId="11" fillId="0" borderId="0" xfId="0" applyNumberFormat="1" applyFont="1" applyFill="1" applyAlignment="1" applyProtection="1">
      <alignment horizontal="center" vertical="center"/>
      <protection hidden="1"/>
    </xf>
    <xf numFmtId="0" fontId="18" fillId="0" borderId="4" xfId="0" applyFont="1" applyFill="1" applyBorder="1" applyAlignment="1" applyProtection="1">
      <alignment horizontal="left" vertical="center" wrapText="1"/>
      <protection hidden="1"/>
    </xf>
    <xf numFmtId="43" fontId="18" fillId="0" borderId="4" xfId="0" applyNumberFormat="1" applyFont="1" applyFill="1" applyBorder="1" applyAlignment="1" applyProtection="1">
      <alignment horizontal="left" vertical="center" wrapText="1"/>
      <protection hidden="1"/>
    </xf>
    <xf numFmtId="0" fontId="18" fillId="2" borderId="9" xfId="0" applyFont="1" applyFill="1" applyBorder="1" applyAlignment="1" applyProtection="1">
      <alignment horizontal="center" vertical="center" wrapText="1"/>
      <protection hidden="1"/>
    </xf>
    <xf numFmtId="43" fontId="18" fillId="4" borderId="9" xfId="0" applyNumberFormat="1" applyFont="1" applyFill="1" applyBorder="1" applyAlignment="1" applyProtection="1">
      <alignment horizontal="center" vertical="center" wrapText="1"/>
      <protection hidden="1"/>
    </xf>
    <xf numFmtId="43" fontId="18" fillId="5" borderId="9" xfId="0" applyNumberFormat="1" applyFont="1" applyFill="1" applyBorder="1" applyAlignment="1" applyProtection="1">
      <alignment horizontal="center" vertical="center" wrapText="1"/>
      <protection hidden="1"/>
    </xf>
    <xf numFmtId="43" fontId="18" fillId="5" borderId="4" xfId="0" applyNumberFormat="1" applyFont="1" applyFill="1" applyBorder="1" applyProtection="1">
      <protection hidden="1"/>
    </xf>
    <xf numFmtId="43" fontId="18" fillId="5" borderId="9" xfId="0" applyNumberFormat="1" applyFont="1" applyFill="1" applyBorder="1" applyAlignment="1" applyProtection="1">
      <alignment horizontal="left" vertical="center" wrapText="1"/>
      <protection hidden="1"/>
    </xf>
    <xf numFmtId="43" fontId="18" fillId="0" borderId="9" xfId="0" applyNumberFormat="1" applyFont="1" applyFill="1" applyBorder="1" applyAlignment="1" applyProtection="1">
      <alignment horizontal="center" vertical="center" wrapText="1"/>
      <protection hidden="1"/>
    </xf>
    <xf numFmtId="43" fontId="18" fillId="0" borderId="4" xfId="0" applyNumberFormat="1" applyFont="1" applyFill="1" applyBorder="1" applyAlignment="1" applyProtection="1">
      <alignment horizontal="center" vertical="center" wrapText="1"/>
      <protection hidden="1"/>
    </xf>
    <xf numFmtId="43" fontId="26" fillId="5" borderId="4" xfId="0" applyNumberFormat="1" applyFont="1" applyFill="1" applyBorder="1" applyProtection="1">
      <protection hidden="1"/>
    </xf>
    <xf numFmtId="43" fontId="18" fillId="4" borderId="4" xfId="0" applyNumberFormat="1" applyFont="1" applyFill="1" applyBorder="1" applyProtection="1">
      <protection hidden="1"/>
    </xf>
    <xf numFmtId="43" fontId="12" fillId="0" borderId="0" xfId="0" applyNumberFormat="1" applyFont="1" applyFill="1" applyProtection="1">
      <protection hidden="1"/>
    </xf>
    <xf numFmtId="43" fontId="18" fillId="0" borderId="4" xfId="0" applyNumberFormat="1" applyFont="1" applyFill="1" applyBorder="1" applyProtection="1">
      <protection hidden="1"/>
    </xf>
    <xf numFmtId="178" fontId="26" fillId="0" borderId="4" xfId="0" applyNumberFormat="1" applyFont="1" applyFill="1" applyBorder="1" applyAlignment="1" applyProtection="1">
      <alignment horizontal="left" vertical="center"/>
      <protection hidden="1"/>
    </xf>
    <xf numFmtId="43" fontId="26" fillId="0" borderId="4" xfId="0" applyNumberFormat="1" applyFont="1" applyFill="1" applyBorder="1" applyAlignment="1" applyProtection="1">
      <alignment horizontal="left" vertical="center" wrapText="1"/>
      <protection hidden="1"/>
    </xf>
    <xf numFmtId="43" fontId="26" fillId="0" borderId="4" xfId="0" applyNumberFormat="1" applyFont="1" applyFill="1" applyBorder="1" applyAlignment="1" applyProtection="1">
      <alignment horizontal="center" vertical="center" wrapText="1"/>
      <protection hidden="1"/>
    </xf>
    <xf numFmtId="43" fontId="18" fillId="0" borderId="4" xfId="0" applyNumberFormat="1" applyFont="1" applyFill="1" applyBorder="1" applyAlignment="1" applyProtection="1">
      <alignment horizontal="left" vertical="center"/>
      <protection hidden="1"/>
    </xf>
    <xf numFmtId="43" fontId="26" fillId="0" borderId="4" xfId="717" applyNumberFormat="1" applyFont="1" applyFill="1" applyBorder="1" applyAlignment="1" applyProtection="1">
      <alignment horizontal="center" vertical="center" wrapText="1"/>
      <protection hidden="1"/>
    </xf>
    <xf numFmtId="43" fontId="18" fillId="0" borderId="4" xfId="717" applyNumberFormat="1" applyFont="1" applyFill="1" applyBorder="1" applyAlignment="1" applyProtection="1">
      <alignment horizontal="center" vertical="center" wrapText="1"/>
      <protection hidden="1"/>
    </xf>
    <xf numFmtId="43" fontId="18" fillId="0" borderId="6" xfId="0" applyNumberFormat="1" applyFont="1" applyFill="1" applyBorder="1" applyAlignment="1" applyProtection="1">
      <alignment horizontal="left" vertical="center"/>
      <protection hidden="1"/>
    </xf>
    <xf numFmtId="43" fontId="26" fillId="0" borderId="6" xfId="717" applyNumberFormat="1" applyFont="1" applyFill="1" applyBorder="1" applyAlignment="1" applyProtection="1">
      <alignment horizontal="center" vertical="center" wrapText="1"/>
      <protection hidden="1"/>
    </xf>
    <xf numFmtId="43" fontId="18" fillId="0" borderId="6" xfId="717" applyNumberFormat="1" applyFont="1" applyFill="1" applyBorder="1" applyAlignment="1" applyProtection="1">
      <alignment horizontal="center" vertical="center" wrapText="1"/>
      <protection hidden="1"/>
    </xf>
    <xf numFmtId="43" fontId="18" fillId="0" borderId="6" xfId="0" applyNumberFormat="1" applyFont="1" applyFill="1" applyBorder="1" applyProtection="1">
      <protection hidden="1"/>
    </xf>
    <xf numFmtId="43" fontId="11" fillId="0" borderId="0" xfId="0" applyNumberFormat="1" applyFont="1" applyFill="1" applyAlignment="1" applyProtection="1">
      <alignment horizontal="left"/>
      <protection hidden="1"/>
    </xf>
    <xf numFmtId="43" fontId="11" fillId="0" borderId="0" xfId="0" applyNumberFormat="1" applyFont="1" applyFill="1" applyBorder="1" applyProtection="1">
      <protection hidden="1"/>
    </xf>
    <xf numFmtId="43" fontId="11" fillId="0" borderId="0" xfId="0" applyNumberFormat="1" applyFont="1" applyFill="1" applyBorder="1" applyAlignment="1" applyProtection="1">
      <alignment horizontal="center"/>
      <protection hidden="1"/>
    </xf>
    <xf numFmtId="43" fontId="11" fillId="0" borderId="0" xfId="0" quotePrefix="1" applyNumberFormat="1" applyFont="1" applyFill="1" applyBorder="1" applyProtection="1">
      <protection hidden="1"/>
    </xf>
    <xf numFmtId="43" fontId="18" fillId="0" borderId="4" xfId="0" applyNumberFormat="1" applyFont="1" applyFill="1" applyBorder="1" applyProtection="1">
      <protection locked="0"/>
    </xf>
    <xf numFmtId="43" fontId="7" fillId="0" borderId="0" xfId="0" applyNumberFormat="1" applyFont="1" applyFill="1" applyProtection="1">
      <protection hidden="1"/>
    </xf>
    <xf numFmtId="43" fontId="10" fillId="0" borderId="0" xfId="0" applyNumberFormat="1" applyFont="1" applyFill="1" applyProtection="1">
      <protection hidden="1"/>
    </xf>
    <xf numFmtId="43" fontId="5" fillId="0" borderId="0" xfId="0" applyNumberFormat="1" applyFont="1" applyFill="1" applyAlignment="1" applyProtection="1">
      <alignment horizontal="center"/>
      <protection locked="0"/>
    </xf>
    <xf numFmtId="43" fontId="5" fillId="0" borderId="0" xfId="0" applyNumberFormat="1" applyFont="1" applyFill="1" applyProtection="1">
      <protection locked="0"/>
    </xf>
    <xf numFmtId="0" fontId="7" fillId="0" borderId="0" xfId="0" applyFont="1" applyFill="1" applyBorder="1" applyAlignment="1" applyProtection="1">
      <alignment vertical="center"/>
      <protection locked="0"/>
    </xf>
    <xf numFmtId="0" fontId="5" fillId="0" borderId="0" xfId="0" applyFont="1" applyFill="1" applyBorder="1" applyAlignment="1" applyProtection="1">
      <alignment horizontal="justify" vertical="center" wrapText="1"/>
      <protection locked="0"/>
    </xf>
    <xf numFmtId="0" fontId="5" fillId="0" borderId="0" xfId="0" applyFont="1" applyFill="1" applyBorder="1" applyAlignment="1" applyProtection="1">
      <alignment horizontal="center" vertical="center" wrapText="1"/>
      <protection locked="0"/>
    </xf>
    <xf numFmtId="0" fontId="7" fillId="0" borderId="0" xfId="0" applyFont="1" applyFill="1" applyAlignment="1" applyProtection="1">
      <alignment horizontal="left" vertical="center"/>
      <protection locked="0"/>
    </xf>
    <xf numFmtId="0" fontId="5" fillId="0" borderId="0" xfId="718" applyFont="1" applyFill="1" applyAlignment="1" applyProtection="1">
      <alignment vertical="center"/>
      <protection locked="0"/>
    </xf>
    <xf numFmtId="0" fontId="5" fillId="0" borderId="0" xfId="718" applyFont="1" applyFill="1" applyAlignment="1" applyProtection="1">
      <alignment horizontal="center" vertical="center"/>
      <protection locked="0"/>
    </xf>
    <xf numFmtId="0" fontId="7" fillId="0" borderId="0" xfId="0" applyFont="1" applyFill="1" applyAlignment="1" applyProtection="1">
      <alignment horizontal="left"/>
      <protection locked="0"/>
    </xf>
    <xf numFmtId="0" fontId="5" fillId="0" borderId="0" xfId="0" applyFont="1" applyFill="1" applyProtection="1">
      <protection locked="0"/>
    </xf>
    <xf numFmtId="0" fontId="5" fillId="0" borderId="0" xfId="0" applyFont="1" applyFill="1" applyAlignment="1" applyProtection="1">
      <alignment horizontal="center"/>
      <protection locked="0"/>
    </xf>
    <xf numFmtId="43" fontId="26" fillId="0" borderId="4" xfId="0" applyNumberFormat="1" applyFont="1" applyFill="1" applyBorder="1" applyProtection="1">
      <protection hidden="1"/>
    </xf>
    <xf numFmtId="0" fontId="7" fillId="0" borderId="0" xfId="0" applyFont="1" applyFill="1" applyBorder="1" applyAlignment="1" applyProtection="1">
      <alignment horizontal="center" vertical="center"/>
      <protection locked="0"/>
    </xf>
    <xf numFmtId="179" fontId="7" fillId="0" borderId="8" xfId="0" applyNumberFormat="1" applyFont="1" applyFill="1" applyBorder="1" applyAlignment="1">
      <alignment horizontal="left" vertical="center" wrapText="1"/>
    </xf>
    <xf numFmtId="0" fontId="7" fillId="0" borderId="8" xfId="0" applyFont="1" applyFill="1" applyBorder="1" applyAlignment="1">
      <alignment horizontal="center" vertical="center" wrapText="1"/>
    </xf>
    <xf numFmtId="43" fontId="7" fillId="0" borderId="4" xfId="0" applyNumberFormat="1" applyFont="1" applyFill="1" applyBorder="1" applyAlignment="1">
      <alignment horizontal="center" vertical="center" wrapText="1"/>
    </xf>
    <xf numFmtId="43" fontId="5" fillId="0" borderId="4" xfId="0" applyNumberFormat="1" applyFont="1" applyFill="1" applyBorder="1" applyAlignment="1">
      <alignment horizontal="center" vertical="center" wrapText="1"/>
    </xf>
    <xf numFmtId="43" fontId="13" fillId="0" borderId="4" xfId="0" applyNumberFormat="1" applyFont="1" applyFill="1" applyBorder="1" applyAlignment="1">
      <alignment horizontal="center" vertical="center" wrapText="1"/>
    </xf>
    <xf numFmtId="43" fontId="7" fillId="0" borderId="4" xfId="0" applyNumberFormat="1" applyFont="1" applyFill="1" applyBorder="1" applyAlignment="1">
      <alignment vertical="center" wrapText="1"/>
    </xf>
    <xf numFmtId="43" fontId="5" fillId="0" borderId="4" xfId="0" applyNumberFormat="1" applyFont="1" applyFill="1" applyBorder="1" applyAlignment="1">
      <alignment vertical="center" wrapText="1"/>
    </xf>
    <xf numFmtId="43" fontId="13" fillId="0" borderId="4" xfId="0" applyNumberFormat="1" applyFont="1" applyFill="1" applyBorder="1" applyAlignment="1">
      <alignment vertical="center" wrapText="1"/>
    </xf>
    <xf numFmtId="43" fontId="5" fillId="0" borderId="4" xfId="0" applyNumberFormat="1" applyFont="1" applyFill="1" applyBorder="1" applyAlignment="1">
      <alignment horizontal="center" vertical="center"/>
    </xf>
    <xf numFmtId="43" fontId="7" fillId="0" borderId="4" xfId="0" applyNumberFormat="1" applyFont="1" applyFill="1" applyBorder="1" applyAlignment="1">
      <alignment vertical="center"/>
    </xf>
    <xf numFmtId="43" fontId="5" fillId="0" borderId="4" xfId="0" applyNumberFormat="1" applyFont="1" applyFill="1" applyBorder="1" applyAlignment="1">
      <alignment vertical="center"/>
    </xf>
    <xf numFmtId="43" fontId="13" fillId="0" borderId="4" xfId="0" applyNumberFormat="1" applyFont="1" applyFill="1" applyBorder="1" applyAlignment="1">
      <alignment vertical="center"/>
    </xf>
    <xf numFmtId="43" fontId="7" fillId="0" borderId="5" xfId="0" applyNumberFormat="1" applyFont="1" applyFill="1" applyBorder="1" applyAlignment="1">
      <alignment horizontal="center" vertical="center" wrapText="1"/>
    </xf>
    <xf numFmtId="43" fontId="5" fillId="0" borderId="5" xfId="0" applyNumberFormat="1" applyFont="1" applyFill="1" applyBorder="1" applyAlignment="1">
      <alignment horizontal="center" vertical="center" wrapText="1"/>
    </xf>
    <xf numFmtId="43" fontId="7" fillId="0" borderId="8" xfId="0" applyNumberFormat="1" applyFont="1" applyFill="1" applyBorder="1" applyAlignment="1">
      <alignment horizontal="center" vertical="center" wrapText="1"/>
    </xf>
    <xf numFmtId="43" fontId="5" fillId="0" borderId="8" xfId="0" applyNumberFormat="1" applyFont="1" applyFill="1" applyBorder="1" applyAlignment="1">
      <alignment horizontal="center" vertical="center" wrapText="1"/>
    </xf>
    <xf numFmtId="43" fontId="5" fillId="0" borderId="6" xfId="0" applyNumberFormat="1" applyFont="1" applyFill="1" applyBorder="1" applyAlignment="1">
      <alignment horizontal="center" vertical="center" wrapText="1"/>
    </xf>
    <xf numFmtId="43" fontId="5" fillId="0" borderId="6" xfId="0" applyNumberFormat="1" applyFont="1" applyFill="1" applyBorder="1" applyAlignment="1">
      <alignment horizontal="center" vertical="center"/>
    </xf>
    <xf numFmtId="1" fontId="26" fillId="0" borderId="3" xfId="0" applyNumberFormat="1" applyFont="1" applyFill="1" applyBorder="1" applyAlignment="1">
      <alignment horizontal="left" vertical="center" wrapText="1"/>
    </xf>
    <xf numFmtId="1" fontId="26" fillId="0" borderId="3" xfId="0" applyNumberFormat="1" applyFont="1" applyFill="1" applyBorder="1" applyAlignment="1">
      <alignment horizontal="center" vertical="center" wrapText="1"/>
    </xf>
    <xf numFmtId="43" fontId="11" fillId="0" borderId="3" xfId="0" applyNumberFormat="1" applyFont="1" applyFill="1" applyBorder="1" applyProtection="1">
      <protection hidden="1"/>
    </xf>
    <xf numFmtId="43" fontId="7" fillId="0" borderId="0" xfId="0" applyNumberFormat="1" applyFont="1" applyFill="1" applyProtection="1">
      <protection locked="0"/>
    </xf>
    <xf numFmtId="43" fontId="11" fillId="0" borderId="0" xfId="0" applyNumberFormat="1" applyFont="1" applyFill="1" applyProtection="1">
      <protection locked="0"/>
    </xf>
    <xf numFmtId="0" fontId="7" fillId="0" borderId="7" xfId="0" applyFont="1" applyFill="1" applyBorder="1" applyAlignment="1" applyProtection="1">
      <alignment horizontal="center" vertical="center"/>
      <protection locked="0"/>
    </xf>
    <xf numFmtId="43" fontId="18" fillId="0" borderId="3" xfId="0" applyNumberFormat="1" applyFont="1" applyFill="1" applyBorder="1" applyAlignment="1" applyProtection="1">
      <alignment horizontal="center" vertical="center" wrapText="1"/>
      <protection locked="0"/>
    </xf>
    <xf numFmtId="43" fontId="18" fillId="2" borderId="3" xfId="0" applyNumberFormat="1" applyFont="1" applyFill="1" applyBorder="1" applyAlignment="1" applyProtection="1">
      <alignment horizontal="center" vertical="center" wrapText="1"/>
      <protection locked="0"/>
    </xf>
    <xf numFmtId="43" fontId="18" fillId="3" borderId="3" xfId="0" applyNumberFormat="1" applyFont="1" applyFill="1" applyBorder="1" applyAlignment="1" applyProtection="1">
      <alignment horizontal="center" vertical="center" wrapText="1"/>
      <protection locked="0"/>
    </xf>
    <xf numFmtId="43" fontId="11" fillId="0" borderId="0" xfId="0" applyNumberFormat="1" applyFont="1" applyFill="1" applyAlignment="1" applyProtection="1">
      <alignment horizontal="center" vertical="center"/>
      <protection locked="0"/>
    </xf>
    <xf numFmtId="0" fontId="18" fillId="0" borderId="4" xfId="0" applyFont="1" applyFill="1" applyBorder="1" applyAlignment="1" applyProtection="1">
      <alignment horizontal="left" vertical="center" wrapText="1"/>
      <protection locked="0"/>
    </xf>
    <xf numFmtId="43" fontId="18" fillId="0" borderId="4" xfId="0" applyNumberFormat="1" applyFont="1" applyFill="1" applyBorder="1" applyAlignment="1" applyProtection="1">
      <alignment horizontal="left" vertical="center" wrapText="1"/>
      <protection locked="0"/>
    </xf>
    <xf numFmtId="0" fontId="18" fillId="2" borderId="9" xfId="0" applyFont="1" applyFill="1" applyBorder="1" applyAlignment="1" applyProtection="1">
      <alignment horizontal="center" vertical="center" wrapText="1"/>
      <protection locked="0"/>
    </xf>
    <xf numFmtId="43" fontId="26" fillId="0" borderId="4" xfId="0" applyNumberFormat="1" applyFont="1" applyFill="1" applyBorder="1" applyProtection="1">
      <protection locked="0"/>
    </xf>
    <xf numFmtId="43" fontId="18" fillId="4" borderId="9" xfId="0" applyNumberFormat="1" applyFont="1" applyFill="1" applyBorder="1" applyAlignment="1" applyProtection="1">
      <alignment horizontal="center" vertical="center" wrapText="1"/>
      <protection locked="0"/>
    </xf>
    <xf numFmtId="43" fontId="18" fillId="5" borderId="9" xfId="0" applyNumberFormat="1" applyFont="1" applyFill="1" applyBorder="1" applyAlignment="1" applyProtection="1">
      <alignment horizontal="center" vertical="center" wrapText="1"/>
      <protection locked="0"/>
    </xf>
    <xf numFmtId="43" fontId="18" fillId="5" borderId="4" xfId="0" applyNumberFormat="1" applyFont="1" applyFill="1" applyBorder="1" applyProtection="1">
      <protection locked="0"/>
    </xf>
    <xf numFmtId="43" fontId="18" fillId="5" borderId="9" xfId="0" applyNumberFormat="1" applyFont="1" applyFill="1" applyBorder="1" applyAlignment="1" applyProtection="1">
      <alignment horizontal="left" vertical="center" wrapText="1"/>
      <protection locked="0"/>
    </xf>
    <xf numFmtId="43" fontId="18" fillId="0" borderId="9" xfId="0" applyNumberFormat="1" applyFont="1" applyFill="1" applyBorder="1" applyAlignment="1" applyProtection="1">
      <alignment horizontal="center" vertical="center" wrapText="1"/>
      <protection locked="0"/>
    </xf>
    <xf numFmtId="43" fontId="18" fillId="0" borderId="4" xfId="0" applyNumberFormat="1" applyFont="1" applyFill="1" applyBorder="1" applyAlignment="1" applyProtection="1">
      <alignment horizontal="center" vertical="center" wrapText="1"/>
      <protection locked="0"/>
    </xf>
    <xf numFmtId="43" fontId="26" fillId="5" borderId="4" xfId="0" applyNumberFormat="1" applyFont="1" applyFill="1" applyBorder="1" applyProtection="1">
      <protection locked="0"/>
    </xf>
    <xf numFmtId="43" fontId="18" fillId="4" borderId="4" xfId="0" applyNumberFormat="1" applyFont="1" applyFill="1" applyBorder="1" applyProtection="1">
      <protection locked="0"/>
    </xf>
    <xf numFmtId="43" fontId="12" fillId="0" borderId="0" xfId="0" applyNumberFormat="1" applyFont="1" applyFill="1" applyProtection="1">
      <protection locked="0"/>
    </xf>
    <xf numFmtId="178" fontId="26" fillId="0" borderId="4" xfId="0" applyNumberFormat="1" applyFont="1" applyFill="1" applyBorder="1" applyAlignment="1" applyProtection="1">
      <alignment horizontal="left" vertical="center"/>
      <protection locked="0"/>
    </xf>
    <xf numFmtId="43" fontId="26" fillId="0" borderId="4" xfId="0" applyNumberFormat="1" applyFont="1" applyFill="1" applyBorder="1" applyAlignment="1" applyProtection="1">
      <alignment horizontal="left" vertical="center" wrapText="1"/>
      <protection locked="0"/>
    </xf>
    <xf numFmtId="43" fontId="26" fillId="0" borderId="4" xfId="0" applyNumberFormat="1" applyFont="1" applyFill="1" applyBorder="1" applyAlignment="1" applyProtection="1">
      <alignment horizontal="center" vertical="center" wrapText="1"/>
      <protection locked="0"/>
    </xf>
    <xf numFmtId="43" fontId="18" fillId="0" borderId="4" xfId="0" applyNumberFormat="1" applyFont="1" applyFill="1" applyBorder="1" applyAlignment="1" applyProtection="1">
      <alignment horizontal="left" vertical="center"/>
      <protection locked="0"/>
    </xf>
    <xf numFmtId="43" fontId="26" fillId="0" borderId="4" xfId="717" applyNumberFormat="1" applyFont="1" applyFill="1" applyBorder="1" applyAlignment="1" applyProtection="1">
      <alignment horizontal="center" vertical="center" wrapText="1"/>
      <protection locked="0"/>
    </xf>
    <xf numFmtId="43" fontId="18" fillId="0" borderId="4" xfId="717" applyNumberFormat="1" applyFont="1" applyFill="1" applyBorder="1" applyAlignment="1" applyProtection="1">
      <alignment horizontal="center" vertical="center" wrapText="1"/>
      <protection locked="0"/>
    </xf>
    <xf numFmtId="43" fontId="18" fillId="0" borderId="6" xfId="0" applyNumberFormat="1" applyFont="1" applyFill="1" applyBorder="1" applyAlignment="1" applyProtection="1">
      <alignment horizontal="left" vertical="center"/>
      <protection locked="0"/>
    </xf>
    <xf numFmtId="43" fontId="26" fillId="0" borderId="6" xfId="717" applyNumberFormat="1" applyFont="1" applyFill="1" applyBorder="1" applyAlignment="1" applyProtection="1">
      <alignment horizontal="center" vertical="center" wrapText="1"/>
      <protection locked="0"/>
    </xf>
    <xf numFmtId="43" fontId="18" fillId="0" borderId="6" xfId="717" applyNumberFormat="1" applyFont="1" applyFill="1" applyBorder="1" applyAlignment="1" applyProtection="1">
      <alignment horizontal="center" vertical="center" wrapText="1"/>
      <protection locked="0"/>
    </xf>
    <xf numFmtId="43" fontId="18" fillId="0" borderId="6" xfId="0" applyNumberFormat="1" applyFont="1" applyFill="1" applyBorder="1" applyProtection="1">
      <protection locked="0"/>
    </xf>
    <xf numFmtId="43" fontId="11" fillId="0" borderId="0" xfId="0" applyNumberFormat="1" applyFont="1" applyFill="1" applyAlignment="1" applyProtection="1">
      <alignment horizontal="left"/>
      <protection locked="0"/>
    </xf>
    <xf numFmtId="1" fontId="26" fillId="0" borderId="3" xfId="0" applyNumberFormat="1" applyFont="1" applyFill="1" applyBorder="1" applyAlignment="1" applyProtection="1">
      <alignment horizontal="left" vertical="center" wrapText="1"/>
      <protection locked="0"/>
    </xf>
    <xf numFmtId="1" fontId="26" fillId="0" borderId="3" xfId="0" applyNumberFormat="1" applyFont="1" applyFill="1" applyBorder="1" applyAlignment="1" applyProtection="1">
      <alignment horizontal="center" vertical="center" wrapText="1"/>
      <protection locked="0"/>
    </xf>
    <xf numFmtId="43" fontId="11" fillId="0" borderId="3" xfId="0" applyNumberFormat="1" applyFont="1" applyFill="1" applyBorder="1" applyProtection="1">
      <protection locked="0"/>
    </xf>
    <xf numFmtId="43" fontId="10" fillId="0" borderId="0" xfId="0" applyNumberFormat="1" applyFont="1" applyFill="1" applyProtection="1">
      <protection locked="0"/>
    </xf>
    <xf numFmtId="43" fontId="11" fillId="0" borderId="0" xfId="0" applyNumberFormat="1" applyFont="1" applyFill="1" applyBorder="1" applyProtection="1">
      <protection locked="0"/>
    </xf>
    <xf numFmtId="43" fontId="11" fillId="0" borderId="0" xfId="0" applyNumberFormat="1" applyFont="1" applyFill="1" applyBorder="1" applyAlignment="1" applyProtection="1">
      <alignment horizontal="center"/>
      <protection locked="0"/>
    </xf>
    <xf numFmtId="43" fontId="11" fillId="0" borderId="0" xfId="0" quotePrefix="1" applyNumberFormat="1" applyFont="1" applyFill="1" applyBorder="1" applyProtection="1">
      <protection locked="0"/>
    </xf>
    <xf numFmtId="1" fontId="26" fillId="0" borderId="0" xfId="0" applyNumberFormat="1" applyFont="1" applyFill="1" applyBorder="1" applyAlignment="1" applyProtection="1">
      <alignment horizontal="left" vertical="center" wrapText="1"/>
      <protection locked="0"/>
    </xf>
    <xf numFmtId="1" fontId="26" fillId="0" borderId="0" xfId="0" applyNumberFormat="1" applyFont="1" applyFill="1" applyBorder="1" applyAlignment="1" applyProtection="1">
      <alignment horizontal="center" vertical="center" wrapText="1"/>
      <protection locked="0"/>
    </xf>
    <xf numFmtId="43" fontId="10" fillId="0" borderId="0" xfId="0" applyNumberFormat="1" applyFont="1" applyFill="1" applyProtection="1"/>
    <xf numFmtId="43" fontId="5" fillId="0" borderId="4" xfId="0" applyNumberFormat="1" applyFont="1" applyFill="1" applyBorder="1" applyAlignment="1">
      <alignment horizontal="center"/>
    </xf>
    <xf numFmtId="43" fontId="13" fillId="0" borderId="4" xfId="0" applyNumberFormat="1" applyFont="1" applyFill="1" applyBorder="1" applyAlignment="1">
      <alignment horizontal="center"/>
    </xf>
    <xf numFmtId="43" fontId="7" fillId="0" borderId="4" xfId="0" applyNumberFormat="1" applyFont="1" applyFill="1" applyBorder="1" applyAlignment="1">
      <alignment horizontal="center"/>
    </xf>
    <xf numFmtId="43" fontId="7" fillId="0" borderId="6" xfId="0" applyNumberFormat="1" applyFont="1" applyFill="1" applyBorder="1" applyAlignment="1">
      <alignment horizontal="center"/>
    </xf>
    <xf numFmtId="43" fontId="8" fillId="0" borderId="0" xfId="0" applyNumberFormat="1" applyFont="1" applyFill="1" applyBorder="1" applyAlignment="1">
      <alignment horizontal="justify" vertical="center" wrapText="1"/>
    </xf>
    <xf numFmtId="43" fontId="7" fillId="0" borderId="8" xfId="0" applyNumberFormat="1" applyFont="1" applyFill="1" applyBorder="1" applyAlignment="1">
      <alignment horizontal="center"/>
    </xf>
    <xf numFmtId="39" fontId="7" fillId="0" borderId="8" xfId="0" applyNumberFormat="1" applyFont="1" applyFill="1" applyBorder="1" applyAlignment="1">
      <alignment horizontal="center"/>
    </xf>
    <xf numFmtId="39" fontId="7" fillId="0" borderId="4" xfId="0" applyNumberFormat="1" applyFont="1" applyFill="1" applyBorder="1" applyAlignment="1">
      <alignment horizontal="center"/>
    </xf>
    <xf numFmtId="39" fontId="7" fillId="0" borderId="6" xfId="0" applyNumberFormat="1" applyFont="1" applyFill="1" applyBorder="1" applyAlignment="1">
      <alignment horizontal="center"/>
    </xf>
    <xf numFmtId="0" fontId="7" fillId="0" borderId="0" xfId="0" applyFont="1" applyFill="1" applyBorder="1" applyAlignment="1">
      <alignment vertical="center"/>
    </xf>
    <xf numFmtId="0" fontId="3" fillId="0" borderId="0" xfId="0" applyFont="1" applyFill="1"/>
    <xf numFmtId="179" fontId="12" fillId="0" borderId="3" xfId="0" applyNumberFormat="1" applyFont="1" applyFill="1" applyBorder="1" applyAlignment="1">
      <alignment horizontal="center" vertical="center" wrapText="1"/>
    </xf>
    <xf numFmtId="2" fontId="17" fillId="0" borderId="3" xfId="0" applyNumberFormat="1" applyFont="1" applyFill="1" applyBorder="1" applyAlignment="1">
      <alignment horizontal="left" vertical="center" wrapText="1"/>
    </xf>
    <xf numFmtId="2" fontId="17" fillId="0" borderId="3" xfId="0" applyNumberFormat="1" applyFont="1" applyFill="1" applyBorder="1" applyAlignment="1">
      <alignment horizontal="center" vertical="center" wrapText="1"/>
    </xf>
    <xf numFmtId="0" fontId="17" fillId="0" borderId="3" xfId="0" applyFont="1" applyFill="1" applyBorder="1" applyAlignment="1">
      <alignment horizontal="center"/>
    </xf>
    <xf numFmtId="2" fontId="24" fillId="0" borderId="3" xfId="0" applyNumberFormat="1" applyFont="1" applyFill="1" applyBorder="1" applyAlignment="1">
      <alignment horizontal="left" vertical="center" wrapText="1"/>
    </xf>
    <xf numFmtId="39" fontId="12" fillId="0" borderId="3" xfId="0" applyNumberFormat="1" applyFont="1" applyFill="1" applyBorder="1" applyAlignment="1">
      <alignment horizontal="center" vertical="center" wrapText="1"/>
    </xf>
    <xf numFmtId="0" fontId="17" fillId="0" borderId="3" xfId="0" applyFont="1" applyFill="1" applyBorder="1" applyAlignment="1">
      <alignment horizontal="left" wrapText="1"/>
    </xf>
    <xf numFmtId="0" fontId="24" fillId="0" borderId="3" xfId="0" applyFont="1" applyFill="1" applyBorder="1" applyAlignment="1">
      <alignment horizontal="left" wrapText="1"/>
    </xf>
    <xf numFmtId="2" fontId="24" fillId="0" borderId="3" xfId="0" applyNumberFormat="1" applyFont="1" applyFill="1" applyBorder="1" applyAlignment="1">
      <alignment horizontal="justify" vertical="center" wrapText="1"/>
    </xf>
    <xf numFmtId="179" fontId="17" fillId="0" borderId="3" xfId="0" applyNumberFormat="1" applyFont="1" applyFill="1" applyBorder="1" applyAlignment="1">
      <alignment horizontal="center" vertical="center" wrapText="1"/>
    </xf>
    <xf numFmtId="0" fontId="12" fillId="0" borderId="0" xfId="0" applyFont="1" applyFill="1"/>
    <xf numFmtId="0" fontId="62" fillId="0" borderId="0" xfId="0" applyFont="1" applyFill="1"/>
    <xf numFmtId="179" fontId="24" fillId="0" borderId="3" xfId="0" applyNumberFormat="1" applyFont="1" applyFill="1" applyBorder="1" applyAlignment="1">
      <alignment horizontal="center" vertical="center" wrapText="1"/>
    </xf>
    <xf numFmtId="0" fontId="63" fillId="0" borderId="0" xfId="0" applyFont="1" applyFill="1"/>
    <xf numFmtId="0" fontId="17" fillId="0" borderId="0" xfId="0" applyFont="1" applyFill="1" applyBorder="1" applyAlignment="1">
      <alignment vertical="center"/>
    </xf>
    <xf numFmtId="0" fontId="12" fillId="0" borderId="0" xfId="0" applyFont="1" applyFill="1" applyAlignment="1">
      <alignment horizont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xf>
    <xf numFmtId="1" fontId="12" fillId="0" borderId="3" xfId="0" applyNumberFormat="1" applyFont="1" applyFill="1" applyBorder="1" applyAlignment="1">
      <alignment horizontal="center" vertical="center" wrapText="1"/>
    </xf>
    <xf numFmtId="1" fontId="23" fillId="0" borderId="0" xfId="0" applyNumberFormat="1" applyFont="1" applyFill="1" applyAlignment="1">
      <alignment horizontal="center"/>
    </xf>
    <xf numFmtId="0" fontId="64" fillId="0" borderId="0" xfId="0" applyFont="1" applyFill="1"/>
    <xf numFmtId="0" fontId="65" fillId="0" borderId="0" xfId="0" applyFont="1" applyFill="1"/>
    <xf numFmtId="0" fontId="66" fillId="0" borderId="0" xfId="0" applyFont="1" applyFill="1"/>
    <xf numFmtId="4" fontId="7" fillId="6" borderId="3" xfId="723" applyNumberFormat="1" applyFont="1" applyFill="1" applyBorder="1" applyAlignment="1">
      <alignment horizontal="right" vertical="center"/>
    </xf>
    <xf numFmtId="4" fontId="5" fillId="6" borderId="3" xfId="723" applyNumberFormat="1" applyFont="1" applyFill="1" applyBorder="1" applyAlignment="1">
      <alignment horizontal="right" vertical="center"/>
    </xf>
    <xf numFmtId="0" fontId="5" fillId="6" borderId="3" xfId="723" applyFont="1" applyFill="1" applyBorder="1" applyAlignment="1">
      <alignment horizontal="right" vertical="center"/>
    </xf>
    <xf numFmtId="0" fontId="7" fillId="6" borderId="3" xfId="723" applyFont="1" applyFill="1" applyBorder="1" applyAlignment="1">
      <alignment horizontal="right" vertical="center"/>
    </xf>
    <xf numFmtId="0" fontId="7" fillId="0" borderId="3" xfId="0" applyFont="1" applyFill="1" applyBorder="1" applyAlignment="1">
      <alignment horizontal="left" vertical="center"/>
    </xf>
    <xf numFmtId="0" fontId="7" fillId="0" borderId="3" xfId="0" applyFont="1" applyFill="1" applyBorder="1" applyAlignment="1">
      <alignment vertical="center"/>
    </xf>
    <xf numFmtId="0" fontId="7" fillId="0" borderId="3" xfId="0" applyFont="1" applyFill="1" applyBorder="1" applyAlignment="1">
      <alignment horizontal="center" vertical="center"/>
    </xf>
    <xf numFmtId="43" fontId="7"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5" fillId="0" borderId="3" xfId="0" applyFont="1" applyFill="1" applyBorder="1" applyAlignment="1">
      <alignment vertical="center"/>
    </xf>
    <xf numFmtId="0" fontId="5" fillId="0" borderId="3" xfId="0" applyFont="1" applyFill="1" applyBorder="1" applyAlignment="1">
      <alignment horizontal="center" vertical="center"/>
    </xf>
    <xf numFmtId="43" fontId="5" fillId="0" borderId="3" xfId="0" applyNumberFormat="1" applyFont="1" applyFill="1" applyBorder="1" applyAlignment="1">
      <alignment horizontal="center" vertical="center"/>
    </xf>
    <xf numFmtId="0" fontId="13" fillId="0" borderId="3" xfId="0" applyFont="1" applyFill="1" applyBorder="1" applyAlignment="1">
      <alignment horizontal="left" vertical="center"/>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2" fontId="5" fillId="0" borderId="3" xfId="0" applyNumberFormat="1" applyFont="1" applyFill="1" applyBorder="1" applyAlignment="1">
      <alignment horizontal="left" vertical="center"/>
    </xf>
    <xf numFmtId="0" fontId="7" fillId="0" borderId="3" xfId="0" applyFont="1" applyFill="1" applyBorder="1"/>
    <xf numFmtId="0" fontId="30" fillId="6" borderId="3" xfId="0" applyFont="1" applyFill="1" applyBorder="1" applyAlignment="1">
      <alignment horizontal="left" vertical="center" wrapText="1"/>
    </xf>
    <xf numFmtId="179" fontId="11" fillId="0" borderId="3" xfId="0" applyNumberFormat="1" applyFont="1" applyFill="1" applyBorder="1" applyAlignment="1">
      <alignment horizontal="center" vertical="center" wrapText="1"/>
    </xf>
    <xf numFmtId="0" fontId="5" fillId="0" borderId="3" xfId="0" applyFont="1" applyFill="1" applyBorder="1"/>
    <xf numFmtId="0" fontId="13" fillId="0" borderId="3" xfId="0" applyFont="1" applyFill="1" applyBorder="1"/>
    <xf numFmtId="4" fontId="7" fillId="0" borderId="3" xfId="0" applyNumberFormat="1" applyFont="1" applyFill="1" applyBorder="1" applyAlignment="1">
      <alignment vertical="center"/>
    </xf>
    <xf numFmtId="4" fontId="5" fillId="0" borderId="3" xfId="0" applyNumberFormat="1" applyFont="1" applyFill="1" applyBorder="1" applyAlignment="1">
      <alignment vertical="center"/>
    </xf>
    <xf numFmtId="43" fontId="67" fillId="0" borderId="0" xfId="0" applyNumberFormat="1" applyFont="1" applyFill="1" applyProtection="1">
      <protection locked="0"/>
    </xf>
    <xf numFmtId="43" fontId="7" fillId="0" borderId="6" xfId="0" applyNumberFormat="1" applyFont="1" applyFill="1" applyBorder="1" applyAlignment="1">
      <alignment vertical="center" wrapText="1"/>
    </xf>
    <xf numFmtId="43" fontId="7" fillId="0" borderId="6" xfId="0" applyNumberFormat="1" applyFont="1" applyFill="1" applyBorder="1" applyAlignment="1">
      <alignment horizontal="center" vertical="center" wrapText="1"/>
    </xf>
    <xf numFmtId="0" fontId="27" fillId="0" borderId="0" xfId="0" applyFont="1" applyFill="1" applyAlignment="1" applyProtection="1">
      <alignment horizontal="center" vertical="center" wrapText="1"/>
      <protection locked="0"/>
    </xf>
    <xf numFmtId="0" fontId="13" fillId="0" borderId="0" xfId="0" applyFont="1" applyFill="1" applyBorder="1" applyAlignment="1">
      <alignment horizontal="right" vertical="center" wrapText="1"/>
    </xf>
    <xf numFmtId="0" fontId="7" fillId="0" borderId="0" xfId="0" applyFont="1" applyFill="1" applyBorder="1" applyAlignment="1">
      <alignment horizontal="centerContinuous" vertical="center" wrapText="1"/>
    </xf>
    <xf numFmtId="179" fontId="15" fillId="0" borderId="0" xfId="0" applyNumberFormat="1" applyFont="1" applyFill="1" applyBorder="1" applyAlignment="1">
      <alignment horizontal="center" vertical="center" wrapText="1"/>
    </xf>
    <xf numFmtId="43" fontId="7" fillId="0" borderId="0" xfId="0" applyNumberFormat="1" applyFont="1" applyFill="1" applyBorder="1" applyAlignment="1">
      <alignment vertical="center" wrapText="1"/>
    </xf>
    <xf numFmtId="43" fontId="5" fillId="0" borderId="0" xfId="0" applyNumberFormat="1" applyFont="1" applyFill="1" applyBorder="1" applyAlignment="1">
      <alignment vertical="center" wrapText="1"/>
    </xf>
    <xf numFmtId="43" fontId="13" fillId="0" borderId="0" xfId="0" applyNumberFormat="1" applyFont="1" applyFill="1" applyBorder="1" applyAlignment="1">
      <alignment vertical="center" wrapText="1"/>
    </xf>
    <xf numFmtId="43" fontId="7" fillId="0" borderId="0" xfId="0" applyNumberFormat="1" applyFont="1" applyFill="1" applyBorder="1" applyAlignment="1">
      <alignment vertical="center"/>
    </xf>
    <xf numFmtId="43" fontId="5" fillId="0" borderId="0" xfId="0" applyNumberFormat="1" applyFont="1" applyFill="1" applyBorder="1" applyAlignment="1">
      <alignment vertical="center"/>
    </xf>
    <xf numFmtId="43" fontId="13" fillId="0" borderId="0" xfId="0" applyNumberFormat="1" applyFont="1" applyFill="1" applyBorder="1" applyAlignment="1">
      <alignment vertical="center"/>
    </xf>
    <xf numFmtId="43" fontId="7" fillId="0" borderId="0" xfId="0" applyNumberFormat="1" applyFont="1" applyFill="1" applyBorder="1" applyAlignment="1">
      <alignment horizontal="center" vertical="center" wrapText="1"/>
    </xf>
    <xf numFmtId="43" fontId="7" fillId="0" borderId="3" xfId="0" applyNumberFormat="1" applyFont="1" applyFill="1" applyBorder="1" applyAlignment="1">
      <alignment vertical="center" wrapText="1"/>
    </xf>
    <xf numFmtId="43" fontId="5" fillId="0" borderId="3" xfId="0" applyNumberFormat="1" applyFont="1" applyFill="1" applyBorder="1" applyAlignment="1">
      <alignment vertical="center" wrapText="1"/>
    </xf>
    <xf numFmtId="43" fontId="13" fillId="0" borderId="3" xfId="0" applyNumberFormat="1" applyFont="1" applyFill="1" applyBorder="1" applyAlignment="1">
      <alignment vertical="center" wrapText="1"/>
    </xf>
    <xf numFmtId="4" fontId="5" fillId="0" borderId="3" xfId="0" applyNumberFormat="1" applyFont="1" applyFill="1" applyBorder="1"/>
    <xf numFmtId="4" fontId="13" fillId="0" borderId="3" xfId="0" applyNumberFormat="1" applyFont="1" applyFill="1" applyBorder="1"/>
    <xf numFmtId="4" fontId="11" fillId="0" borderId="0" xfId="0" applyNumberFormat="1" applyFont="1" applyFill="1"/>
    <xf numFmtId="43" fontId="7" fillId="0" borderId="0" xfId="0" applyNumberFormat="1" applyFont="1" applyFill="1" applyAlignment="1" applyProtection="1">
      <protection locked="0"/>
    </xf>
    <xf numFmtId="2" fontId="0" fillId="0" borderId="0" xfId="0" applyNumberFormat="1" applyAlignment="1">
      <alignment horizontal="center"/>
    </xf>
    <xf numFmtId="2"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xf>
    <xf numFmtId="2" fontId="32" fillId="0" borderId="3" xfId="0" applyNumberFormat="1" applyFont="1" applyBorder="1" applyAlignment="1">
      <alignment horizontal="center" vertical="center"/>
    </xf>
    <xf numFmtId="0" fontId="33" fillId="0" borderId="3" xfId="0" applyFont="1" applyBorder="1" applyAlignment="1">
      <alignment vertical="center" wrapText="1"/>
    </xf>
    <xf numFmtId="4" fontId="33" fillId="0" borderId="3" xfId="0" applyNumberFormat="1" applyFont="1" applyBorder="1" applyAlignment="1">
      <alignment horizontal="center" vertical="center"/>
    </xf>
    <xf numFmtId="1" fontId="33" fillId="0" borderId="3" xfId="0" applyNumberFormat="1" applyFont="1" applyBorder="1" applyAlignment="1">
      <alignment horizontal="center" vertical="center"/>
    </xf>
    <xf numFmtId="2" fontId="33" fillId="0" borderId="3" xfId="0" applyNumberFormat="1" applyFont="1" applyBorder="1" applyAlignment="1">
      <alignment horizontal="center" vertical="center"/>
    </xf>
    <xf numFmtId="2" fontId="33" fillId="0" borderId="3" xfId="0" applyNumberFormat="1" applyFont="1" applyBorder="1" applyAlignment="1">
      <alignment horizontal="center" vertical="center" wrapText="1"/>
    </xf>
    <xf numFmtId="0" fontId="33" fillId="0" borderId="3" xfId="0" applyFont="1" applyBorder="1" applyAlignment="1">
      <alignment horizontal="center" vertical="center"/>
    </xf>
    <xf numFmtId="0" fontId="33" fillId="0" borderId="3" xfId="0" quotePrefix="1" applyFont="1" applyBorder="1" applyAlignment="1">
      <alignment vertical="center" wrapText="1"/>
    </xf>
    <xf numFmtId="177" fontId="33" fillId="0" borderId="3" xfId="0" applyNumberFormat="1" applyFont="1" applyBorder="1" applyAlignment="1">
      <alignment horizontal="center" vertical="center"/>
    </xf>
    <xf numFmtId="0" fontId="17" fillId="0" borderId="3" xfId="0" applyFont="1" applyBorder="1" applyAlignment="1">
      <alignment horizontal="center" vertical="center"/>
    </xf>
    <xf numFmtId="0" fontId="12" fillId="0" borderId="3" xfId="0" applyFont="1" applyBorder="1" applyAlignment="1">
      <alignment horizontal="center" vertical="center"/>
    </xf>
    <xf numFmtId="43" fontId="10" fillId="0" borderId="0" xfId="0" applyNumberFormat="1" applyFont="1" applyFill="1"/>
    <xf numFmtId="4" fontId="10" fillId="0" borderId="0" xfId="0" applyNumberFormat="1" applyFont="1" applyFill="1"/>
    <xf numFmtId="2" fontId="7" fillId="0" borderId="3"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3" xfId="0" applyFont="1" applyFill="1" applyBorder="1" applyAlignment="1">
      <alignment horizontal="center" wrapText="1"/>
    </xf>
    <xf numFmtId="2" fontId="7" fillId="0" borderId="3" xfId="0" applyNumberFormat="1" applyFont="1" applyFill="1" applyBorder="1" applyAlignment="1">
      <alignment vertical="center" wrapText="1"/>
    </xf>
    <xf numFmtId="2" fontId="34" fillId="0" borderId="3" xfId="0" applyNumberFormat="1" applyFont="1" applyFill="1" applyBorder="1" applyAlignment="1">
      <alignment horizontal="justify" vertical="center" wrapText="1"/>
    </xf>
    <xf numFmtId="1" fontId="5" fillId="0" borderId="3" xfId="0" applyNumberFormat="1" applyFont="1" applyFill="1" applyBorder="1" applyAlignment="1">
      <alignment horizontal="center" vertical="center" wrapText="1"/>
    </xf>
    <xf numFmtId="0" fontId="7" fillId="0" borderId="3" xfId="0" applyFont="1" applyFill="1" applyBorder="1" applyAlignment="1">
      <alignment horizontal="center"/>
    </xf>
    <xf numFmtId="0" fontId="7" fillId="0" borderId="0" xfId="0" applyFont="1" applyFill="1" applyBorder="1" applyAlignment="1">
      <alignment horizontal="center"/>
    </xf>
    <xf numFmtId="0" fontId="68" fillId="0" borderId="0" xfId="0" applyFont="1" applyFill="1"/>
    <xf numFmtId="0" fontId="69" fillId="0" borderId="0" xfId="0" applyFont="1" applyFill="1"/>
    <xf numFmtId="4" fontId="5" fillId="0" borderId="3" xfId="0" applyNumberFormat="1" applyFont="1" applyFill="1" applyBorder="1" applyAlignment="1">
      <alignment vertical="center" wrapText="1"/>
    </xf>
    <xf numFmtId="4" fontId="5" fillId="0" borderId="3" xfId="0" applyNumberFormat="1" applyFont="1" applyFill="1" applyBorder="1" applyAlignment="1">
      <alignment horizontal="center" vertical="center" wrapText="1"/>
    </xf>
    <xf numFmtId="2" fontId="5" fillId="0" borderId="3" xfId="0" applyNumberFormat="1" applyFont="1" applyFill="1" applyBorder="1" applyAlignment="1">
      <alignment vertical="center"/>
    </xf>
    <xf numFmtId="2" fontId="5" fillId="0" borderId="3" xfId="0" applyNumberFormat="1" applyFont="1" applyFill="1" applyBorder="1" applyAlignment="1">
      <alignment vertical="center" wrapText="1"/>
    </xf>
    <xf numFmtId="0" fontId="5" fillId="0" borderId="3" xfId="0" applyFont="1" applyFill="1" applyBorder="1" applyAlignment="1">
      <alignment horizontal="center"/>
    </xf>
    <xf numFmtId="0" fontId="5" fillId="0" borderId="0" xfId="0" applyFont="1" applyFill="1" applyBorder="1" applyAlignment="1">
      <alignment horizontal="center"/>
    </xf>
    <xf numFmtId="4" fontId="70" fillId="0" borderId="3" xfId="0" applyNumberFormat="1" applyFont="1" applyFill="1" applyBorder="1" applyAlignment="1">
      <alignment horizontal="center" vertical="center" wrapText="1"/>
    </xf>
    <xf numFmtId="0" fontId="70" fillId="0" borderId="3" xfId="0" applyFont="1" applyFill="1" applyBorder="1" applyAlignment="1">
      <alignment horizontal="center" vertical="center" wrapText="1"/>
    </xf>
    <xf numFmtId="4" fontId="7" fillId="0" borderId="3" xfId="0" applyNumberFormat="1" applyFont="1" applyFill="1" applyBorder="1" applyAlignment="1">
      <alignment vertical="center" wrapText="1"/>
    </xf>
    <xf numFmtId="4" fontId="7" fillId="0" borderId="3"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2" fontId="7" fillId="0" borderId="3" xfId="0" applyNumberFormat="1" applyFont="1" applyFill="1" applyBorder="1" applyAlignment="1">
      <alignment vertical="center"/>
    </xf>
    <xf numFmtId="0" fontId="5" fillId="0" borderId="3" xfId="0" applyFont="1" applyFill="1" applyBorder="1" applyAlignment="1">
      <alignment vertical="center" wrapText="1"/>
    </xf>
    <xf numFmtId="0" fontId="7" fillId="0" borderId="3" xfId="162" applyFont="1" applyFill="1" applyBorder="1" applyAlignment="1">
      <alignment vertical="center" wrapText="1"/>
    </xf>
    <xf numFmtId="0" fontId="70" fillId="0" borderId="3" xfId="0" applyFont="1" applyFill="1" applyBorder="1" applyAlignment="1">
      <alignment horizontal="center" vertical="center"/>
    </xf>
    <xf numFmtId="49" fontId="5" fillId="0" borderId="3"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3" xfId="0" applyFont="1" applyFill="1" applyBorder="1" applyAlignment="1" applyProtection="1">
      <alignment vertical="center" wrapText="1"/>
      <protection hidden="1"/>
    </xf>
    <xf numFmtId="0" fontId="34" fillId="0" borderId="0" xfId="0" applyFont="1" applyFill="1"/>
    <xf numFmtId="4" fontId="5" fillId="0" borderId="0" xfId="0" applyNumberFormat="1" applyFont="1" applyFill="1" applyBorder="1" applyAlignment="1">
      <alignment horizontal="center" vertical="center"/>
    </xf>
    <xf numFmtId="0" fontId="70" fillId="0" borderId="3" xfId="0" applyFont="1" applyFill="1" applyBorder="1"/>
    <xf numFmtId="0" fontId="71" fillId="0" borderId="3" xfId="0" applyFont="1" applyFill="1" applyBorder="1"/>
    <xf numFmtId="0" fontId="71" fillId="0" borderId="0" xfId="0" applyFont="1" applyFill="1"/>
    <xf numFmtId="4" fontId="70" fillId="0" borderId="3" xfId="0" applyNumberFormat="1" applyFont="1" applyFill="1" applyBorder="1" applyAlignment="1">
      <alignment horizontal="center" vertical="center"/>
    </xf>
    <xf numFmtId="0" fontId="70" fillId="0" borderId="0" xfId="0" applyFont="1" applyFill="1"/>
    <xf numFmtId="0" fontId="72" fillId="0" borderId="0" xfId="0" applyFont="1" applyFill="1" applyBorder="1" applyAlignment="1">
      <alignment horizontal="center"/>
    </xf>
    <xf numFmtId="0" fontId="72" fillId="0" borderId="3" xfId="0" applyFont="1" applyFill="1" applyBorder="1"/>
    <xf numFmtId="0" fontId="72" fillId="0" borderId="3" xfId="0" applyFont="1" applyFill="1" applyBorder="1" applyAlignment="1">
      <alignment horizontal="center" vertical="center" wrapText="1"/>
    </xf>
    <xf numFmtId="0" fontId="72" fillId="0" borderId="0" xfId="0" applyFont="1" applyFill="1"/>
    <xf numFmtId="0" fontId="73" fillId="0" borderId="0" xfId="0" applyFont="1" applyFill="1"/>
    <xf numFmtId="0" fontId="74" fillId="0" borderId="3" xfId="0" applyFont="1" applyFill="1" applyBorder="1" applyAlignment="1">
      <alignment horizontal="center" vertical="center" wrapText="1"/>
    </xf>
    <xf numFmtId="179" fontId="5"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4" fillId="0" borderId="3" xfId="0" applyFont="1" applyFill="1" applyBorder="1" applyAlignment="1">
      <alignment horizontal="center" vertical="center"/>
    </xf>
    <xf numFmtId="0" fontId="74" fillId="0" borderId="0" xfId="0" applyFont="1" applyFill="1"/>
    <xf numFmtId="2" fontId="7" fillId="0" borderId="3" xfId="0" applyNumberFormat="1" applyFont="1" applyFill="1" applyBorder="1" applyAlignment="1">
      <alignment horizontal="center" vertical="center"/>
    </xf>
    <xf numFmtId="1" fontId="5" fillId="0" borderId="3" xfId="0" applyNumberFormat="1" applyFont="1" applyFill="1" applyBorder="1" applyAlignment="1">
      <alignment horizontal="center"/>
    </xf>
    <xf numFmtId="0" fontId="75" fillId="0" borderId="0" xfId="0" applyFont="1" applyFill="1"/>
    <xf numFmtId="0" fontId="76" fillId="0" borderId="0" xfId="0" applyFont="1" applyFill="1"/>
    <xf numFmtId="179" fontId="16" fillId="0" borderId="3" xfId="0" applyNumberFormat="1" applyFont="1" applyFill="1" applyBorder="1" applyAlignment="1">
      <alignment horizontal="center" vertical="center" wrapText="1"/>
    </xf>
    <xf numFmtId="0" fontId="16" fillId="0" borderId="0" xfId="0" applyFont="1" applyFill="1" applyBorder="1" applyAlignment="1">
      <alignment horizontal="center"/>
    </xf>
    <xf numFmtId="0" fontId="77" fillId="0" borderId="0" xfId="0" applyFont="1" applyFill="1"/>
    <xf numFmtId="0" fontId="16" fillId="0" borderId="0" xfId="0" applyFont="1" applyFill="1"/>
    <xf numFmtId="4" fontId="72" fillId="0" borderId="3" xfId="0" applyNumberFormat="1" applyFont="1" applyFill="1" applyBorder="1" applyAlignment="1">
      <alignment horizontal="center" vertical="center" wrapText="1"/>
    </xf>
    <xf numFmtId="0" fontId="72" fillId="0" borderId="3" xfId="0" applyFont="1" applyFill="1" applyBorder="1" applyAlignment="1">
      <alignment horizontal="center"/>
    </xf>
    <xf numFmtId="0" fontId="78" fillId="0" borderId="0" xfId="0" applyFont="1" applyFill="1"/>
    <xf numFmtId="0" fontId="72" fillId="0" borderId="3" xfId="0" applyFont="1" applyFill="1" applyBorder="1" applyAlignment="1">
      <alignment horizontal="center" vertical="center"/>
    </xf>
    <xf numFmtId="0" fontId="79" fillId="0" borderId="3" xfId="0" applyFont="1" applyFill="1" applyBorder="1" applyAlignment="1">
      <alignment horizontal="center"/>
    </xf>
    <xf numFmtId="0" fontId="79" fillId="0" borderId="0" xfId="0" applyFont="1" applyFill="1" applyBorder="1" applyAlignment="1">
      <alignment horizontal="center"/>
    </xf>
    <xf numFmtId="0" fontId="79" fillId="0" borderId="0" xfId="0" applyFont="1" applyFill="1" applyBorder="1" applyAlignment="1">
      <alignment horizontal="center" vertical="center" wrapText="1"/>
    </xf>
    <xf numFmtId="0" fontId="72" fillId="0" borderId="0" xfId="0" applyFont="1" applyFill="1" applyBorder="1" applyAlignment="1">
      <alignment horizontal="center" vertical="center"/>
    </xf>
    <xf numFmtId="4" fontId="72" fillId="0" borderId="0" xfId="0" applyNumberFormat="1" applyFont="1" applyFill="1" applyBorder="1" applyAlignment="1">
      <alignment horizontal="center" vertical="center"/>
    </xf>
    <xf numFmtId="0" fontId="72" fillId="0" borderId="0" xfId="0" applyFont="1" applyFill="1" applyBorder="1" applyAlignment="1">
      <alignment horizontal="center" vertical="center" wrapText="1"/>
    </xf>
    <xf numFmtId="0" fontId="80" fillId="0" borderId="3" xfId="0" applyFont="1" applyFill="1" applyBorder="1"/>
    <xf numFmtId="0" fontId="80" fillId="0" borderId="0" xfId="0" applyFont="1" applyFill="1"/>
    <xf numFmtId="0" fontId="72" fillId="7" borderId="3" xfId="0" applyFont="1" applyFill="1" applyBorder="1"/>
    <xf numFmtId="0" fontId="80" fillId="7" borderId="0" xfId="0" applyFont="1" applyFill="1"/>
    <xf numFmtId="0" fontId="81" fillId="0" borderId="0" xfId="0" applyFont="1" applyFill="1"/>
    <xf numFmtId="0" fontId="82" fillId="0" borderId="0" xfId="0" applyFont="1" applyFill="1"/>
    <xf numFmtId="0" fontId="83" fillId="0" borderId="0" xfId="0" applyFont="1" applyFill="1" applyBorder="1" applyAlignment="1">
      <alignment horizontal="justify" vertical="center" wrapText="1"/>
    </xf>
    <xf numFmtId="0" fontId="84" fillId="0" borderId="0" xfId="0" applyFont="1" applyFill="1" applyBorder="1" applyAlignment="1">
      <alignment horizontal="justify" vertical="center" wrapText="1"/>
    </xf>
    <xf numFmtId="0" fontId="72" fillId="0" borderId="0" xfId="0" applyFont="1" applyFill="1" applyBorder="1" applyAlignment="1">
      <alignment horizontal="justify" vertical="center" wrapText="1"/>
    </xf>
    <xf numFmtId="0" fontId="10" fillId="0" borderId="4" xfId="0" applyFont="1" applyFill="1" applyBorder="1" applyAlignment="1" applyProtection="1">
      <alignment horizontal="left" vertical="center" wrapText="1"/>
      <protection locked="0"/>
    </xf>
    <xf numFmtId="43" fontId="10" fillId="0" borderId="4" xfId="0" applyNumberFormat="1" applyFont="1" applyFill="1" applyBorder="1" applyAlignment="1" applyProtection="1">
      <alignment horizontal="left" vertical="center" wrapText="1"/>
      <protection locked="0"/>
    </xf>
    <xf numFmtId="0" fontId="10" fillId="2" borderId="9" xfId="0" applyFont="1" applyFill="1" applyBorder="1" applyAlignment="1" applyProtection="1">
      <alignment horizontal="center" vertical="center" wrapText="1"/>
      <protection locked="0"/>
    </xf>
    <xf numFmtId="43" fontId="10" fillId="0" borderId="4" xfId="0" applyNumberFormat="1" applyFont="1" applyFill="1" applyBorder="1" applyProtection="1">
      <protection locked="0"/>
    </xf>
    <xf numFmtId="43" fontId="10" fillId="0" borderId="0" xfId="0" applyNumberFormat="1" applyFont="1" applyFill="1" applyAlignment="1" applyProtection="1">
      <alignment horizontal="center" vertical="center"/>
      <protection locked="0"/>
    </xf>
    <xf numFmtId="0" fontId="11" fillId="0" borderId="4" xfId="0" applyFont="1" applyFill="1" applyBorder="1" applyAlignment="1" applyProtection="1">
      <alignment horizontal="left" vertical="center" wrapText="1"/>
      <protection locked="0"/>
    </xf>
    <xf numFmtId="43" fontId="11" fillId="0" borderId="4" xfId="0" applyNumberFormat="1" applyFont="1" applyFill="1" applyBorder="1" applyAlignment="1" applyProtection="1">
      <alignment horizontal="left" vertical="center" wrapText="1"/>
      <protection locked="0"/>
    </xf>
    <xf numFmtId="43" fontId="11" fillId="0" borderId="4" xfId="0" applyNumberFormat="1" applyFont="1" applyFill="1" applyBorder="1" applyAlignment="1" applyProtection="1">
      <alignment horizontal="center" vertical="center" wrapText="1"/>
      <protection locked="0"/>
    </xf>
    <xf numFmtId="43" fontId="11" fillId="0" borderId="4" xfId="0" applyNumberFormat="1" applyFont="1" applyFill="1" applyBorder="1" applyProtection="1">
      <protection locked="0"/>
    </xf>
    <xf numFmtId="43" fontId="11" fillId="0" borderId="0" xfId="0" applyNumberFormat="1" applyFont="1" applyFill="1" applyProtection="1"/>
    <xf numFmtId="43" fontId="10" fillId="0" borderId="4" xfId="0" applyNumberFormat="1" applyFont="1" applyFill="1" applyBorder="1" applyAlignment="1" applyProtection="1">
      <alignment horizontal="center" vertical="center" wrapText="1"/>
      <protection locked="0"/>
    </xf>
    <xf numFmtId="0" fontId="11" fillId="0" borderId="4" xfId="0" applyNumberFormat="1" applyFont="1" applyFill="1" applyBorder="1" applyAlignment="1" applyProtection="1">
      <alignment horizontal="center" vertical="center" wrapText="1"/>
      <protection locked="0"/>
    </xf>
    <xf numFmtId="43" fontId="11" fillId="0" borderId="4" xfId="0" applyNumberFormat="1" applyFont="1" applyFill="1" applyBorder="1" applyAlignment="1" applyProtection="1">
      <protection locked="0"/>
    </xf>
    <xf numFmtId="178" fontId="10" fillId="0" borderId="4" xfId="0" applyNumberFormat="1" applyFont="1" applyFill="1" applyBorder="1" applyAlignment="1" applyProtection="1">
      <alignment horizontal="left" vertical="center"/>
      <protection locked="0"/>
    </xf>
    <xf numFmtId="43" fontId="11" fillId="0" borderId="4" xfId="0" applyNumberFormat="1" applyFont="1" applyFill="1" applyBorder="1" applyAlignment="1" applyProtection="1">
      <alignment horizontal="left" vertical="center"/>
      <protection locked="0"/>
    </xf>
    <xf numFmtId="43" fontId="11" fillId="0" borderId="4" xfId="717" applyNumberFormat="1" applyFont="1" applyFill="1" applyBorder="1" applyAlignment="1" applyProtection="1">
      <alignment horizontal="center" vertical="center" wrapText="1"/>
      <protection locked="0"/>
    </xf>
    <xf numFmtId="43" fontId="11" fillId="0" borderId="6" xfId="0" applyNumberFormat="1" applyFont="1" applyFill="1" applyBorder="1" applyAlignment="1" applyProtection="1">
      <alignment horizontal="left" vertical="center"/>
      <protection locked="0"/>
    </xf>
    <xf numFmtId="43" fontId="11" fillId="0" borderId="6" xfId="717" applyNumberFormat="1" applyFont="1" applyFill="1" applyBorder="1" applyAlignment="1" applyProtection="1">
      <alignment horizontal="center" vertical="center" wrapText="1"/>
      <protection locked="0"/>
    </xf>
    <xf numFmtId="43" fontId="11" fillId="0" borderId="6" xfId="0" applyNumberFormat="1" applyFont="1" applyFill="1" applyBorder="1" applyProtection="1">
      <protection locked="0"/>
    </xf>
    <xf numFmtId="0" fontId="17" fillId="0" borderId="0" xfId="0" applyFont="1" applyFill="1" applyBorder="1" applyAlignment="1">
      <alignment vertical="center" wrapText="1"/>
    </xf>
    <xf numFmtId="4" fontId="7" fillId="0" borderId="3" xfId="0" applyNumberFormat="1" applyFont="1" applyFill="1" applyBorder="1"/>
    <xf numFmtId="0" fontId="85" fillId="0" borderId="0" xfId="0" applyFont="1" applyFill="1"/>
    <xf numFmtId="0" fontId="67" fillId="0" borderId="0" xfId="0" applyFont="1" applyFill="1"/>
    <xf numFmtId="0" fontId="86" fillId="0" borderId="0" xfId="0" applyFont="1" applyFill="1"/>
    <xf numFmtId="0" fontId="13" fillId="6"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42" fillId="0" borderId="0" xfId="31" applyNumberFormat="1" applyFont="1" applyFill="1" applyBorder="1" applyAlignment="1"/>
    <xf numFmtId="0" fontId="42" fillId="0" borderId="0" xfId="31" applyNumberFormat="1" applyFont="1" applyFill="1" applyBorder="1" applyAlignment="1">
      <alignment horizontal="center"/>
    </xf>
    <xf numFmtId="4" fontId="42" fillId="0" borderId="0" xfId="31" applyNumberFormat="1" applyFont="1" applyFill="1" applyBorder="1" applyAlignment="1"/>
    <xf numFmtId="0" fontId="42" fillId="0" borderId="0" xfId="31" applyFont="1" applyFill="1"/>
    <xf numFmtId="0" fontId="41" fillId="0" borderId="0" xfId="31" applyNumberFormat="1" applyFont="1" applyFill="1" applyBorder="1" applyAlignment="1">
      <alignment horizontal="center" vertical="center" wrapText="1"/>
    </xf>
    <xf numFmtId="0" fontId="41" fillId="0" borderId="0" xfId="31" applyNumberFormat="1" applyFont="1" applyFill="1" applyBorder="1" applyAlignment="1">
      <alignment vertical="center"/>
    </xf>
    <xf numFmtId="2" fontId="41" fillId="0" borderId="3" xfId="31" applyNumberFormat="1" applyFont="1" applyFill="1" applyBorder="1" applyAlignment="1">
      <alignment horizontal="center" vertical="center" wrapText="1"/>
    </xf>
    <xf numFmtId="179" fontId="41" fillId="0" borderId="0" xfId="31" applyNumberFormat="1" applyFont="1" applyFill="1" applyBorder="1" applyAlignment="1">
      <alignment vertical="center"/>
    </xf>
    <xf numFmtId="2" fontId="42" fillId="0" borderId="3" xfId="31" applyNumberFormat="1" applyFont="1" applyFill="1" applyBorder="1" applyAlignment="1">
      <alignment horizontal="center" vertical="center" wrapText="1"/>
    </xf>
    <xf numFmtId="179" fontId="42" fillId="0" borderId="3" xfId="31" applyNumberFormat="1" applyFont="1" applyFill="1" applyBorder="1" applyAlignment="1">
      <alignment vertical="center"/>
    </xf>
    <xf numFmtId="179" fontId="42" fillId="0" borderId="0" xfId="31" applyNumberFormat="1" applyFont="1" applyFill="1" applyBorder="1" applyAlignment="1">
      <alignment vertical="center"/>
    </xf>
    <xf numFmtId="2" fontId="41" fillId="0" borderId="3" xfId="15" applyNumberFormat="1" applyFont="1" applyFill="1" applyBorder="1" applyAlignment="1">
      <alignment horizontal="center" vertical="center" wrapText="1"/>
    </xf>
    <xf numFmtId="2" fontId="41" fillId="0" borderId="3" xfId="15" applyNumberFormat="1" applyFont="1" applyFill="1" applyBorder="1" applyAlignment="1">
      <alignment vertical="center" wrapText="1"/>
    </xf>
    <xf numFmtId="4" fontId="41" fillId="0" borderId="3" xfId="31" applyNumberFormat="1" applyFont="1" applyFill="1" applyBorder="1" applyAlignment="1">
      <alignment vertical="center"/>
    </xf>
    <xf numFmtId="2" fontId="41" fillId="0" borderId="3" xfId="31" applyNumberFormat="1" applyFont="1" applyFill="1" applyBorder="1" applyAlignment="1">
      <alignment vertical="center" wrapText="1"/>
    </xf>
    <xf numFmtId="2" fontId="42" fillId="0" borderId="3" xfId="15" applyNumberFormat="1" applyFont="1" applyFill="1" applyBorder="1" applyAlignment="1">
      <alignment vertical="center" wrapText="1"/>
    </xf>
    <xf numFmtId="0" fontId="42" fillId="0" borderId="0" xfId="31" applyNumberFormat="1" applyFont="1" applyFill="1" applyBorder="1" applyAlignment="1">
      <alignment vertical="center"/>
    </xf>
    <xf numFmtId="2" fontId="47" fillId="0" borderId="3" xfId="15" applyNumberFormat="1" applyFont="1" applyFill="1" applyBorder="1" applyAlignment="1">
      <alignment vertical="center" wrapText="1"/>
    </xf>
    <xf numFmtId="2" fontId="46" fillId="0" borderId="3" xfId="31" applyNumberFormat="1" applyFont="1" applyFill="1" applyBorder="1" applyAlignment="1">
      <alignment horizontal="center" vertical="center"/>
    </xf>
    <xf numFmtId="0" fontId="43" fillId="0" borderId="0" xfId="31" applyNumberFormat="1" applyFont="1" applyFill="1" applyBorder="1" applyAlignment="1">
      <alignment horizontal="center"/>
    </xf>
    <xf numFmtId="0" fontId="42" fillId="0" borderId="0" xfId="31" applyNumberFormat="1" applyFont="1" applyFill="1" applyBorder="1" applyAlignment="1">
      <alignment horizontal="center" vertical="center"/>
    </xf>
    <xf numFmtId="0" fontId="42" fillId="0" borderId="0" xfId="31" applyFont="1" applyFill="1" applyAlignment="1">
      <alignment horizontal="center" vertical="center"/>
    </xf>
    <xf numFmtId="0" fontId="42" fillId="0" borderId="3" xfId="31" applyFont="1" applyFill="1" applyBorder="1"/>
    <xf numFmtId="2" fontId="39" fillId="0" borderId="3" xfId="31" applyNumberFormat="1" applyFont="1" applyFill="1" applyBorder="1" applyAlignment="1">
      <alignment horizontal="center" vertical="center"/>
    </xf>
    <xf numFmtId="0" fontId="42" fillId="0" borderId="0" xfId="31" applyFont="1" applyFill="1" applyBorder="1"/>
    <xf numFmtId="2" fontId="11" fillId="0" borderId="0" xfId="31" applyNumberFormat="1" applyFont="1" applyFill="1" applyBorder="1" applyAlignment="1">
      <alignment vertical="center"/>
    </xf>
    <xf numFmtId="2" fontId="19" fillId="0" borderId="3" xfId="15" applyNumberFormat="1" applyFont="1" applyFill="1" applyBorder="1" applyAlignment="1">
      <alignment vertical="center" wrapText="1"/>
    </xf>
    <xf numFmtId="2" fontId="11" fillId="0" borderId="3" xfId="15" applyNumberFormat="1" applyFont="1" applyFill="1" applyBorder="1" applyAlignment="1">
      <alignment vertical="center" wrapText="1"/>
    </xf>
    <xf numFmtId="4" fontId="42" fillId="0" borderId="0" xfId="31" applyNumberFormat="1" applyFont="1" applyFill="1" applyBorder="1" applyAlignment="1">
      <alignment horizontal="right"/>
    </xf>
    <xf numFmtId="0" fontId="42" fillId="0" borderId="0" xfId="31" applyNumberFormat="1" applyFont="1" applyFill="1" applyBorder="1" applyAlignment="1">
      <alignment horizontal="right"/>
    </xf>
    <xf numFmtId="2" fontId="42" fillId="0" borderId="3" xfId="31" applyNumberFormat="1" applyFont="1" applyFill="1" applyBorder="1" applyAlignment="1">
      <alignment horizontal="right" vertical="center" wrapText="1"/>
    </xf>
    <xf numFmtId="2" fontId="10" fillId="0" borderId="3" xfId="15" applyNumberFormat="1" applyFont="1" applyFill="1" applyBorder="1" applyAlignment="1">
      <alignment horizontal="right" vertical="center" wrapText="1"/>
    </xf>
    <xf numFmtId="2" fontId="19" fillId="0" borderId="3" xfId="15" applyNumberFormat="1" applyFont="1" applyFill="1" applyBorder="1" applyAlignment="1">
      <alignment horizontal="right" vertical="center" wrapText="1"/>
    </xf>
    <xf numFmtId="2" fontId="11" fillId="0" borderId="3" xfId="15" applyNumberFormat="1" applyFont="1" applyFill="1" applyBorder="1" applyAlignment="1">
      <alignment horizontal="right" vertical="center" wrapText="1"/>
    </xf>
    <xf numFmtId="2" fontId="42" fillId="0" borderId="3" xfId="15" applyNumberFormat="1" applyFont="1" applyFill="1" applyBorder="1" applyAlignment="1">
      <alignment horizontal="right" vertical="center" wrapText="1"/>
    </xf>
    <xf numFmtId="2" fontId="11" fillId="0" borderId="3" xfId="31" applyNumberFormat="1" applyFont="1" applyFill="1" applyBorder="1" applyAlignment="1">
      <alignment vertical="center" wrapText="1"/>
    </xf>
    <xf numFmtId="2" fontId="11" fillId="0" borderId="3" xfId="31" applyNumberFormat="1" applyFont="1" applyFill="1" applyBorder="1" applyAlignment="1">
      <alignment horizontal="center" vertical="center" wrapText="1"/>
    </xf>
    <xf numFmtId="2" fontId="5" fillId="0" borderId="3" xfId="31" applyNumberFormat="1" applyFont="1" applyFill="1" applyBorder="1" applyAlignment="1">
      <alignment horizontal="center" vertical="center"/>
    </xf>
    <xf numFmtId="0" fontId="11" fillId="0" borderId="0" xfId="31" applyNumberFormat="1" applyFont="1" applyFill="1" applyBorder="1" applyAlignment="1">
      <alignment vertical="center"/>
    </xf>
    <xf numFmtId="2" fontId="19" fillId="0" borderId="3" xfId="31" applyNumberFormat="1" applyFont="1" applyFill="1" applyBorder="1" applyAlignment="1">
      <alignment vertical="center" wrapText="1"/>
    </xf>
    <xf numFmtId="2" fontId="19" fillId="0" borderId="3" xfId="31" applyNumberFormat="1" applyFont="1" applyFill="1" applyBorder="1" applyAlignment="1">
      <alignment horizontal="center" vertical="center" wrapText="1"/>
    </xf>
    <xf numFmtId="2" fontId="13" fillId="0" borderId="3" xfId="31" applyNumberFormat="1" applyFont="1" applyFill="1" applyBorder="1" applyAlignment="1">
      <alignment horizontal="center" vertical="center"/>
    </xf>
    <xf numFmtId="0" fontId="19" fillId="0" borderId="0" xfId="31" applyNumberFormat="1" applyFont="1" applyFill="1" applyBorder="1" applyAlignment="1">
      <alignment vertical="center"/>
    </xf>
    <xf numFmtId="4" fontId="11" fillId="0" borderId="3" xfId="31" applyNumberFormat="1" applyFont="1" applyFill="1" applyBorder="1" applyAlignment="1">
      <alignment vertical="center"/>
    </xf>
    <xf numFmtId="2" fontId="11" fillId="0" borderId="3" xfId="15" applyNumberFormat="1" applyFont="1" applyFill="1" applyBorder="1" applyAlignment="1">
      <alignment horizontal="center" vertical="center" wrapText="1"/>
    </xf>
    <xf numFmtId="2" fontId="11" fillId="0" borderId="3" xfId="31" applyNumberFormat="1" applyFont="1" applyFill="1" applyBorder="1"/>
    <xf numFmtId="2" fontId="11" fillId="0" borderId="3" xfId="31" applyNumberFormat="1" applyFont="1" applyFill="1" applyBorder="1" applyAlignment="1">
      <alignment wrapText="1"/>
    </xf>
    <xf numFmtId="2" fontId="11" fillId="0" borderId="3" xfId="31" applyNumberFormat="1" applyFont="1" applyFill="1" applyBorder="1" applyAlignment="1">
      <alignment horizontal="right" vertical="center"/>
    </xf>
    <xf numFmtId="1" fontId="41" fillId="0" borderId="3" xfId="31" applyNumberFormat="1" applyFont="1" applyFill="1" applyBorder="1" applyAlignment="1">
      <alignment horizontal="center" vertical="center" wrapText="1"/>
    </xf>
    <xf numFmtId="0" fontId="25" fillId="0" borderId="0" xfId="0" applyNumberFormat="1" applyFont="1" applyFill="1" applyBorder="1" applyAlignment="1"/>
    <xf numFmtId="4" fontId="25" fillId="0" borderId="0" xfId="0" applyNumberFormat="1" applyFont="1" applyFill="1" applyBorder="1" applyAlignment="1"/>
    <xf numFmtId="0" fontId="25" fillId="0" borderId="0" xfId="0" applyFont="1" applyFill="1"/>
    <xf numFmtId="0" fontId="24" fillId="0" borderId="0" xfId="0" applyNumberFormat="1" applyFont="1" applyFill="1" applyBorder="1" applyAlignment="1">
      <alignment vertical="center"/>
    </xf>
    <xf numFmtId="0" fontId="25" fillId="0" borderId="0" xfId="0" applyNumberFormat="1" applyFont="1" applyFill="1" applyBorder="1" applyAlignment="1">
      <alignment vertical="center"/>
    </xf>
    <xf numFmtId="43" fontId="17" fillId="0" borderId="3" xfId="16" applyNumberFormat="1" applyFont="1" applyFill="1" applyBorder="1" applyAlignment="1">
      <alignment vertical="center" wrapText="1"/>
    </xf>
    <xf numFmtId="43" fontId="12" fillId="0" borderId="3" xfId="16" applyNumberFormat="1" applyFont="1" applyFill="1" applyBorder="1" applyAlignment="1">
      <alignment vertical="center" wrapText="1"/>
    </xf>
    <xf numFmtId="0" fontId="36" fillId="0" borderId="0" xfId="0" applyNumberFormat="1" applyFont="1" applyFill="1" applyBorder="1" applyAlignment="1">
      <alignment vertical="center"/>
    </xf>
    <xf numFmtId="0" fontId="11" fillId="0" borderId="3" xfId="0" applyFont="1" applyBorder="1"/>
    <xf numFmtId="0" fontId="25" fillId="0" borderId="3" xfId="0" applyNumberFormat="1" applyFont="1" applyFill="1" applyBorder="1" applyAlignment="1">
      <alignment horizontal="center" vertical="center" wrapText="1"/>
    </xf>
    <xf numFmtId="0" fontId="25" fillId="0" borderId="3" xfId="0" applyNumberFormat="1" applyFont="1" applyFill="1" applyBorder="1" applyAlignment="1">
      <alignment vertical="center"/>
    </xf>
    <xf numFmtId="0" fontId="24" fillId="0" borderId="3" xfId="0" applyNumberFormat="1" applyFont="1" applyFill="1" applyBorder="1" applyAlignment="1">
      <alignment vertical="center"/>
    </xf>
    <xf numFmtId="4" fontId="24" fillId="0" borderId="3" xfId="0" applyNumberFormat="1" applyFont="1" applyFill="1" applyBorder="1" applyAlignment="1">
      <alignment vertical="center"/>
    </xf>
    <xf numFmtId="0" fontId="37" fillId="0" borderId="3" xfId="0" applyFont="1" applyFill="1" applyBorder="1" applyAlignment="1">
      <alignment vertical="center" wrapText="1"/>
    </xf>
    <xf numFmtId="0" fontId="52" fillId="0" borderId="3" xfId="0" applyFont="1" applyFill="1" applyBorder="1" applyAlignment="1">
      <alignment vertical="center" wrapText="1"/>
    </xf>
    <xf numFmtId="0" fontId="52" fillId="0" borderId="3" xfId="0" applyNumberFormat="1" applyFont="1" applyFill="1" applyBorder="1" applyAlignment="1">
      <alignment vertical="center" wrapText="1"/>
    </xf>
    <xf numFmtId="0" fontId="35" fillId="0" borderId="0" xfId="0" applyNumberFormat="1" applyFont="1" applyFill="1" applyBorder="1" applyAlignment="1">
      <alignment vertical="center"/>
    </xf>
    <xf numFmtId="4" fontId="35" fillId="0" borderId="3" xfId="0" applyNumberFormat="1" applyFont="1" applyFill="1" applyBorder="1" applyAlignment="1">
      <alignment vertical="center"/>
    </xf>
    <xf numFmtId="0" fontId="17" fillId="0" borderId="0"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17" fillId="0" borderId="3" xfId="0" applyNumberFormat="1" applyFont="1" applyFill="1" applyBorder="1" applyAlignment="1">
      <alignment vertical="center" wrapText="1"/>
    </xf>
    <xf numFmtId="0" fontId="12" fillId="0" borderId="3" xfId="0" applyNumberFormat="1" applyFont="1" applyFill="1" applyBorder="1" applyAlignment="1">
      <alignment vertical="center" wrapText="1"/>
    </xf>
    <xf numFmtId="0" fontId="12" fillId="0" borderId="3" xfId="0" applyFont="1" applyFill="1" applyBorder="1"/>
    <xf numFmtId="0" fontId="23" fillId="0" borderId="0" xfId="0" applyNumberFormat="1" applyFont="1" applyFill="1" applyBorder="1" applyAlignment="1"/>
    <xf numFmtId="0" fontId="52" fillId="0" borderId="3" xfId="0" applyFont="1" applyFill="1" applyBorder="1"/>
    <xf numFmtId="0" fontId="52" fillId="0" borderId="3" xfId="0" applyFont="1" applyFill="1" applyBorder="1" applyAlignment="1">
      <alignment wrapText="1"/>
    </xf>
    <xf numFmtId="0" fontId="12" fillId="0" borderId="3" xfId="0" applyFont="1" applyFill="1" applyBorder="1" applyAlignment="1">
      <alignment vertical="center" wrapText="1"/>
    </xf>
    <xf numFmtId="0" fontId="4" fillId="0" borderId="0" xfId="0" applyNumberFormat="1" applyFont="1" applyFill="1" applyBorder="1" applyAlignment="1">
      <alignment vertical="center"/>
    </xf>
    <xf numFmtId="0" fontId="17" fillId="0" borderId="7" xfId="0" applyNumberFormat="1" applyFont="1" applyFill="1" applyBorder="1" applyAlignment="1">
      <alignment horizontal="center" vertical="center" wrapText="1"/>
    </xf>
    <xf numFmtId="0" fontId="25" fillId="0" borderId="7" xfId="0" applyNumberFormat="1" applyFont="1" applyFill="1" applyBorder="1" applyAlignment="1"/>
    <xf numFmtId="177" fontId="25" fillId="0" borderId="7" xfId="0" applyNumberFormat="1" applyFont="1" applyFill="1" applyBorder="1" applyAlignment="1"/>
    <xf numFmtId="0" fontId="25" fillId="0" borderId="7" xfId="0" applyFont="1" applyFill="1" applyBorder="1"/>
    <xf numFmtId="0" fontId="10"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 xfId="0" applyNumberFormat="1" applyFont="1" applyFill="1" applyBorder="1" applyAlignment="1">
      <alignment horizontal="center" vertical="center" wrapText="1"/>
    </xf>
    <xf numFmtId="0" fontId="17" fillId="0" borderId="0" xfId="0" applyNumberFormat="1" applyFont="1" applyFill="1" applyBorder="1" applyAlignment="1">
      <alignment vertical="center"/>
    </xf>
    <xf numFmtId="0" fontId="37" fillId="0" borderId="3" xfId="0" applyNumberFormat="1" applyFont="1" applyFill="1" applyBorder="1" applyAlignment="1">
      <alignment horizontal="center" vertical="center" wrapText="1"/>
    </xf>
    <xf numFmtId="0" fontId="10"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0" fontId="10" fillId="0" borderId="10" xfId="0" applyNumberFormat="1" applyFont="1" applyFill="1" applyBorder="1" applyAlignment="1">
      <alignment horizontal="center" vertical="center" wrapText="1"/>
    </xf>
    <xf numFmtId="43" fontId="17" fillId="0" borderId="3" xfId="17" applyNumberFormat="1" applyFont="1" applyFill="1" applyBorder="1" applyAlignment="1">
      <alignment vertical="center" wrapText="1"/>
    </xf>
    <xf numFmtId="43" fontId="12" fillId="0" borderId="3" xfId="17" applyNumberFormat="1" applyFont="1" applyFill="1" applyBorder="1" applyAlignment="1">
      <alignment vertical="center" wrapText="1"/>
    </xf>
    <xf numFmtId="0" fontId="6" fillId="0" borderId="3" xfId="0" applyNumberFormat="1" applyFont="1" applyFill="1" applyBorder="1" applyAlignment="1">
      <alignment horizontal="center" vertical="center" wrapText="1"/>
    </xf>
    <xf numFmtId="0" fontId="6" fillId="0" borderId="3" xfId="0" applyFont="1" applyFill="1" applyBorder="1" applyAlignment="1">
      <alignment vertical="center" wrapText="1"/>
    </xf>
    <xf numFmtId="4" fontId="6" fillId="0" borderId="3" xfId="0" applyNumberFormat="1" applyFont="1" applyFill="1" applyBorder="1" applyAlignment="1">
      <alignment vertical="center" wrapText="1"/>
    </xf>
    <xf numFmtId="0" fontId="6" fillId="0" borderId="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3" xfId="0" applyNumberFormat="1" applyFont="1" applyFill="1" applyBorder="1" applyAlignment="1">
      <alignment vertical="center" wrapText="1"/>
    </xf>
    <xf numFmtId="0" fontId="17" fillId="0" borderId="0" xfId="0" applyFont="1" applyFill="1" applyBorder="1"/>
    <xf numFmtId="0" fontId="17" fillId="0" borderId="11" xfId="0" applyFont="1" applyFill="1" applyBorder="1"/>
    <xf numFmtId="0" fontId="17" fillId="0" borderId="0" xfId="0" applyNumberFormat="1" applyFont="1" applyFill="1" applyBorder="1" applyAlignment="1">
      <alignment horizontal="center" vertical="center"/>
    </xf>
    <xf numFmtId="0" fontId="17" fillId="0" borderId="11"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wrapText="1"/>
    </xf>
    <xf numFmtId="0"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vertical="center"/>
    </xf>
    <xf numFmtId="0" fontId="12" fillId="0" borderId="11" xfId="0" applyNumberFormat="1" applyFont="1" applyFill="1" applyBorder="1" applyAlignment="1">
      <alignment vertical="center"/>
    </xf>
    <xf numFmtId="4" fontId="17" fillId="0" borderId="3" xfId="0" applyNumberFormat="1" applyFont="1" applyFill="1" applyBorder="1" applyAlignment="1">
      <alignment vertical="center" wrapText="1"/>
    </xf>
    <xf numFmtId="4" fontId="17" fillId="0" borderId="0" xfId="0" applyNumberFormat="1" applyFont="1" applyFill="1" applyBorder="1" applyAlignment="1">
      <alignment vertical="center"/>
    </xf>
    <xf numFmtId="0" fontId="17" fillId="0" borderId="11" xfId="0" applyNumberFormat="1" applyFont="1" applyFill="1" applyBorder="1" applyAlignment="1">
      <alignment vertical="center"/>
    </xf>
    <xf numFmtId="4" fontId="12" fillId="0" borderId="3" xfId="0" applyNumberFormat="1" applyFont="1" applyFill="1" applyBorder="1" applyAlignment="1">
      <alignment vertical="center" wrapText="1"/>
    </xf>
    <xf numFmtId="0" fontId="12" fillId="0" borderId="3" xfId="0" applyFont="1" applyFill="1" applyBorder="1" applyAlignment="1">
      <alignment wrapText="1"/>
    </xf>
    <xf numFmtId="0" fontId="17" fillId="0" borderId="12" xfId="0" applyFont="1" applyFill="1" applyBorder="1" applyAlignment="1">
      <alignment vertical="center"/>
    </xf>
    <xf numFmtId="0" fontId="17" fillId="0" borderId="13" xfId="0" applyNumberFormat="1" applyFont="1" applyFill="1" applyBorder="1" applyAlignment="1"/>
    <xf numFmtId="0" fontId="17" fillId="0" borderId="14" xfId="0" applyFont="1" applyFill="1" applyBorder="1"/>
    <xf numFmtId="0" fontId="49" fillId="0" borderId="0" xfId="0" applyFont="1" applyFill="1" applyBorder="1"/>
    <xf numFmtId="0" fontId="10" fillId="0" borderId="0" xfId="0" applyFont="1" applyFill="1" applyBorder="1"/>
    <xf numFmtId="0" fontId="10" fillId="0" borderId="3" xfId="0" applyFont="1" applyFill="1" applyBorder="1" applyAlignment="1">
      <alignment horizontal="center" vertical="center" wrapText="1"/>
    </xf>
    <xf numFmtId="0" fontId="11" fillId="0" borderId="3" xfId="0" applyFont="1" applyFill="1" applyBorder="1" applyAlignment="1">
      <alignment horizontal="center" wrapText="1"/>
    </xf>
    <xf numFmtId="0" fontId="10" fillId="0" borderId="0" xfId="0" applyFont="1" applyFill="1" applyBorder="1" applyAlignment="1">
      <alignment vertical="center"/>
    </xf>
    <xf numFmtId="0" fontId="10" fillId="0" borderId="11" xfId="0" applyFont="1" applyFill="1" applyBorder="1"/>
    <xf numFmtId="0" fontId="11" fillId="0" borderId="3" xfId="0" applyFont="1" applyFill="1" applyBorder="1" applyAlignment="1">
      <alignment horizontal="center" vertical="center"/>
    </xf>
    <xf numFmtId="43" fontId="17" fillId="0" borderId="3" xfId="18" applyNumberFormat="1" applyFont="1" applyFill="1" applyBorder="1" applyAlignment="1">
      <alignment vertical="center" wrapText="1"/>
    </xf>
    <xf numFmtId="43" fontId="12" fillId="0" borderId="3" xfId="18" applyNumberFormat="1" applyFont="1" applyFill="1" applyBorder="1" applyAlignment="1">
      <alignment vertical="center" wrapText="1"/>
    </xf>
    <xf numFmtId="0" fontId="6" fillId="0" borderId="3" xfId="0" applyNumberFormat="1" applyFont="1" applyFill="1" applyBorder="1" applyAlignment="1">
      <alignment vertical="center"/>
    </xf>
    <xf numFmtId="0" fontId="6" fillId="0" borderId="0" xfId="0" applyNumberFormat="1" applyFont="1" applyFill="1" applyBorder="1" applyAlignment="1">
      <alignment horizontal="center"/>
    </xf>
    <xf numFmtId="0" fontId="12" fillId="0" borderId="0" xfId="0" applyNumberFormat="1" applyFont="1" applyFill="1" applyBorder="1" applyAlignment="1"/>
    <xf numFmtId="4" fontId="12" fillId="0" borderId="0" xfId="0" applyNumberFormat="1" applyFont="1" applyFill="1" applyBorder="1" applyAlignment="1"/>
    <xf numFmtId="0" fontId="12" fillId="0" borderId="3" xfId="0" applyNumberFormat="1" applyFont="1" applyFill="1" applyBorder="1" applyAlignment="1">
      <alignment vertical="center"/>
    </xf>
    <xf numFmtId="0" fontId="17" fillId="0" borderId="3" xfId="0" applyNumberFormat="1" applyFont="1" applyFill="1" applyBorder="1" applyAlignment="1">
      <alignment vertical="center"/>
    </xf>
    <xf numFmtId="4" fontId="12" fillId="0" borderId="3" xfId="0" applyNumberFormat="1" applyFont="1" applyFill="1" applyBorder="1" applyAlignment="1">
      <alignment vertical="center"/>
    </xf>
    <xf numFmtId="0" fontId="12" fillId="0" borderId="0" xfId="0" applyNumberFormat="1" applyFont="1" applyFill="1" applyBorder="1" applyAlignment="1">
      <alignment horizontal="center"/>
    </xf>
    <xf numFmtId="4" fontId="48" fillId="0" borderId="0" xfId="0" applyNumberFormat="1" applyFont="1" applyFill="1" applyBorder="1" applyAlignment="1"/>
    <xf numFmtId="0" fontId="48" fillId="0" borderId="0" xfId="0" applyFont="1" applyFill="1"/>
    <xf numFmtId="0" fontId="15" fillId="0" borderId="3" xfId="0" applyFont="1" applyBorder="1"/>
    <xf numFmtId="0" fontId="17" fillId="0" borderId="3" xfId="0" applyFont="1" applyFill="1" applyBorder="1" applyAlignment="1">
      <alignment wrapText="1"/>
    </xf>
    <xf numFmtId="0" fontId="56" fillId="0" borderId="0" xfId="81" applyNumberFormat="1" applyFont="1" applyFill="1" applyBorder="1" applyAlignment="1">
      <alignment vertical="center"/>
    </xf>
    <xf numFmtId="0" fontId="56" fillId="0" borderId="0" xfId="81" applyNumberFormat="1" applyFont="1" applyFill="1" applyBorder="1" applyAlignment="1">
      <alignment horizontal="center" vertical="center"/>
    </xf>
    <xf numFmtId="0" fontId="56" fillId="0" borderId="0" xfId="81" applyNumberFormat="1" applyFont="1" applyFill="1" applyBorder="1" applyAlignment="1">
      <alignment horizontal="right" vertical="center"/>
    </xf>
    <xf numFmtId="0" fontId="56" fillId="0" borderId="0" xfId="81" applyNumberFormat="1" applyFont="1" applyFill="1" applyBorder="1" applyAlignment="1"/>
    <xf numFmtId="0" fontId="56" fillId="0" borderId="0" xfId="81" applyNumberFormat="1" applyFont="1" applyFill="1" applyBorder="1" applyAlignment="1">
      <alignment horizontal="right"/>
    </xf>
    <xf numFmtId="0" fontId="56" fillId="0" borderId="0" xfId="81" applyNumberFormat="1" applyFont="1" applyFill="1" applyBorder="1" applyAlignment="1">
      <alignment horizontal="center"/>
    </xf>
    <xf numFmtId="1" fontId="56" fillId="0" borderId="0" xfId="81" applyNumberFormat="1" applyFont="1" applyFill="1" applyBorder="1" applyAlignment="1">
      <alignment horizontal="center"/>
    </xf>
    <xf numFmtId="0" fontId="39" fillId="0" borderId="3" xfId="81" applyNumberFormat="1" applyFont="1" applyFill="1" applyBorder="1" applyAlignment="1">
      <alignment horizontal="center" vertical="center" wrapText="1"/>
    </xf>
    <xf numFmtId="0" fontId="39" fillId="0" borderId="3" xfId="81" applyNumberFormat="1" applyFont="1" applyFill="1" applyBorder="1" applyAlignment="1">
      <alignment vertical="center" wrapText="1"/>
    </xf>
    <xf numFmtId="0" fontId="39" fillId="0" borderId="0" xfId="81" applyNumberFormat="1" applyFont="1" applyFill="1" applyBorder="1" applyAlignment="1"/>
    <xf numFmtId="179" fontId="39" fillId="0" borderId="3" xfId="81" applyNumberFormat="1" applyFont="1" applyFill="1" applyBorder="1" applyAlignment="1">
      <alignment horizontal="center" vertical="center" wrapText="1"/>
    </xf>
    <xf numFmtId="2" fontId="39" fillId="0" borderId="3" xfId="81" applyNumberFormat="1" applyFont="1" applyFill="1" applyBorder="1" applyAlignment="1">
      <alignment horizontal="left" vertical="center" wrapText="1"/>
    </xf>
    <xf numFmtId="2" fontId="39" fillId="0" borderId="3" xfId="81" applyNumberFormat="1" applyFont="1" applyFill="1" applyBorder="1" applyAlignment="1">
      <alignment horizontal="center" vertical="center" wrapText="1"/>
    </xf>
    <xf numFmtId="2" fontId="39" fillId="0" borderId="3" xfId="81" applyNumberFormat="1" applyFont="1" applyFill="1" applyBorder="1" applyAlignment="1">
      <alignment vertical="center" wrapText="1"/>
    </xf>
    <xf numFmtId="2" fontId="39" fillId="0" borderId="3" xfId="81" applyNumberFormat="1" applyFont="1" applyFill="1" applyBorder="1" applyAlignment="1">
      <alignment horizontal="right" vertical="center" wrapText="1"/>
    </xf>
    <xf numFmtId="1" fontId="46" fillId="0" borderId="3" xfId="81" applyNumberFormat="1" applyFont="1" applyFill="1" applyBorder="1" applyAlignment="1">
      <alignment horizontal="center"/>
    </xf>
    <xf numFmtId="0" fontId="39" fillId="0" borderId="3" xfId="81" applyNumberFormat="1" applyFont="1" applyFill="1" applyBorder="1" applyAlignment="1">
      <alignment horizontal="center"/>
    </xf>
    <xf numFmtId="0" fontId="39" fillId="0" borderId="3" xfId="81" applyNumberFormat="1" applyFont="1" applyFill="1" applyBorder="1" applyAlignment="1"/>
    <xf numFmtId="0" fontId="46" fillId="0" borderId="3" xfId="81" applyNumberFormat="1" applyFont="1" applyFill="1" applyBorder="1" applyAlignment="1">
      <alignment horizontal="center"/>
    </xf>
    <xf numFmtId="0" fontId="46" fillId="0" borderId="3" xfId="81" applyNumberFormat="1" applyFont="1" applyFill="1" applyBorder="1" applyAlignment="1"/>
    <xf numFmtId="2" fontId="46" fillId="0" borderId="3" xfId="81" applyNumberFormat="1" applyFont="1" applyFill="1" applyBorder="1" applyAlignment="1">
      <alignment vertical="center" wrapText="1"/>
    </xf>
    <xf numFmtId="0" fontId="46" fillId="0" borderId="3" xfId="81" applyNumberFormat="1" applyFont="1" applyFill="1" applyBorder="1" applyAlignment="1">
      <alignment horizontal="right"/>
    </xf>
    <xf numFmtId="2" fontId="46" fillId="0" borderId="3" xfId="81" applyNumberFormat="1" applyFont="1" applyFill="1" applyBorder="1" applyAlignment="1">
      <alignment horizontal="right"/>
    </xf>
    <xf numFmtId="2" fontId="46" fillId="0" borderId="3" xfId="81" applyNumberFormat="1" applyFont="1" applyFill="1" applyBorder="1" applyAlignment="1"/>
    <xf numFmtId="0" fontId="46" fillId="0" borderId="0" xfId="81" applyNumberFormat="1" applyFont="1" applyFill="1" applyBorder="1" applyAlignment="1"/>
    <xf numFmtId="0" fontId="46" fillId="0" borderId="3" xfId="81" applyNumberFormat="1" applyFont="1" applyFill="1" applyBorder="1" applyAlignment="1">
      <alignment horizontal="left"/>
    </xf>
    <xf numFmtId="0" fontId="39" fillId="0" borderId="3" xfId="81" applyNumberFormat="1" applyFont="1" applyFill="1" applyBorder="1" applyAlignment="1">
      <alignment horizontal="left" wrapText="1"/>
    </xf>
    <xf numFmtId="0" fontId="39" fillId="0" borderId="3" xfId="81" applyNumberFormat="1" applyFont="1" applyFill="1" applyBorder="1" applyAlignment="1">
      <alignment horizontal="center" wrapText="1"/>
    </xf>
    <xf numFmtId="2" fontId="57" fillId="0" borderId="3" xfId="81" applyNumberFormat="1" applyFont="1" applyFill="1" applyBorder="1" applyAlignment="1">
      <alignment horizontal="justify" vertical="center" wrapText="1"/>
    </xf>
    <xf numFmtId="0" fontId="57" fillId="0" borderId="0" xfId="81" applyNumberFormat="1" applyFont="1" applyFill="1" applyBorder="1" applyAlignment="1"/>
    <xf numFmtId="0" fontId="46" fillId="0" borderId="3" xfId="81" applyNumberFormat="1" applyFont="1" applyFill="1" applyBorder="1" applyAlignment="1">
      <alignment horizontal="center" vertical="center" wrapText="1"/>
    </xf>
    <xf numFmtId="2" fontId="46" fillId="0" borderId="3" xfId="721" applyNumberFormat="1" applyFont="1" applyFill="1" applyBorder="1" applyAlignment="1">
      <alignment horizontal="left" vertical="center" wrapText="1"/>
    </xf>
    <xf numFmtId="2" fontId="46" fillId="0" borderId="3" xfId="721" applyNumberFormat="1" applyFont="1" applyFill="1" applyBorder="1" applyAlignment="1">
      <alignment horizontal="center" vertical="center" wrapText="1"/>
    </xf>
    <xf numFmtId="2" fontId="46" fillId="0" borderId="3" xfId="721" applyNumberFormat="1" applyFont="1" applyFill="1" applyBorder="1" applyAlignment="1">
      <alignment horizontal="right" vertical="center" wrapText="1"/>
    </xf>
    <xf numFmtId="0" fontId="46" fillId="0" borderId="3" xfId="81" applyNumberFormat="1" applyFont="1" applyFill="1" applyBorder="1" applyAlignment="1">
      <alignment horizontal="right" vertical="center" wrapText="1"/>
    </xf>
    <xf numFmtId="0" fontId="46" fillId="0" borderId="3" xfId="81" applyNumberFormat="1" applyFont="1" applyFill="1" applyBorder="1" applyAlignment="1">
      <alignment vertical="center" wrapText="1"/>
    </xf>
    <xf numFmtId="0" fontId="39" fillId="0" borderId="3" xfId="81" applyNumberFormat="1" applyFont="1" applyFill="1" applyBorder="1" applyAlignment="1">
      <alignment horizontal="right"/>
    </xf>
    <xf numFmtId="2" fontId="39" fillId="0" borderId="3" xfId="81" applyNumberFormat="1" applyFont="1" applyFill="1" applyBorder="1" applyAlignment="1">
      <alignment horizontal="right"/>
    </xf>
    <xf numFmtId="2" fontId="39" fillId="0" borderId="3" xfId="81" applyNumberFormat="1" applyFont="1" applyFill="1" applyBorder="1" applyAlignment="1"/>
    <xf numFmtId="4" fontId="46" fillId="0" borderId="3" xfId="720" applyNumberFormat="1" applyFont="1" applyFill="1" applyBorder="1" applyAlignment="1">
      <alignment horizontal="left" vertical="center" wrapText="1"/>
    </xf>
    <xf numFmtId="4" fontId="46" fillId="0" borderId="3" xfId="720" applyNumberFormat="1" applyFont="1" applyFill="1" applyBorder="1" applyAlignment="1">
      <alignment horizontal="right" vertical="center" wrapText="1"/>
    </xf>
    <xf numFmtId="2" fontId="46" fillId="0" borderId="3" xfId="81" applyNumberFormat="1" applyFont="1" applyFill="1" applyBorder="1" applyAlignment="1">
      <alignment horizontal="right" vertical="center" wrapText="1"/>
    </xf>
    <xf numFmtId="2" fontId="46" fillId="0" borderId="3" xfId="719" applyNumberFormat="1" applyFont="1" applyFill="1" applyBorder="1" applyAlignment="1">
      <alignment horizontal="right" vertical="center" wrapText="1"/>
    </xf>
    <xf numFmtId="179" fontId="46" fillId="0" borderId="3" xfId="81" applyNumberFormat="1" applyFont="1" applyFill="1" applyBorder="1" applyAlignment="1">
      <alignment horizontal="center" vertical="center" wrapText="1"/>
    </xf>
    <xf numFmtId="0" fontId="46" fillId="0" borderId="3" xfId="722" applyNumberFormat="1" applyFont="1" applyFill="1" applyBorder="1" applyAlignment="1">
      <alignment horizontal="right" vertical="center" wrapText="1"/>
    </xf>
    <xf numFmtId="1" fontId="46" fillId="0" borderId="3" xfId="81" applyNumberFormat="1" applyFont="1" applyFill="1" applyBorder="1" applyAlignment="1">
      <alignment horizontal="center" vertical="center"/>
    </xf>
    <xf numFmtId="179" fontId="46" fillId="0" borderId="3" xfId="290" applyNumberFormat="1" applyFont="1" applyFill="1" applyBorder="1" applyAlignment="1">
      <alignment vertical="center" wrapText="1"/>
    </xf>
    <xf numFmtId="191" fontId="46" fillId="0" borderId="3" xfId="290" applyNumberFormat="1" applyFont="1" applyFill="1" applyBorder="1" applyAlignment="1">
      <alignment horizontal="center" vertical="center" wrapText="1"/>
    </xf>
    <xf numFmtId="191" fontId="46" fillId="0" borderId="3" xfId="43" applyNumberFormat="1" applyFont="1" applyFill="1" applyBorder="1" applyAlignment="1">
      <alignment horizontal="center" vertical="center" wrapText="1"/>
    </xf>
    <xf numFmtId="191" fontId="46" fillId="0" borderId="3" xfId="43" applyNumberFormat="1" applyFont="1" applyFill="1" applyBorder="1" applyAlignment="1">
      <alignment vertical="center" wrapText="1"/>
    </xf>
    <xf numFmtId="179" fontId="46" fillId="0" borderId="3" xfId="290" applyNumberFormat="1" applyFont="1" applyFill="1" applyBorder="1" applyAlignment="1">
      <alignment horizontal="left" vertical="center" wrapText="1"/>
    </xf>
    <xf numFmtId="179" fontId="39" fillId="0" borderId="3" xfId="290" applyNumberFormat="1" applyFont="1" applyFill="1" applyBorder="1" applyAlignment="1">
      <alignment vertical="center" wrapText="1"/>
    </xf>
    <xf numFmtId="0" fontId="39" fillId="0" borderId="3" xfId="722" applyNumberFormat="1" applyFont="1" applyFill="1" applyBorder="1" applyAlignment="1">
      <alignment horizontal="right" vertical="center" wrapText="1"/>
    </xf>
    <xf numFmtId="0" fontId="39" fillId="0" borderId="3" xfId="720" applyNumberFormat="1" applyFont="1" applyFill="1" applyBorder="1" applyAlignment="1">
      <alignment horizontal="left" vertical="center" wrapText="1"/>
    </xf>
    <xf numFmtId="4" fontId="46" fillId="0" borderId="3" xfId="721" applyNumberFormat="1" applyFont="1" applyFill="1" applyBorder="1" applyAlignment="1">
      <alignment horizontal="right" vertical="center" wrapText="1"/>
    </xf>
    <xf numFmtId="0" fontId="5" fillId="0" borderId="0" xfId="0" applyNumberFormat="1" applyFont="1" applyFill="1" applyBorder="1" applyAlignment="1">
      <alignment horizontal="left" vertical="center" wrapText="1"/>
    </xf>
    <xf numFmtId="179" fontId="46" fillId="0" borderId="3" xfId="293" applyNumberFormat="1" applyFont="1" applyFill="1" applyBorder="1" applyAlignment="1">
      <alignment vertical="center" wrapText="1"/>
    </xf>
    <xf numFmtId="191" fontId="46" fillId="0" borderId="3" xfId="293" applyNumberFormat="1" applyFont="1" applyFill="1" applyBorder="1" applyAlignment="1">
      <alignment vertical="center" wrapText="1"/>
    </xf>
    <xf numFmtId="179" fontId="46" fillId="0" borderId="3" xfId="293" applyNumberFormat="1" applyFont="1" applyFill="1" applyBorder="1" applyAlignment="1">
      <alignment horizontal="left" vertical="center" wrapText="1"/>
    </xf>
    <xf numFmtId="4" fontId="39" fillId="0" borderId="3" xfId="721" applyNumberFormat="1" applyFont="1" applyFill="1" applyBorder="1" applyAlignment="1">
      <alignment horizontal="right" vertical="center" wrapText="1"/>
    </xf>
    <xf numFmtId="2" fontId="39" fillId="0" borderId="3" xfId="720" applyNumberFormat="1" applyFont="1" applyFill="1" applyBorder="1" applyAlignment="1">
      <alignment horizontal="right" vertical="center" wrapText="1"/>
    </xf>
    <xf numFmtId="1" fontId="39" fillId="0" borderId="3" xfId="81" applyNumberFormat="1" applyFont="1" applyFill="1" applyBorder="1" applyAlignment="1">
      <alignment horizontal="center" vertical="center"/>
    </xf>
    <xf numFmtId="4" fontId="39" fillId="0" borderId="3" xfId="720" applyNumberFormat="1" applyFont="1" applyFill="1" applyBorder="1" applyAlignment="1">
      <alignment horizontal="right" vertical="center" wrapText="1"/>
    </xf>
    <xf numFmtId="0" fontId="59" fillId="0" borderId="0" xfId="81" applyNumberFormat="1" applyFont="1" applyFill="1" applyBorder="1" applyAlignment="1"/>
    <xf numFmtId="4" fontId="46" fillId="0" borderId="3" xfId="720" applyNumberFormat="1" applyFont="1" applyFill="1" applyBorder="1" applyAlignment="1">
      <alignment vertical="center" wrapText="1"/>
    </xf>
    <xf numFmtId="191" fontId="46" fillId="0" borderId="3" xfId="719" applyNumberFormat="1" applyFont="1" applyFill="1" applyBorder="1" applyAlignment="1">
      <alignment horizontal="center" vertical="center" wrapText="1"/>
    </xf>
    <xf numFmtId="191" fontId="46" fillId="0" borderId="3" xfId="292" applyNumberFormat="1" applyFont="1" applyFill="1" applyBorder="1" applyAlignment="1">
      <alignment vertical="center" wrapText="1"/>
    </xf>
    <xf numFmtId="179" fontId="46" fillId="0" borderId="3" xfId="292" applyNumberFormat="1" applyFont="1" applyFill="1" applyBorder="1" applyAlignment="1">
      <alignment horizontal="left" vertical="center" wrapText="1"/>
    </xf>
    <xf numFmtId="0" fontId="46" fillId="0" borderId="3" xfId="722" applyNumberFormat="1" applyFont="1" applyFill="1" applyBorder="1" applyAlignment="1">
      <alignment horizontal="left" vertical="center" wrapText="1"/>
    </xf>
    <xf numFmtId="2" fontId="46" fillId="0" borderId="3" xfId="722" applyNumberFormat="1" applyFont="1" applyFill="1" applyBorder="1" applyAlignment="1">
      <alignment horizontal="right" vertical="center" wrapText="1"/>
    </xf>
    <xf numFmtId="0" fontId="46" fillId="0" borderId="3" xfId="294" applyNumberFormat="1" applyFont="1" applyFill="1" applyBorder="1" applyAlignment="1">
      <alignment vertical="center" wrapText="1"/>
    </xf>
    <xf numFmtId="191" fontId="46" fillId="0" borderId="3" xfId="294" applyNumberFormat="1" applyFont="1" applyFill="1" applyBorder="1" applyAlignment="1">
      <alignment horizontal="center" vertical="center" wrapText="1"/>
    </xf>
    <xf numFmtId="191" fontId="46" fillId="0" borderId="3" xfId="294" applyNumberFormat="1" applyFont="1" applyFill="1" applyBorder="1" applyAlignment="1">
      <alignment vertical="center" wrapText="1"/>
    </xf>
    <xf numFmtId="0" fontId="46" fillId="0" borderId="3" xfId="43" applyNumberFormat="1" applyFont="1" applyFill="1" applyBorder="1" applyAlignment="1">
      <alignment horizontal="left" vertical="center" wrapText="1"/>
    </xf>
    <xf numFmtId="0" fontId="39" fillId="0" borderId="3" xfId="81" applyNumberFormat="1" applyFont="1" applyFill="1" applyBorder="1" applyAlignment="1">
      <alignment horizontal="left" vertical="center" wrapText="1"/>
    </xf>
    <xf numFmtId="0" fontId="60" fillId="0" borderId="3" xfId="81" applyNumberFormat="1" applyFont="1" applyFill="1" applyBorder="1" applyAlignment="1">
      <alignment vertical="center" wrapText="1"/>
    </xf>
    <xf numFmtId="0" fontId="60" fillId="0" borderId="3" xfId="81" applyNumberFormat="1" applyFont="1" applyFill="1" applyBorder="1" applyAlignment="1">
      <alignment horizontal="center"/>
    </xf>
    <xf numFmtId="2" fontId="60" fillId="0" borderId="3" xfId="81" applyNumberFormat="1" applyFont="1" applyFill="1" applyBorder="1" applyAlignment="1">
      <alignment vertical="center" wrapText="1"/>
    </xf>
    <xf numFmtId="0" fontId="60" fillId="0" borderId="3" xfId="81" applyNumberFormat="1" applyFont="1" applyFill="1" applyBorder="1" applyAlignment="1">
      <alignment horizontal="right"/>
    </xf>
    <xf numFmtId="2" fontId="60" fillId="0" borderId="3" xfId="81" applyNumberFormat="1" applyFont="1" applyFill="1" applyBorder="1" applyAlignment="1">
      <alignment horizontal="right"/>
    </xf>
    <xf numFmtId="2" fontId="60" fillId="0" borderId="3" xfId="81" applyNumberFormat="1" applyFont="1" applyFill="1" applyBorder="1" applyAlignment="1"/>
    <xf numFmtId="1" fontId="60" fillId="0" borderId="3" xfId="81" applyNumberFormat="1" applyFont="1" applyFill="1" applyBorder="1" applyAlignment="1">
      <alignment horizontal="center"/>
    </xf>
    <xf numFmtId="0" fontId="60" fillId="0" borderId="0" xfId="81" applyNumberFormat="1" applyFont="1" applyFill="1" applyBorder="1" applyAlignment="1"/>
    <xf numFmtId="1" fontId="46" fillId="0" borderId="3" xfId="81" applyNumberFormat="1" applyFont="1" applyFill="1" applyBorder="1" applyAlignment="1">
      <alignment horizontal="center" vertical="center" wrapText="1"/>
    </xf>
    <xf numFmtId="0" fontId="39" fillId="0" borderId="3" xfId="81" applyNumberFormat="1" applyFont="1" applyFill="1" applyBorder="1" applyAlignment="1">
      <alignment horizontal="left"/>
    </xf>
    <xf numFmtId="0" fontId="46" fillId="0" borderId="0" xfId="81" applyNumberFormat="1" applyFont="1" applyFill="1" applyBorder="1" applyAlignment="1">
      <alignment vertical="center" wrapText="1"/>
    </xf>
    <xf numFmtId="0" fontId="46" fillId="0" borderId="3" xfId="81" applyNumberFormat="1" applyFont="1" applyFill="1" applyBorder="1" applyAlignment="1">
      <alignment wrapText="1"/>
    </xf>
    <xf numFmtId="0" fontId="46" fillId="0" borderId="3" xfId="81" applyNumberFormat="1" applyFont="1" applyFill="1" applyBorder="1" applyAlignment="1">
      <alignment vertical="center"/>
    </xf>
    <xf numFmtId="0" fontId="46" fillId="0" borderId="0" xfId="81" applyNumberFormat="1" applyFont="1" applyFill="1" applyBorder="1" applyAlignment="1">
      <alignment horizontal="center"/>
    </xf>
    <xf numFmtId="0" fontId="46" fillId="0" borderId="0" xfId="81" applyNumberFormat="1" applyFont="1" applyFill="1" applyBorder="1" applyAlignment="1">
      <alignment horizontal="right"/>
    </xf>
    <xf numFmtId="1" fontId="46" fillId="0" borderId="0" xfId="81" applyNumberFormat="1" applyFont="1" applyFill="1" applyBorder="1" applyAlignment="1">
      <alignment horizontal="center"/>
    </xf>
    <xf numFmtId="2" fontId="46" fillId="0" borderId="3" xfId="720" applyNumberFormat="1" applyFont="1" applyFill="1" applyBorder="1" applyAlignment="1">
      <alignment horizontal="right" vertical="center" wrapText="1"/>
    </xf>
    <xf numFmtId="0" fontId="5" fillId="0" borderId="3" xfId="0" applyNumberFormat="1" applyFont="1" applyFill="1" applyBorder="1" applyAlignment="1">
      <alignment vertical="center" wrapText="1"/>
    </xf>
    <xf numFmtId="0" fontId="5"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2"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vertical="center" wrapText="1"/>
    </xf>
    <xf numFmtId="2" fontId="6"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center" vertical="center"/>
    </xf>
    <xf numFmtId="2" fontId="10" fillId="0" borderId="3" xfId="0" applyNumberFormat="1" applyFont="1" applyFill="1" applyBorder="1" applyAlignment="1">
      <alignment vertical="center" wrapText="1"/>
    </xf>
    <xf numFmtId="0" fontId="10" fillId="0" borderId="3" xfId="0" applyNumberFormat="1" applyFont="1" applyFill="1" applyBorder="1" applyAlignment="1">
      <alignment horizontal="right" vertical="center" wrapText="1"/>
    </xf>
    <xf numFmtId="2" fontId="10" fillId="0" borderId="3" xfId="0" applyNumberFormat="1" applyFont="1" applyFill="1" applyBorder="1" applyAlignment="1"/>
    <xf numFmtId="4" fontId="10" fillId="0" borderId="3" xfId="0" applyNumberFormat="1" applyFont="1" applyFill="1" applyBorder="1" applyAlignment="1">
      <alignment horizontal="right" vertical="center" wrapText="1"/>
    </xf>
    <xf numFmtId="4" fontId="11" fillId="0" borderId="3" xfId="0" applyNumberFormat="1" applyFont="1" applyFill="1" applyBorder="1" applyAlignment="1" applyProtection="1">
      <alignment horizontal="right" vertical="center" wrapText="1"/>
      <protection locked="0"/>
    </xf>
    <xf numFmtId="4" fontId="10" fillId="0" borderId="3" xfId="0" applyNumberFormat="1" applyFont="1" applyFill="1" applyBorder="1" applyAlignment="1" applyProtection="1">
      <alignment vertical="center" wrapText="1"/>
      <protection locked="0"/>
    </xf>
    <xf numFmtId="0" fontId="12" fillId="0" borderId="3" xfId="0" applyNumberFormat="1" applyFont="1" applyFill="1" applyBorder="1" applyAlignment="1">
      <alignment horizontal="center" vertical="center"/>
    </xf>
    <xf numFmtId="0" fontId="5" fillId="0" borderId="3" xfId="81" applyNumberFormat="1" applyFont="1" applyFill="1" applyBorder="1" applyAlignment="1">
      <alignment vertical="center" wrapText="1"/>
    </xf>
    <xf numFmtId="0" fontId="7" fillId="0" borderId="0" xfId="0" applyFont="1" applyAlignment="1">
      <alignment horizontal="center" vertical="center" wrapText="1"/>
    </xf>
    <xf numFmtId="0" fontId="87" fillId="0" borderId="0" xfId="0" applyFont="1" applyAlignment="1"/>
    <xf numFmtId="0" fontId="22" fillId="0" borderId="15"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7" fillId="0" borderId="0" xfId="0"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2" fontId="7"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718" applyFont="1" applyFill="1" applyBorder="1" applyAlignment="1">
      <alignment horizontal="center" vertical="center" wrapText="1"/>
    </xf>
    <xf numFmtId="0" fontId="7" fillId="0" borderId="3" xfId="718" applyFont="1" applyFill="1" applyBorder="1" applyAlignment="1">
      <alignment horizontal="center" vertical="center"/>
    </xf>
    <xf numFmtId="2" fontId="7" fillId="0" borderId="16" xfId="0" applyNumberFormat="1" applyFont="1" applyFill="1" applyBorder="1" applyAlignment="1">
      <alignment horizontal="center" vertical="center" wrapText="1"/>
    </xf>
    <xf numFmtId="2" fontId="7" fillId="0" borderId="17" xfId="0"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protection locked="0"/>
    </xf>
    <xf numFmtId="0" fontId="7" fillId="0" borderId="0" xfId="0" applyFont="1" applyFill="1" applyAlignment="1">
      <alignment horizontal="left"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0" fontId="50" fillId="0" borderId="0" xfId="31" applyNumberFormat="1" applyFont="1" applyFill="1" applyBorder="1" applyAlignment="1">
      <alignment horizontal="center" vertical="center" wrapText="1"/>
    </xf>
    <xf numFmtId="0" fontId="49" fillId="0" borderId="0" xfId="31" applyNumberFormat="1" applyFont="1" applyFill="1" applyBorder="1" applyAlignment="1">
      <alignment horizontal="center" vertical="center" wrapText="1"/>
    </xf>
    <xf numFmtId="0" fontId="49" fillId="0" borderId="0" xfId="31" applyNumberFormat="1" applyFont="1" applyFill="1" applyBorder="1" applyAlignment="1">
      <alignment horizontal="center" vertical="center"/>
    </xf>
    <xf numFmtId="0" fontId="49" fillId="0" borderId="0" xfId="31" applyFont="1" applyFill="1" applyAlignment="1">
      <alignment horizontal="center" vertical="center" wrapText="1"/>
    </xf>
    <xf numFmtId="0" fontId="42" fillId="0" borderId="0" xfId="31" applyFont="1" applyFill="1" applyAlignment="1">
      <alignment horizontal="center" vertical="center"/>
    </xf>
    <xf numFmtId="2" fontId="7" fillId="0" borderId="3" xfId="31" applyNumberFormat="1" applyFont="1" applyFill="1" applyBorder="1" applyAlignment="1">
      <alignment horizontal="center" vertical="center" wrapText="1"/>
    </xf>
    <xf numFmtId="2" fontId="41" fillId="0" borderId="3" xfId="31" applyNumberFormat="1" applyFont="1" applyFill="1" applyBorder="1" applyAlignment="1">
      <alignment horizontal="center" vertical="center" wrapText="1"/>
    </xf>
    <xf numFmtId="0" fontId="40" fillId="0" borderId="0" xfId="31" applyNumberFormat="1" applyFont="1" applyFill="1" applyBorder="1" applyAlignment="1">
      <alignment horizontal="center" vertical="center" wrapText="1"/>
    </xf>
    <xf numFmtId="0" fontId="43" fillId="0" borderId="0" xfId="31" applyNumberFormat="1" applyFont="1" applyFill="1" applyBorder="1" applyAlignment="1">
      <alignment horizontal="right"/>
    </xf>
    <xf numFmtId="0" fontId="46" fillId="0" borderId="0" xfId="31" applyFont="1" applyFill="1" applyBorder="1" applyAlignment="1">
      <alignment horizontal="right"/>
    </xf>
    <xf numFmtId="2" fontId="41" fillId="0" borderId="3" xfId="724" applyNumberFormat="1" applyFont="1" applyFill="1" applyBorder="1" applyAlignment="1">
      <alignment horizontal="center" vertical="center" wrapText="1"/>
    </xf>
    <xf numFmtId="0" fontId="49" fillId="0" borderId="0" xfId="0" applyNumberFormat="1" applyFont="1" applyFill="1" applyBorder="1" applyAlignment="1">
      <alignment horizontal="center" wrapText="1"/>
    </xf>
    <xf numFmtId="0" fontId="23" fillId="0" borderId="0" xfId="0" applyNumberFormat="1" applyFont="1" applyFill="1" applyBorder="1" applyAlignment="1">
      <alignment horizontal="center" wrapText="1"/>
    </xf>
    <xf numFmtId="0" fontId="49" fillId="0" borderId="0" xfId="0" applyFont="1" applyFill="1" applyAlignment="1">
      <alignment horizontal="center" wrapText="1"/>
    </xf>
    <xf numFmtId="0" fontId="53" fillId="0" borderId="0" xfId="0" applyNumberFormat="1" applyFont="1" applyFill="1" applyBorder="1" applyAlignment="1">
      <alignment horizontal="center"/>
    </xf>
    <xf numFmtId="0" fontId="50" fillId="0" borderId="0" xfId="0" applyNumberFormat="1" applyFont="1" applyFill="1" applyBorder="1" applyAlignment="1">
      <alignment horizontal="center"/>
    </xf>
    <xf numFmtId="0" fontId="5" fillId="0" borderId="7" xfId="0" applyNumberFormat="1" applyFont="1" applyFill="1" applyBorder="1" applyAlignment="1">
      <alignment horizontal="right"/>
    </xf>
    <xf numFmtId="0" fontId="10" fillId="0" borderId="3"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17"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1" fontId="17" fillId="0" borderId="3" xfId="0" applyNumberFormat="1"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49" fillId="0" borderId="0" xfId="0" applyFont="1" applyFill="1" applyBorder="1" applyAlignment="1">
      <alignment horizontal="center" wrapText="1"/>
    </xf>
    <xf numFmtId="0" fontId="50" fillId="0" borderId="0" xfId="0" applyNumberFormat="1" applyFont="1" applyFill="1" applyBorder="1" applyAlignment="1">
      <alignment horizontal="right"/>
    </xf>
    <xf numFmtId="0" fontId="7" fillId="0" borderId="3" xfId="0" applyNumberFormat="1" applyFont="1" applyFill="1" applyBorder="1" applyAlignment="1">
      <alignment horizontal="center" wrapText="1"/>
    </xf>
    <xf numFmtId="0" fontId="50" fillId="0" borderId="7" xfId="0" applyNumberFormat="1" applyFont="1" applyFill="1" applyBorder="1" applyAlignment="1">
      <alignment horizontal="center"/>
    </xf>
    <xf numFmtId="0" fontId="53" fillId="0" borderId="0" xfId="0" applyNumberFormat="1" applyFont="1" applyFill="1" applyBorder="1" applyAlignment="1">
      <alignment horizontal="center" vertical="center" wrapText="1"/>
    </xf>
    <xf numFmtId="0" fontId="53" fillId="0" borderId="0" xfId="81" applyNumberFormat="1" applyFont="1" applyFill="1" applyBorder="1" applyAlignment="1">
      <alignment horizontal="center" vertical="center" wrapText="1"/>
    </xf>
    <xf numFmtId="0" fontId="61" fillId="0" borderId="0" xfId="81" applyNumberFormat="1" applyFont="1" applyFill="1" applyBorder="1" applyAlignment="1">
      <alignment horizontal="center" vertical="center" wrapText="1"/>
    </xf>
    <xf numFmtId="0" fontId="53" fillId="0" borderId="0" xfId="81" applyNumberFormat="1" applyFont="1" applyFill="1" applyBorder="1" applyAlignment="1">
      <alignment horizontal="center" vertical="center"/>
    </xf>
    <xf numFmtId="0" fontId="39" fillId="0" borderId="3" xfId="81" applyNumberFormat="1" applyFont="1" applyFill="1" applyBorder="1" applyAlignment="1">
      <alignment horizontal="center" vertical="center" wrapText="1"/>
    </xf>
    <xf numFmtId="0" fontId="39" fillId="0" borderId="3" xfId="81" applyNumberFormat="1" applyFont="1" applyFill="1" applyBorder="1" applyAlignment="1">
      <alignment vertical="center" wrapText="1"/>
    </xf>
    <xf numFmtId="1" fontId="39" fillId="0" borderId="3" xfId="81" applyNumberFormat="1" applyFont="1" applyFill="1" applyBorder="1" applyAlignment="1">
      <alignment horizontal="center" vertical="center" wrapText="1"/>
    </xf>
    <xf numFmtId="0" fontId="39" fillId="0" borderId="3" xfId="81" applyNumberFormat="1" applyFont="1" applyFill="1" applyBorder="1" applyAlignment="1">
      <alignment horizontal="center"/>
    </xf>
    <xf numFmtId="0" fontId="7" fillId="0" borderId="0" xfId="0" applyFont="1" applyFill="1" applyAlignment="1">
      <alignment horizontal="left"/>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2" fontId="26" fillId="0" borderId="3" xfId="0" applyNumberFormat="1"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43" fontId="7" fillId="0" borderId="0" xfId="0" applyNumberFormat="1" applyFont="1" applyFill="1" applyAlignment="1" applyProtection="1">
      <alignment horizontal="center"/>
      <protection locked="0"/>
    </xf>
    <xf numFmtId="43" fontId="18" fillId="0" borderId="3" xfId="0" applyNumberFormat="1" applyFont="1" applyFill="1" applyBorder="1" applyAlignment="1" applyProtection="1">
      <alignment horizontal="center" vertical="center" wrapText="1"/>
      <protection locked="0"/>
    </xf>
    <xf numFmtId="43" fontId="7" fillId="0" borderId="0" xfId="0" applyNumberFormat="1" applyFont="1" applyFill="1" applyAlignment="1" applyProtection="1">
      <alignment horizontal="left"/>
      <protection locked="0"/>
    </xf>
    <xf numFmtId="0" fontId="13" fillId="0" borderId="7" xfId="0" applyFont="1" applyFill="1" applyBorder="1" applyAlignment="1" applyProtection="1">
      <alignment horizontal="right" vertical="center" wrapText="1"/>
      <protection locked="0"/>
    </xf>
    <xf numFmtId="43" fontId="18" fillId="0" borderId="3" xfId="0" applyNumberFormat="1" applyFont="1" applyFill="1" applyBorder="1" applyAlignment="1" applyProtection="1">
      <alignment horizontal="left" vertical="center"/>
      <protection locked="0"/>
    </xf>
    <xf numFmtId="0" fontId="13" fillId="0" borderId="7"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7" fillId="0" borderId="18" xfId="718" applyFont="1" applyFill="1" applyBorder="1" applyAlignment="1">
      <alignment horizontal="center" vertical="center" wrapText="1"/>
    </xf>
    <xf numFmtId="0" fontId="7" fillId="0" borderId="2" xfId="718" applyFont="1" applyFill="1" applyBorder="1" applyAlignment="1">
      <alignment horizontal="center" vertical="center" wrapText="1"/>
    </xf>
    <xf numFmtId="0" fontId="13" fillId="0" borderId="15" xfId="718" applyFont="1" applyFill="1" applyBorder="1" applyAlignment="1">
      <alignment horizontal="left" vertical="center" wrapText="1"/>
    </xf>
    <xf numFmtId="0" fontId="13" fillId="0" borderId="0" xfId="718" applyFont="1" applyFill="1" applyBorder="1" applyAlignment="1">
      <alignment horizontal="left" vertical="center" wrapText="1"/>
    </xf>
    <xf numFmtId="0" fontId="7" fillId="0" borderId="0" xfId="718" applyFont="1" applyFill="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32" fillId="0" borderId="3" xfId="0" applyFont="1" applyBorder="1" applyAlignment="1">
      <alignment horizontal="center" vertical="center" wrapText="1"/>
    </xf>
    <xf numFmtId="2" fontId="32" fillId="0" borderId="3" xfId="0" applyNumberFormat="1" applyFont="1" applyBorder="1" applyAlignment="1">
      <alignment horizontal="center" vertical="center" wrapText="1"/>
    </xf>
    <xf numFmtId="2" fontId="0" fillId="0" borderId="15" xfId="0" applyNumberFormat="1" applyBorder="1" applyAlignment="1">
      <alignment horizontal="center"/>
    </xf>
    <xf numFmtId="0" fontId="0" fillId="0" borderId="15" xfId="0" applyBorder="1" applyAlignment="1">
      <alignment horizontal="center"/>
    </xf>
    <xf numFmtId="0" fontId="31" fillId="0" borderId="0" xfId="0" applyFont="1" applyAlignment="1">
      <alignment horizontal="center"/>
    </xf>
    <xf numFmtId="2" fontId="26" fillId="0" borderId="16" xfId="0" applyNumberFormat="1" applyFont="1" applyFill="1" applyBorder="1" applyAlignment="1" applyProtection="1">
      <alignment horizontal="center" vertical="center" wrapText="1"/>
      <protection locked="0"/>
    </xf>
    <xf numFmtId="2" fontId="26" fillId="0" borderId="17" xfId="0" applyNumberFormat="1" applyFont="1" applyFill="1" applyBorder="1" applyAlignment="1" applyProtection="1">
      <alignment horizontal="center" vertical="center" wrapText="1"/>
      <protection locked="0"/>
    </xf>
    <xf numFmtId="2" fontId="26" fillId="0" borderId="3" xfId="0" applyNumberFormat="1" applyFont="1" applyFill="1" applyBorder="1" applyAlignment="1" applyProtection="1">
      <alignment horizontal="center" vertical="center" wrapText="1"/>
      <protection hidden="1"/>
    </xf>
    <xf numFmtId="0" fontId="18" fillId="0" borderId="3" xfId="0" applyFont="1" applyFill="1" applyBorder="1" applyAlignment="1" applyProtection="1">
      <alignment horizontal="center" vertical="center" wrapText="1"/>
      <protection hidden="1"/>
    </xf>
    <xf numFmtId="43" fontId="18" fillId="0" borderId="3" xfId="0" applyNumberFormat="1" applyFont="1" applyFill="1" applyBorder="1" applyAlignment="1" applyProtection="1">
      <alignment horizontal="center" vertical="center" wrapText="1"/>
      <protection hidden="1"/>
    </xf>
    <xf numFmtId="0" fontId="13" fillId="0" borderId="7" xfId="0" applyFont="1" applyFill="1" applyBorder="1" applyAlignment="1" applyProtection="1">
      <alignment horizontal="right" vertical="center" wrapText="1"/>
      <protection hidden="1"/>
    </xf>
    <xf numFmtId="43" fontId="18" fillId="0" borderId="3" xfId="0" applyNumberFormat="1" applyFont="1" applyFill="1" applyBorder="1" applyAlignment="1" applyProtection="1">
      <alignment horizontal="left" vertical="center"/>
      <protection hidden="1"/>
    </xf>
    <xf numFmtId="2" fontId="26" fillId="0" borderId="16" xfId="0" applyNumberFormat="1" applyFont="1" applyFill="1" applyBorder="1" applyAlignment="1" applyProtection="1">
      <alignment horizontal="center" vertical="center" wrapText="1"/>
      <protection hidden="1"/>
    </xf>
    <xf numFmtId="2" fontId="26" fillId="0" borderId="17" xfId="0" applyNumberFormat="1" applyFont="1" applyFill="1" applyBorder="1" applyAlignment="1" applyProtection="1">
      <alignment horizontal="center" vertical="center" wrapText="1"/>
      <protection hidden="1"/>
    </xf>
  </cellXfs>
  <cellStyles count="741">
    <cellStyle name="??" xfId="1"/>
    <cellStyle name="?? [0.00]_ Att. 1- Cover" xfId="2"/>
    <cellStyle name="?? [0]" xfId="3"/>
    <cellStyle name="??_ Att. 1- Cover" xfId="9"/>
    <cellStyle name="???_95" xfId="7"/>
    <cellStyle name="???? [0.00]_PRODUCT DETAIL Q1" xfId="4"/>
    <cellStyle name="????_PRODUCT DETAIL Q1" xfId="5"/>
    <cellStyle name="???[0]_Book1" xfId="6"/>
    <cellStyle name="??[0]_BRE" xfId="8"/>
    <cellStyle name="@ET_Style?CF_Style_1" xfId="10"/>
    <cellStyle name="AÞ¸¶ [0]_INQUIRY ¿?¾÷AßAø " xfId="11"/>
    <cellStyle name="AÞ¸¶_INQUIRY ¿?¾÷AßAø " xfId="12"/>
    <cellStyle name="C?AØ_¿?¾÷CoE² " xfId="13"/>
    <cellStyle name="chu" xfId="14"/>
    <cellStyle name="Comma 2" xfId="15"/>
    <cellStyle name="Comma 3" xfId="16"/>
    <cellStyle name="Comma 4" xfId="17"/>
    <cellStyle name="Comma 5" xfId="18"/>
    <cellStyle name="Comma0" xfId="19"/>
    <cellStyle name="Currency0" xfId="20"/>
    <cellStyle name="Date" xfId="21"/>
    <cellStyle name="Fixed" xfId="22"/>
    <cellStyle name="Header1" xfId="23"/>
    <cellStyle name="Header2" xfId="24"/>
    <cellStyle name="Millares [0]_Well Timing" xfId="25"/>
    <cellStyle name="Millares_Well Timing" xfId="26"/>
    <cellStyle name="Moneda [0]_Well Timing" xfId="27"/>
    <cellStyle name="Moneda_Well Timing" xfId="28"/>
    <cellStyle name="n" xfId="29"/>
    <cellStyle name="Normal" xfId="0" builtinId="0"/>
    <cellStyle name="Normal - Style1" xfId="30"/>
    <cellStyle name="Normal 10" xfId="31"/>
    <cellStyle name="Normal 100" xfId="32"/>
    <cellStyle name="Normal 101" xfId="33"/>
    <cellStyle name="Normal 102" xfId="34"/>
    <cellStyle name="Normal 103" xfId="35"/>
    <cellStyle name="Normal 104" xfId="36"/>
    <cellStyle name="Normal 105" xfId="37"/>
    <cellStyle name="Normal 106" xfId="38"/>
    <cellStyle name="Normal 107" xfId="39"/>
    <cellStyle name="Normal 108" xfId="40"/>
    <cellStyle name="Normal 109" xfId="41"/>
    <cellStyle name="Normal 11" xfId="42"/>
    <cellStyle name="Normal 11 2" xfId="43"/>
    <cellStyle name="Normal 110" xfId="44"/>
    <cellStyle name="Normal 111" xfId="45"/>
    <cellStyle name="Normal 112" xfId="46"/>
    <cellStyle name="Normal 113" xfId="47"/>
    <cellStyle name="Normal 114" xfId="48"/>
    <cellStyle name="Normal 115" xfId="49"/>
    <cellStyle name="Normal 116" xfId="50"/>
    <cellStyle name="Normal 117" xfId="51"/>
    <cellStyle name="Normal 118" xfId="52"/>
    <cellStyle name="Normal 119" xfId="53"/>
    <cellStyle name="Normal 12" xfId="54"/>
    <cellStyle name="Normal 12 2" xfId="55"/>
    <cellStyle name="Normal 120" xfId="56"/>
    <cellStyle name="Normal 121" xfId="57"/>
    <cellStyle name="Normal 122" xfId="58"/>
    <cellStyle name="Normal 123" xfId="59"/>
    <cellStyle name="Normal 124" xfId="60"/>
    <cellStyle name="Normal 125" xfId="61"/>
    <cellStyle name="Normal 126" xfId="62"/>
    <cellStyle name="Normal 127" xfId="63"/>
    <cellStyle name="Normal 128" xfId="64"/>
    <cellStyle name="Normal 129" xfId="65"/>
    <cellStyle name="Normal 13" xfId="66"/>
    <cellStyle name="Normal 13 2" xfId="67"/>
    <cellStyle name="Normal 130" xfId="68"/>
    <cellStyle name="Normal 131" xfId="69"/>
    <cellStyle name="Normal 132" xfId="70"/>
    <cellStyle name="Normal 133" xfId="71"/>
    <cellStyle name="Normal 134" xfId="72"/>
    <cellStyle name="Normal 135" xfId="73"/>
    <cellStyle name="Normal 136" xfId="74"/>
    <cellStyle name="Normal 137" xfId="75"/>
    <cellStyle name="Normal 138" xfId="76"/>
    <cellStyle name="Normal 139" xfId="77"/>
    <cellStyle name="Normal 14" xfId="78"/>
    <cellStyle name="Normal 14 2" xfId="79"/>
    <cellStyle name="Normal 14 3" xfId="80"/>
    <cellStyle name="Normal 14 3 2" xfId="81"/>
    <cellStyle name="Normal 140" xfId="82"/>
    <cellStyle name="Normal 141" xfId="83"/>
    <cellStyle name="Normal 142" xfId="84"/>
    <cellStyle name="Normal 143" xfId="85"/>
    <cellStyle name="Normal 144" xfId="86"/>
    <cellStyle name="Normal 145" xfId="87"/>
    <cellStyle name="Normal 146" xfId="88"/>
    <cellStyle name="Normal 147" xfId="89"/>
    <cellStyle name="Normal 148" xfId="90"/>
    <cellStyle name="Normal 149" xfId="91"/>
    <cellStyle name="Normal 15" xfId="92"/>
    <cellStyle name="Normal 15 2" xfId="93"/>
    <cellStyle name="Normal 150" xfId="94"/>
    <cellStyle name="Normal 151" xfId="95"/>
    <cellStyle name="Normal 152" xfId="96"/>
    <cellStyle name="Normal 153" xfId="97"/>
    <cellStyle name="Normal 154" xfId="98"/>
    <cellStyle name="Normal 155" xfId="99"/>
    <cellStyle name="Normal 156" xfId="100"/>
    <cellStyle name="Normal 157" xfId="101"/>
    <cellStyle name="Normal 158" xfId="102"/>
    <cellStyle name="Normal 159" xfId="103"/>
    <cellStyle name="Normal 16" xfId="104"/>
    <cellStyle name="Normal 160" xfId="105"/>
    <cellStyle name="Normal 161" xfId="106"/>
    <cellStyle name="Normal 162" xfId="107"/>
    <cellStyle name="Normal 163" xfId="108"/>
    <cellStyle name="Normal 164" xfId="109"/>
    <cellStyle name="Normal 165" xfId="110"/>
    <cellStyle name="Normal 166" xfId="111"/>
    <cellStyle name="Normal 167" xfId="112"/>
    <cellStyle name="Normal 168" xfId="113"/>
    <cellStyle name="Normal 169" xfId="114"/>
    <cellStyle name="Normal 17" xfId="115"/>
    <cellStyle name="Normal 17 2" xfId="116"/>
    <cellStyle name="Normal 170" xfId="117"/>
    <cellStyle name="Normal 171" xfId="118"/>
    <cellStyle name="Normal 172" xfId="119"/>
    <cellStyle name="Normal 173" xfId="120"/>
    <cellStyle name="Normal 174" xfId="121"/>
    <cellStyle name="Normal 175" xfId="122"/>
    <cellStyle name="Normal 176" xfId="123"/>
    <cellStyle name="Normal 177" xfId="124"/>
    <cellStyle name="Normal 178" xfId="125"/>
    <cellStyle name="Normal 179" xfId="126"/>
    <cellStyle name="Normal 18" xfId="127"/>
    <cellStyle name="Normal 18 2" xfId="128"/>
    <cellStyle name="Normal 180" xfId="129"/>
    <cellStyle name="Normal 181" xfId="130"/>
    <cellStyle name="Normal 182" xfId="131"/>
    <cellStyle name="Normal 183" xfId="132"/>
    <cellStyle name="Normal 184" xfId="133"/>
    <cellStyle name="Normal 185" xfId="134"/>
    <cellStyle name="Normal 186" xfId="135"/>
    <cellStyle name="Normal 187" xfId="136"/>
    <cellStyle name="Normal 188" xfId="137"/>
    <cellStyle name="Normal 189" xfId="138"/>
    <cellStyle name="Normal 19" xfId="139"/>
    <cellStyle name="Normal 190" xfId="140"/>
    <cellStyle name="Normal 191" xfId="141"/>
    <cellStyle name="Normal 192" xfId="142"/>
    <cellStyle name="Normal 193" xfId="143"/>
    <cellStyle name="Normal 194" xfId="144"/>
    <cellStyle name="Normal 195" xfId="145"/>
    <cellStyle name="Normal 196" xfId="146"/>
    <cellStyle name="Normal 197" xfId="147"/>
    <cellStyle name="Normal 198" xfId="148"/>
    <cellStyle name="Normal 199" xfId="149"/>
    <cellStyle name="Normal 2" xfId="150"/>
    <cellStyle name="Normal 2 10" xfId="151"/>
    <cellStyle name="Normal 2 11" xfId="152"/>
    <cellStyle name="Normal 2 12" xfId="153"/>
    <cellStyle name="Normal 2 13" xfId="154"/>
    <cellStyle name="Normal 2 14" xfId="155"/>
    <cellStyle name="Normal 2 15" xfId="156"/>
    <cellStyle name="Normal 2 16" xfId="157"/>
    <cellStyle name="Normal 2 17" xfId="158"/>
    <cellStyle name="Normal 2 18" xfId="159"/>
    <cellStyle name="Normal 2 19" xfId="160"/>
    <cellStyle name="Normal 2 2" xfId="161"/>
    <cellStyle name="Normal 2 2 2" xfId="162"/>
    <cellStyle name="Normal 2 20" xfId="163"/>
    <cellStyle name="Normal 2 21" xfId="164"/>
    <cellStyle name="Normal 2 22" xfId="165"/>
    <cellStyle name="Normal 2 23" xfId="166"/>
    <cellStyle name="Normal 2 24" xfId="167"/>
    <cellStyle name="Normal 2 25" xfId="168"/>
    <cellStyle name="Normal 2 26" xfId="169"/>
    <cellStyle name="Normal 2 27" xfId="170"/>
    <cellStyle name="Normal 2 28" xfId="171"/>
    <cellStyle name="Normal 2 29" xfId="172"/>
    <cellStyle name="Normal 2 3" xfId="173"/>
    <cellStyle name="Normal 2 3 2" xfId="174"/>
    <cellStyle name="Normal 2 30" xfId="175"/>
    <cellStyle name="Normal 2 31" xfId="176"/>
    <cellStyle name="Normal 2 32" xfId="177"/>
    <cellStyle name="Normal 2 33" xfId="178"/>
    <cellStyle name="Normal 2 34" xfId="179"/>
    <cellStyle name="Normal 2 35" xfId="180"/>
    <cellStyle name="Normal 2 36" xfId="181"/>
    <cellStyle name="Normal 2 37" xfId="182"/>
    <cellStyle name="Normal 2 38" xfId="183"/>
    <cellStyle name="Normal 2 39" xfId="184"/>
    <cellStyle name="Normal 2 4" xfId="185"/>
    <cellStyle name="Normal 2 40" xfId="186"/>
    <cellStyle name="Normal 2 41" xfId="187"/>
    <cellStyle name="Normal 2 42" xfId="188"/>
    <cellStyle name="Normal 2 43" xfId="189"/>
    <cellStyle name="Normal 2 44" xfId="190"/>
    <cellStyle name="Normal 2 45" xfId="191"/>
    <cellStyle name="Normal 2 46" xfId="192"/>
    <cellStyle name="Normal 2 47" xfId="193"/>
    <cellStyle name="Normal 2 48" xfId="194"/>
    <cellStyle name="Normal 2 49" xfId="195"/>
    <cellStyle name="Normal 2 5" xfId="196"/>
    <cellStyle name="Normal 2 50" xfId="197"/>
    <cellStyle name="Normal 2 51" xfId="198"/>
    <cellStyle name="Normal 2 52" xfId="199"/>
    <cellStyle name="Normal 2 53" xfId="200"/>
    <cellStyle name="Normal 2 54" xfId="201"/>
    <cellStyle name="Normal 2 55" xfId="202"/>
    <cellStyle name="Normal 2 56" xfId="203"/>
    <cellStyle name="Normal 2 57" xfId="204"/>
    <cellStyle name="Normal 2 58" xfId="205"/>
    <cellStyle name="Normal 2 59" xfId="206"/>
    <cellStyle name="Normal 2 6" xfId="207"/>
    <cellStyle name="Normal 2 60" xfId="208"/>
    <cellStyle name="Normal 2 61" xfId="209"/>
    <cellStyle name="Normal 2 62" xfId="210"/>
    <cellStyle name="Normal 2 63" xfId="211"/>
    <cellStyle name="Normal 2 64" xfId="212"/>
    <cellStyle name="Normal 2 65" xfId="213"/>
    <cellStyle name="Normal 2 66" xfId="214"/>
    <cellStyle name="Normal 2 67" xfId="215"/>
    <cellStyle name="Normal 2 68" xfId="216"/>
    <cellStyle name="Normal 2 7" xfId="217"/>
    <cellStyle name="Normal 2 8" xfId="218"/>
    <cellStyle name="Normal 2 9" xfId="219"/>
    <cellStyle name="Normal 20" xfId="220"/>
    <cellStyle name="Normal 200" xfId="221"/>
    <cellStyle name="Normal 201" xfId="222"/>
    <cellStyle name="Normal 202" xfId="223"/>
    <cellStyle name="Normal 203" xfId="224"/>
    <cellStyle name="Normal 204" xfId="225"/>
    <cellStyle name="Normal 205" xfId="226"/>
    <cellStyle name="Normal 206" xfId="227"/>
    <cellStyle name="Normal 207" xfId="228"/>
    <cellStyle name="Normal 208" xfId="229"/>
    <cellStyle name="Normal 209" xfId="230"/>
    <cellStyle name="Normal 21" xfId="231"/>
    <cellStyle name="Normal 21 2" xfId="232"/>
    <cellStyle name="Normal 210" xfId="233"/>
    <cellStyle name="Normal 211" xfId="234"/>
    <cellStyle name="Normal 212" xfId="235"/>
    <cellStyle name="Normal 213" xfId="236"/>
    <cellStyle name="Normal 214" xfId="237"/>
    <cellStyle name="Normal 215" xfId="238"/>
    <cellStyle name="Normal 216" xfId="239"/>
    <cellStyle name="Normal 217" xfId="240"/>
    <cellStyle name="Normal 218" xfId="241"/>
    <cellStyle name="Normal 219" xfId="242"/>
    <cellStyle name="Normal 22" xfId="243"/>
    <cellStyle name="Normal 22 2" xfId="244"/>
    <cellStyle name="Normal 220" xfId="245"/>
    <cellStyle name="Normal 221" xfId="246"/>
    <cellStyle name="Normal 222" xfId="247"/>
    <cellStyle name="Normal 223" xfId="248"/>
    <cellStyle name="Normal 224" xfId="249"/>
    <cellStyle name="Normal 225" xfId="250"/>
    <cellStyle name="Normal 226" xfId="251"/>
    <cellStyle name="Normal 227" xfId="252"/>
    <cellStyle name="Normal 228" xfId="253"/>
    <cellStyle name="Normal 229" xfId="254"/>
    <cellStyle name="Normal 23" xfId="255"/>
    <cellStyle name="Normal 23 2" xfId="256"/>
    <cellStyle name="Normal 230" xfId="257"/>
    <cellStyle name="Normal 231" xfId="258"/>
    <cellStyle name="Normal 232" xfId="259"/>
    <cellStyle name="Normal 233" xfId="260"/>
    <cellStyle name="Normal 234" xfId="261"/>
    <cellStyle name="Normal 235" xfId="262"/>
    <cellStyle name="Normal 236" xfId="263"/>
    <cellStyle name="Normal 237" xfId="264"/>
    <cellStyle name="Normal 238" xfId="265"/>
    <cellStyle name="Normal 239" xfId="266"/>
    <cellStyle name="Normal 24" xfId="267"/>
    <cellStyle name="Normal 24 2" xfId="268"/>
    <cellStyle name="Normal 240" xfId="269"/>
    <cellStyle name="Normal 241" xfId="270"/>
    <cellStyle name="Normal 242" xfId="271"/>
    <cellStyle name="Normal 243" xfId="272"/>
    <cellStyle name="Normal 244" xfId="273"/>
    <cellStyle name="Normal 245" xfId="274"/>
    <cellStyle name="Normal 246" xfId="275"/>
    <cellStyle name="Normal 247" xfId="276"/>
    <cellStyle name="Normal 248" xfId="277"/>
    <cellStyle name="Normal 249" xfId="278"/>
    <cellStyle name="Normal 25" xfId="279"/>
    <cellStyle name="Normal 25 2" xfId="280"/>
    <cellStyle name="Normal 250" xfId="281"/>
    <cellStyle name="Normal 251" xfId="282"/>
    <cellStyle name="Normal 252" xfId="283"/>
    <cellStyle name="Normal 253" xfId="284"/>
    <cellStyle name="Normal 254" xfId="285"/>
    <cellStyle name="Normal 255" xfId="286"/>
    <cellStyle name="Normal 26" xfId="287"/>
    <cellStyle name="Normal 27" xfId="288"/>
    <cellStyle name="Normal 27 2" xfId="289"/>
    <cellStyle name="Normal 278" xfId="290"/>
    <cellStyle name="Normal 28" xfId="291"/>
    <cellStyle name="Normal 280" xfId="292"/>
    <cellStyle name="Normal 281" xfId="293"/>
    <cellStyle name="Normal 284" xfId="294"/>
    <cellStyle name="Normal 29" xfId="295"/>
    <cellStyle name="Normal 3" xfId="296"/>
    <cellStyle name="Normal 3 10" xfId="297"/>
    <cellStyle name="Normal 3 100" xfId="298"/>
    <cellStyle name="Normal 3 101" xfId="299"/>
    <cellStyle name="Normal 3 102" xfId="300"/>
    <cellStyle name="Normal 3 103" xfId="301"/>
    <cellStyle name="Normal 3 104" xfId="302"/>
    <cellStyle name="Normal 3 105" xfId="303"/>
    <cellStyle name="Normal 3 106" xfId="304"/>
    <cellStyle name="Normal 3 107" xfId="305"/>
    <cellStyle name="Normal 3 108" xfId="306"/>
    <cellStyle name="Normal 3 109" xfId="307"/>
    <cellStyle name="Normal 3 11" xfId="308"/>
    <cellStyle name="Normal 3 110" xfId="309"/>
    <cellStyle name="Normal 3 111" xfId="310"/>
    <cellStyle name="Normal 3 112" xfId="311"/>
    <cellStyle name="Normal 3 113" xfId="312"/>
    <cellStyle name="Normal 3 114" xfId="313"/>
    <cellStyle name="Normal 3 115" xfId="314"/>
    <cellStyle name="Normal 3 116" xfId="315"/>
    <cellStyle name="Normal 3 117" xfId="316"/>
    <cellStyle name="Normal 3 118" xfId="317"/>
    <cellStyle name="Normal 3 119" xfId="318"/>
    <cellStyle name="Normal 3 12" xfId="319"/>
    <cellStyle name="Normal 3 120" xfId="320"/>
    <cellStyle name="Normal 3 121" xfId="321"/>
    <cellStyle name="Normal 3 122" xfId="322"/>
    <cellStyle name="Normal 3 123" xfId="323"/>
    <cellStyle name="Normal 3 124" xfId="324"/>
    <cellStyle name="Normal 3 125" xfId="325"/>
    <cellStyle name="Normal 3 126" xfId="326"/>
    <cellStyle name="Normal 3 127" xfId="327"/>
    <cellStyle name="Normal 3 128" xfId="328"/>
    <cellStyle name="Normal 3 129" xfId="329"/>
    <cellStyle name="Normal 3 13" xfId="330"/>
    <cellStyle name="Normal 3 130" xfId="331"/>
    <cellStyle name="Normal 3 131" xfId="332"/>
    <cellStyle name="Normal 3 132" xfId="333"/>
    <cellStyle name="Normal 3 133" xfId="334"/>
    <cellStyle name="Normal 3 134" xfId="335"/>
    <cellStyle name="Normal 3 135" xfId="336"/>
    <cellStyle name="Normal 3 136" xfId="337"/>
    <cellStyle name="Normal 3 137" xfId="338"/>
    <cellStyle name="Normal 3 138" xfId="339"/>
    <cellStyle name="Normal 3 139" xfId="340"/>
    <cellStyle name="Normal 3 14" xfId="341"/>
    <cellStyle name="Normal 3 140" xfId="342"/>
    <cellStyle name="Normal 3 141" xfId="343"/>
    <cellStyle name="Normal 3 142" xfId="344"/>
    <cellStyle name="Normal 3 143" xfId="345"/>
    <cellStyle name="Normal 3 144" xfId="346"/>
    <cellStyle name="Normal 3 145" xfId="347"/>
    <cellStyle name="Normal 3 146" xfId="348"/>
    <cellStyle name="Normal 3 147" xfId="349"/>
    <cellStyle name="Normal 3 148" xfId="350"/>
    <cellStyle name="Normal 3 149" xfId="351"/>
    <cellStyle name="Normal 3 15" xfId="352"/>
    <cellStyle name="Normal 3 150" xfId="353"/>
    <cellStyle name="Normal 3 151" xfId="354"/>
    <cellStyle name="Normal 3 152" xfId="355"/>
    <cellStyle name="Normal 3 153" xfId="356"/>
    <cellStyle name="Normal 3 154" xfId="357"/>
    <cellStyle name="Normal 3 155" xfId="358"/>
    <cellStyle name="Normal 3 156" xfId="359"/>
    <cellStyle name="Normal 3 157" xfId="360"/>
    <cellStyle name="Normal 3 158" xfId="361"/>
    <cellStyle name="Normal 3 159" xfId="362"/>
    <cellStyle name="Normal 3 16" xfId="363"/>
    <cellStyle name="Normal 3 160" xfId="364"/>
    <cellStyle name="Normal 3 161" xfId="365"/>
    <cellStyle name="Normal 3 162" xfId="366"/>
    <cellStyle name="Normal 3 163" xfId="367"/>
    <cellStyle name="Normal 3 164" xfId="368"/>
    <cellStyle name="Normal 3 165" xfId="369"/>
    <cellStyle name="Normal 3 166" xfId="370"/>
    <cellStyle name="Normal 3 167" xfId="371"/>
    <cellStyle name="Normal 3 168" xfId="372"/>
    <cellStyle name="Normal 3 169" xfId="373"/>
    <cellStyle name="Normal 3 17" xfId="374"/>
    <cellStyle name="Normal 3 170" xfId="375"/>
    <cellStyle name="Normal 3 171" xfId="376"/>
    <cellStyle name="Normal 3 172" xfId="377"/>
    <cellStyle name="Normal 3 173" xfId="378"/>
    <cellStyle name="Normal 3 174" xfId="379"/>
    <cellStyle name="Normal 3 175" xfId="380"/>
    <cellStyle name="Normal 3 176" xfId="381"/>
    <cellStyle name="Normal 3 177" xfId="382"/>
    <cellStyle name="Normal 3 178" xfId="383"/>
    <cellStyle name="Normal 3 179" xfId="384"/>
    <cellStyle name="Normal 3 18" xfId="385"/>
    <cellStyle name="Normal 3 180" xfId="386"/>
    <cellStyle name="Normal 3 181" xfId="387"/>
    <cellStyle name="Normal 3 182" xfId="388"/>
    <cellStyle name="Normal 3 183" xfId="389"/>
    <cellStyle name="Normal 3 184" xfId="390"/>
    <cellStyle name="Normal 3 185" xfId="391"/>
    <cellStyle name="Normal 3 186" xfId="392"/>
    <cellStyle name="Normal 3 187" xfId="393"/>
    <cellStyle name="Normal 3 188" xfId="394"/>
    <cellStyle name="Normal 3 189" xfId="395"/>
    <cellStyle name="Normal 3 19" xfId="396"/>
    <cellStyle name="Normal 3 190" xfId="397"/>
    <cellStyle name="Normal 3 191" xfId="398"/>
    <cellStyle name="Normal 3 192" xfId="399"/>
    <cellStyle name="Normal 3 193" xfId="400"/>
    <cellStyle name="Normal 3 194" xfId="401"/>
    <cellStyle name="Normal 3 195" xfId="402"/>
    <cellStyle name="Normal 3 196" xfId="403"/>
    <cellStyle name="Normal 3 197" xfId="404"/>
    <cellStyle name="Normal 3 198" xfId="405"/>
    <cellStyle name="Normal 3 199" xfId="406"/>
    <cellStyle name="Normal 3 2" xfId="407"/>
    <cellStyle name="Normal 3 2 2" xfId="408"/>
    <cellStyle name="Normal 3 20" xfId="409"/>
    <cellStyle name="Normal 3 200" xfId="410"/>
    <cellStyle name="Normal 3 201" xfId="411"/>
    <cellStyle name="Normal 3 202" xfId="412"/>
    <cellStyle name="Normal 3 203" xfId="413"/>
    <cellStyle name="Normal 3 204" xfId="414"/>
    <cellStyle name="Normal 3 205" xfId="415"/>
    <cellStyle name="Normal 3 206" xfId="416"/>
    <cellStyle name="Normal 3 207" xfId="417"/>
    <cellStyle name="Normal 3 21" xfId="418"/>
    <cellStyle name="Normal 3 22" xfId="419"/>
    <cellStyle name="Normal 3 23" xfId="420"/>
    <cellStyle name="Normal 3 24" xfId="421"/>
    <cellStyle name="Normal 3 25" xfId="422"/>
    <cellStyle name="Normal 3 26" xfId="423"/>
    <cellStyle name="Normal 3 27" xfId="424"/>
    <cellStyle name="Normal 3 28" xfId="425"/>
    <cellStyle name="Normal 3 29" xfId="426"/>
    <cellStyle name="Normal 3 3" xfId="427"/>
    <cellStyle name="Normal 3 30" xfId="428"/>
    <cellStyle name="Normal 3 31" xfId="429"/>
    <cellStyle name="Normal 3 32" xfId="430"/>
    <cellStyle name="Normal 3 33" xfId="431"/>
    <cellStyle name="Normal 3 34" xfId="432"/>
    <cellStyle name="Normal 3 35" xfId="433"/>
    <cellStyle name="Normal 3 36" xfId="434"/>
    <cellStyle name="Normal 3 37" xfId="435"/>
    <cellStyle name="Normal 3 38" xfId="436"/>
    <cellStyle name="Normal 3 39" xfId="437"/>
    <cellStyle name="Normal 3 4" xfId="438"/>
    <cellStyle name="Normal 3 40" xfId="439"/>
    <cellStyle name="Normal 3 41" xfId="440"/>
    <cellStyle name="Normal 3 42" xfId="441"/>
    <cellStyle name="Normal 3 43" xfId="442"/>
    <cellStyle name="Normal 3 44" xfId="443"/>
    <cellStyle name="Normal 3 45" xfId="444"/>
    <cellStyle name="Normal 3 46" xfId="445"/>
    <cellStyle name="Normal 3 47" xfId="446"/>
    <cellStyle name="Normal 3 48" xfId="447"/>
    <cellStyle name="Normal 3 49" xfId="448"/>
    <cellStyle name="Normal 3 5" xfId="449"/>
    <cellStyle name="Normal 3 50" xfId="450"/>
    <cellStyle name="Normal 3 51" xfId="451"/>
    <cellStyle name="Normal 3 52" xfId="452"/>
    <cellStyle name="Normal 3 53" xfId="453"/>
    <cellStyle name="Normal 3 54" xfId="454"/>
    <cellStyle name="Normal 3 55" xfId="455"/>
    <cellStyle name="Normal 3 56" xfId="456"/>
    <cellStyle name="Normal 3 57" xfId="457"/>
    <cellStyle name="Normal 3 58" xfId="458"/>
    <cellStyle name="Normal 3 59" xfId="459"/>
    <cellStyle name="Normal 3 6" xfId="460"/>
    <cellStyle name="Normal 3 60" xfId="461"/>
    <cellStyle name="Normal 3 61" xfId="462"/>
    <cellStyle name="Normal 3 62" xfId="463"/>
    <cellStyle name="Normal 3 63" xfId="464"/>
    <cellStyle name="Normal 3 64" xfId="465"/>
    <cellStyle name="Normal 3 65" xfId="466"/>
    <cellStyle name="Normal 3 66" xfId="467"/>
    <cellStyle name="Normal 3 67" xfId="468"/>
    <cellStyle name="Normal 3 68" xfId="469"/>
    <cellStyle name="Normal 3 69" xfId="470"/>
    <cellStyle name="Normal 3 7" xfId="471"/>
    <cellStyle name="Normal 3 70" xfId="472"/>
    <cellStyle name="Normal 3 71" xfId="473"/>
    <cellStyle name="Normal 3 72" xfId="474"/>
    <cellStyle name="Normal 3 73" xfId="475"/>
    <cellStyle name="Normal 3 74" xfId="476"/>
    <cellStyle name="Normal 3 75" xfId="477"/>
    <cellStyle name="Normal 3 76" xfId="478"/>
    <cellStyle name="Normal 3 77" xfId="479"/>
    <cellStyle name="Normal 3 78" xfId="480"/>
    <cellStyle name="Normal 3 79" xfId="481"/>
    <cellStyle name="Normal 3 8" xfId="482"/>
    <cellStyle name="Normal 3 80" xfId="483"/>
    <cellStyle name="Normal 3 81" xfId="484"/>
    <cellStyle name="Normal 3 82" xfId="485"/>
    <cellStyle name="Normal 3 83" xfId="486"/>
    <cellStyle name="Normal 3 84" xfId="487"/>
    <cellStyle name="Normal 3 85" xfId="488"/>
    <cellStyle name="Normal 3 86" xfId="489"/>
    <cellStyle name="Normal 3 87" xfId="490"/>
    <cellStyle name="Normal 3 88" xfId="491"/>
    <cellStyle name="Normal 3 89" xfId="492"/>
    <cellStyle name="Normal 3 9" xfId="493"/>
    <cellStyle name="Normal 3 90" xfId="494"/>
    <cellStyle name="Normal 3 91" xfId="495"/>
    <cellStyle name="Normal 3 92" xfId="496"/>
    <cellStyle name="Normal 3 93" xfId="497"/>
    <cellStyle name="Normal 3 94" xfId="498"/>
    <cellStyle name="Normal 3 95" xfId="499"/>
    <cellStyle name="Normal 3 96" xfId="500"/>
    <cellStyle name="Normal 3 97" xfId="501"/>
    <cellStyle name="Normal 3 98" xfId="502"/>
    <cellStyle name="Normal 3 99" xfId="503"/>
    <cellStyle name="Normal 30" xfId="504"/>
    <cellStyle name="Normal 31" xfId="505"/>
    <cellStyle name="Normal 31 2" xfId="506"/>
    <cellStyle name="Normal 32" xfId="507"/>
    <cellStyle name="Normal 32 2" xfId="508"/>
    <cellStyle name="Normal 33" xfId="509"/>
    <cellStyle name="Normal 34" xfId="510"/>
    <cellStyle name="Normal 35" xfId="511"/>
    <cellStyle name="Normal 36" xfId="512"/>
    <cellStyle name="Normal 37" xfId="513"/>
    <cellStyle name="Normal 38" xfId="514"/>
    <cellStyle name="Normal 38 2" xfId="515"/>
    <cellStyle name="Normal 39" xfId="516"/>
    <cellStyle name="Normal 39 2" xfId="517"/>
    <cellStyle name="Normal 4" xfId="518"/>
    <cellStyle name="Normal 4 2" xfId="519"/>
    <cellStyle name="Normal 4 2 2" xfId="520"/>
    <cellStyle name="Normal 40" xfId="521"/>
    <cellStyle name="Normal 40 2" xfId="522"/>
    <cellStyle name="Normal 41" xfId="523"/>
    <cellStyle name="Normal 41 2" xfId="524"/>
    <cellStyle name="Normal 42" xfId="525"/>
    <cellStyle name="Normal 42 2" xfId="526"/>
    <cellStyle name="Normal 43" xfId="527"/>
    <cellStyle name="Normal 43 2" xfId="528"/>
    <cellStyle name="Normal 44" xfId="529"/>
    <cellStyle name="Normal 44 2" xfId="530"/>
    <cellStyle name="Normal 45" xfId="531"/>
    <cellStyle name="Normal 45 2" xfId="532"/>
    <cellStyle name="Normal 46" xfId="533"/>
    <cellStyle name="Normal 46 2" xfId="534"/>
    <cellStyle name="Normal 47" xfId="535"/>
    <cellStyle name="Normal 47 2" xfId="536"/>
    <cellStyle name="Normal 48" xfId="537"/>
    <cellStyle name="Normal 48 2" xfId="538"/>
    <cellStyle name="Normal 49" xfId="539"/>
    <cellStyle name="Normal 49 2" xfId="540"/>
    <cellStyle name="Normal 5" xfId="541"/>
    <cellStyle name="Normal 5 10" xfId="542"/>
    <cellStyle name="Normal 5 100" xfId="543"/>
    <cellStyle name="Normal 5 101" xfId="544"/>
    <cellStyle name="Normal 5 102" xfId="545"/>
    <cellStyle name="Normal 5 103" xfId="546"/>
    <cellStyle name="Normal 5 104" xfId="547"/>
    <cellStyle name="Normal 5 105" xfId="548"/>
    <cellStyle name="Normal 5 106" xfId="549"/>
    <cellStyle name="Normal 5 107" xfId="550"/>
    <cellStyle name="Normal 5 108" xfId="551"/>
    <cellStyle name="Normal 5 109" xfId="552"/>
    <cellStyle name="Normal 5 11" xfId="553"/>
    <cellStyle name="Normal 5 110" xfId="554"/>
    <cellStyle name="Normal 5 111" xfId="555"/>
    <cellStyle name="Normal 5 112" xfId="556"/>
    <cellStyle name="Normal 5 113" xfId="557"/>
    <cellStyle name="Normal 5 114" xfId="558"/>
    <cellStyle name="Normal 5 12" xfId="559"/>
    <cellStyle name="Normal 5 13" xfId="560"/>
    <cellStyle name="Normal 5 14" xfId="561"/>
    <cellStyle name="Normal 5 15" xfId="562"/>
    <cellStyle name="Normal 5 16" xfId="563"/>
    <cellStyle name="Normal 5 17" xfId="564"/>
    <cellStyle name="Normal 5 18" xfId="565"/>
    <cellStyle name="Normal 5 19" xfId="566"/>
    <cellStyle name="Normal 5 2" xfId="567"/>
    <cellStyle name="Normal 5 20" xfId="568"/>
    <cellStyle name="Normal 5 21" xfId="569"/>
    <cellStyle name="Normal 5 22" xfId="570"/>
    <cellStyle name="Normal 5 23" xfId="571"/>
    <cellStyle name="Normal 5 24" xfId="572"/>
    <cellStyle name="Normal 5 25" xfId="573"/>
    <cellStyle name="Normal 5 26" xfId="574"/>
    <cellStyle name="Normal 5 27" xfId="575"/>
    <cellStyle name="Normal 5 28" xfId="576"/>
    <cellStyle name="Normal 5 29" xfId="577"/>
    <cellStyle name="Normal 5 3" xfId="578"/>
    <cellStyle name="Normal 5 30" xfId="579"/>
    <cellStyle name="Normal 5 31" xfId="580"/>
    <cellStyle name="Normal 5 32" xfId="581"/>
    <cellStyle name="Normal 5 33" xfId="582"/>
    <cellStyle name="Normal 5 34" xfId="583"/>
    <cellStyle name="Normal 5 35" xfId="584"/>
    <cellStyle name="Normal 5 36" xfId="585"/>
    <cellStyle name="Normal 5 37" xfId="586"/>
    <cellStyle name="Normal 5 38" xfId="587"/>
    <cellStyle name="Normal 5 39" xfId="588"/>
    <cellStyle name="Normal 5 4" xfId="589"/>
    <cellStyle name="Normal 5 40" xfId="590"/>
    <cellStyle name="Normal 5 41" xfId="591"/>
    <cellStyle name="Normal 5 42" xfId="592"/>
    <cellStyle name="Normal 5 43" xfId="593"/>
    <cellStyle name="Normal 5 44" xfId="594"/>
    <cellStyle name="Normal 5 45" xfId="595"/>
    <cellStyle name="Normal 5 46" xfId="596"/>
    <cellStyle name="Normal 5 47" xfId="597"/>
    <cellStyle name="Normal 5 48" xfId="598"/>
    <cellStyle name="Normal 5 49" xfId="599"/>
    <cellStyle name="Normal 5 5" xfId="600"/>
    <cellStyle name="Normal 5 50" xfId="601"/>
    <cellStyle name="Normal 5 51" xfId="602"/>
    <cellStyle name="Normal 5 52" xfId="603"/>
    <cellStyle name="Normal 5 53" xfId="604"/>
    <cellStyle name="Normal 5 54" xfId="605"/>
    <cellStyle name="Normal 5 55" xfId="606"/>
    <cellStyle name="Normal 5 56" xfId="607"/>
    <cellStyle name="Normal 5 57" xfId="608"/>
    <cellStyle name="Normal 5 58" xfId="609"/>
    <cellStyle name="Normal 5 59" xfId="610"/>
    <cellStyle name="Normal 5 6" xfId="611"/>
    <cellStyle name="Normal 5 60" xfId="612"/>
    <cellStyle name="Normal 5 61" xfId="613"/>
    <cellStyle name="Normal 5 62" xfId="614"/>
    <cellStyle name="Normal 5 63" xfId="615"/>
    <cellStyle name="Normal 5 64" xfId="616"/>
    <cellStyle name="Normal 5 65" xfId="617"/>
    <cellStyle name="Normal 5 66" xfId="618"/>
    <cellStyle name="Normal 5 67" xfId="619"/>
    <cellStyle name="Normal 5 68" xfId="620"/>
    <cellStyle name="Normal 5 69" xfId="621"/>
    <cellStyle name="Normal 5 7" xfId="622"/>
    <cellStyle name="Normal 5 70" xfId="623"/>
    <cellStyle name="Normal 5 71" xfId="624"/>
    <cellStyle name="Normal 5 72" xfId="625"/>
    <cellStyle name="Normal 5 73" xfId="626"/>
    <cellStyle name="Normal 5 74" xfId="627"/>
    <cellStyle name="Normal 5 75" xfId="628"/>
    <cellStyle name="Normal 5 76" xfId="629"/>
    <cellStyle name="Normal 5 77" xfId="630"/>
    <cellStyle name="Normal 5 78" xfId="631"/>
    <cellStyle name="Normal 5 79" xfId="632"/>
    <cellStyle name="Normal 5 8" xfId="633"/>
    <cellStyle name="Normal 5 80" xfId="634"/>
    <cellStyle name="Normal 5 81" xfId="635"/>
    <cellStyle name="Normal 5 82" xfId="636"/>
    <cellStyle name="Normal 5 83" xfId="637"/>
    <cellStyle name="Normal 5 84" xfId="638"/>
    <cellStyle name="Normal 5 85" xfId="639"/>
    <cellStyle name="Normal 5 86" xfId="640"/>
    <cellStyle name="Normal 5 87" xfId="641"/>
    <cellStyle name="Normal 5 88" xfId="642"/>
    <cellStyle name="Normal 5 89" xfId="643"/>
    <cellStyle name="Normal 5 9" xfId="644"/>
    <cellStyle name="Normal 5 90" xfId="645"/>
    <cellStyle name="Normal 5 91" xfId="646"/>
    <cellStyle name="Normal 5 92" xfId="647"/>
    <cellStyle name="Normal 5 93" xfId="648"/>
    <cellStyle name="Normal 5 94" xfId="649"/>
    <cellStyle name="Normal 5 95" xfId="650"/>
    <cellStyle name="Normal 5 96" xfId="651"/>
    <cellStyle name="Normal 5 97" xfId="652"/>
    <cellStyle name="Normal 5 98" xfId="653"/>
    <cellStyle name="Normal 5 99" xfId="654"/>
    <cellStyle name="Normal 50" xfId="655"/>
    <cellStyle name="Normal 50 2" xfId="656"/>
    <cellStyle name="Normal 51" xfId="657"/>
    <cellStyle name="Normal 51 2" xfId="658"/>
    <cellStyle name="Normal 52" xfId="659"/>
    <cellStyle name="Normal 52 2" xfId="660"/>
    <cellStyle name="Normal 53" xfId="661"/>
    <cellStyle name="Normal 54" xfId="662"/>
    <cellStyle name="Normal 55" xfId="663"/>
    <cellStyle name="Normal 56" xfId="664"/>
    <cellStyle name="Normal 57" xfId="665"/>
    <cellStyle name="Normal 58" xfId="666"/>
    <cellStyle name="Normal 59" xfId="667"/>
    <cellStyle name="Normal 6" xfId="668"/>
    <cellStyle name="Normal 6 2" xfId="669"/>
    <cellStyle name="Normal 6 2 2" xfId="670"/>
    <cellStyle name="Normal 60" xfId="671"/>
    <cellStyle name="Normal 61" xfId="672"/>
    <cellStyle name="Normal 62" xfId="673"/>
    <cellStyle name="Normal 63" xfId="674"/>
    <cellStyle name="Normal 64" xfId="675"/>
    <cellStyle name="Normal 65" xfId="676"/>
    <cellStyle name="Normal 66" xfId="677"/>
    <cellStyle name="Normal 67" xfId="678"/>
    <cellStyle name="Normal 68" xfId="679"/>
    <cellStyle name="Normal 69" xfId="680"/>
    <cellStyle name="Normal 7" xfId="681"/>
    <cellStyle name="Normal 7 2" xfId="682"/>
    <cellStyle name="Normal 70" xfId="683"/>
    <cellStyle name="Normal 71" xfId="684"/>
    <cellStyle name="Normal 72" xfId="685"/>
    <cellStyle name="Normal 73" xfId="686"/>
    <cellStyle name="Normal 74" xfId="687"/>
    <cellStyle name="Normal 75" xfId="688"/>
    <cellStyle name="Normal 76" xfId="689"/>
    <cellStyle name="Normal 77" xfId="690"/>
    <cellStyle name="Normal 78" xfId="691"/>
    <cellStyle name="Normal 79" xfId="692"/>
    <cellStyle name="Normal 8" xfId="693"/>
    <cellStyle name="Normal 8 2" xfId="694"/>
    <cellStyle name="Normal 8 2 2" xfId="695"/>
    <cellStyle name="Normal 80" xfId="696"/>
    <cellStyle name="Normal 81" xfId="697"/>
    <cellStyle name="Normal 82" xfId="698"/>
    <cellStyle name="Normal 83" xfId="699"/>
    <cellStyle name="Normal 84" xfId="700"/>
    <cellStyle name="Normal 85" xfId="701"/>
    <cellStyle name="Normal 86" xfId="702"/>
    <cellStyle name="Normal 87" xfId="703"/>
    <cellStyle name="Normal 88" xfId="704"/>
    <cellStyle name="Normal 89" xfId="705"/>
    <cellStyle name="Normal 9" xfId="706"/>
    <cellStyle name="Normal 90" xfId="707"/>
    <cellStyle name="Normal 91" xfId="708"/>
    <cellStyle name="Normal 92" xfId="709"/>
    <cellStyle name="Normal 93" xfId="710"/>
    <cellStyle name="Normal 94" xfId="711"/>
    <cellStyle name="Normal 95" xfId="712"/>
    <cellStyle name="Normal 96" xfId="713"/>
    <cellStyle name="Normal 97" xfId="714"/>
    <cellStyle name="Normal 98" xfId="715"/>
    <cellStyle name="Normal 99" xfId="716"/>
    <cellStyle name="Normal_BIEU-CC1" xfId="717"/>
    <cellStyle name="Normal_bieuDH" xfId="718"/>
    <cellStyle name="Normal_Sheet1 3" xfId="719"/>
    <cellStyle name="Normal_Sheet1_1" xfId="720"/>
    <cellStyle name="Normal_Sheet1_2" xfId="721"/>
    <cellStyle name="Normal_Sheet1_DTH2017moi" xfId="722"/>
    <cellStyle name="Normal_TT.GR HT-QH " xfId="723"/>
    <cellStyle name="Normal_TT.GR HT-QH  2" xfId="724"/>
    <cellStyle name="똿뗦먛귟 [0.00]_PRODUCT DETAIL Q1" xfId="725"/>
    <cellStyle name="똿뗦먛귟_PRODUCT DETAIL Q1" xfId="726"/>
    <cellStyle name="믅됞 [0.00]_PRODUCT DETAIL Q1" xfId="727"/>
    <cellStyle name="믅됞_PRODUCT DETAIL Q1" xfId="728"/>
    <cellStyle name="백분율_95" xfId="729"/>
    <cellStyle name="뷭?_BOOKSHIP" xfId="730"/>
    <cellStyle name="콤마 [0]_1202" xfId="731"/>
    <cellStyle name="콤마_1202" xfId="732"/>
    <cellStyle name="통화 [0]_1202" xfId="733"/>
    <cellStyle name="통화_1202" xfId="734"/>
    <cellStyle name="표준_(정보부문)월별인원계획" xfId="735"/>
    <cellStyle name="一般_Book1" xfId="736"/>
    <cellStyle name="千分位_Book1" xfId="738"/>
    <cellStyle name="千分位[0]_Book1" xfId="737"/>
    <cellStyle name="貨幣 [0]_Book1" xfId="739"/>
    <cellStyle name="貨幣_Book1" xfId="740"/>
  </cellStyles>
  <dxfs count="4">
    <dxf>
      <font>
        <b val="0"/>
        <condense val="0"/>
        <extend val="0"/>
        <color indexed="9"/>
      </font>
    </dxf>
    <dxf>
      <font>
        <b val="0"/>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01" Type="http://schemas.openxmlformats.org/officeDocument/2006/relationships/externalLink" Target="externalLinks/externalLink70.xml"/><Relationship Id="rId102" Type="http://schemas.openxmlformats.org/officeDocument/2006/relationships/externalLink" Target="externalLinks/externalLink71.xml"/><Relationship Id="rId103" Type="http://schemas.openxmlformats.org/officeDocument/2006/relationships/externalLink" Target="externalLinks/externalLink72.xml"/><Relationship Id="rId104" Type="http://schemas.openxmlformats.org/officeDocument/2006/relationships/externalLink" Target="externalLinks/externalLink73.xml"/><Relationship Id="rId105" Type="http://schemas.openxmlformats.org/officeDocument/2006/relationships/externalLink" Target="externalLinks/externalLink74.xml"/><Relationship Id="rId106" Type="http://schemas.openxmlformats.org/officeDocument/2006/relationships/externalLink" Target="externalLinks/externalLink75.xml"/><Relationship Id="rId107" Type="http://schemas.openxmlformats.org/officeDocument/2006/relationships/externalLink" Target="externalLinks/externalLink76.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8" Type="http://schemas.openxmlformats.org/officeDocument/2006/relationships/externalLink" Target="externalLinks/externalLink77.xml"/><Relationship Id="rId109" Type="http://schemas.openxmlformats.org/officeDocument/2006/relationships/externalLink" Target="externalLinks/externalLink78.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externalLink" Target="externalLinks/externalLink1.xml"/><Relationship Id="rId33" Type="http://schemas.openxmlformats.org/officeDocument/2006/relationships/externalLink" Target="externalLinks/externalLink2.xml"/><Relationship Id="rId34" Type="http://schemas.openxmlformats.org/officeDocument/2006/relationships/externalLink" Target="externalLinks/externalLink3.xml"/><Relationship Id="rId35" Type="http://schemas.openxmlformats.org/officeDocument/2006/relationships/externalLink" Target="externalLinks/externalLink4.xml"/><Relationship Id="rId36" Type="http://schemas.openxmlformats.org/officeDocument/2006/relationships/externalLink" Target="externalLinks/externalLink5.xml"/><Relationship Id="rId37" Type="http://schemas.openxmlformats.org/officeDocument/2006/relationships/externalLink" Target="externalLinks/externalLink6.xml"/><Relationship Id="rId38" Type="http://schemas.openxmlformats.org/officeDocument/2006/relationships/externalLink" Target="externalLinks/externalLink7.xml"/><Relationship Id="rId39" Type="http://schemas.openxmlformats.org/officeDocument/2006/relationships/externalLink" Target="externalLinks/externalLink8.xml"/><Relationship Id="rId50" Type="http://schemas.openxmlformats.org/officeDocument/2006/relationships/externalLink" Target="externalLinks/externalLink19.xml"/><Relationship Id="rId51" Type="http://schemas.openxmlformats.org/officeDocument/2006/relationships/externalLink" Target="externalLinks/externalLink20.xml"/><Relationship Id="rId52" Type="http://schemas.openxmlformats.org/officeDocument/2006/relationships/externalLink" Target="externalLinks/externalLink21.xml"/><Relationship Id="rId53" Type="http://schemas.openxmlformats.org/officeDocument/2006/relationships/externalLink" Target="externalLinks/externalLink22.xml"/><Relationship Id="rId54" Type="http://schemas.openxmlformats.org/officeDocument/2006/relationships/externalLink" Target="externalLinks/externalLink23.xml"/><Relationship Id="rId55" Type="http://schemas.openxmlformats.org/officeDocument/2006/relationships/externalLink" Target="externalLinks/externalLink24.xml"/><Relationship Id="rId56" Type="http://schemas.openxmlformats.org/officeDocument/2006/relationships/externalLink" Target="externalLinks/externalLink25.xml"/><Relationship Id="rId57" Type="http://schemas.openxmlformats.org/officeDocument/2006/relationships/externalLink" Target="externalLinks/externalLink26.xml"/><Relationship Id="rId58" Type="http://schemas.openxmlformats.org/officeDocument/2006/relationships/externalLink" Target="externalLinks/externalLink27.xml"/><Relationship Id="rId59" Type="http://schemas.openxmlformats.org/officeDocument/2006/relationships/externalLink" Target="externalLinks/externalLink28.xml"/><Relationship Id="rId70" Type="http://schemas.openxmlformats.org/officeDocument/2006/relationships/externalLink" Target="externalLinks/externalLink39.xml"/><Relationship Id="rId71" Type="http://schemas.openxmlformats.org/officeDocument/2006/relationships/externalLink" Target="externalLinks/externalLink40.xml"/><Relationship Id="rId72" Type="http://schemas.openxmlformats.org/officeDocument/2006/relationships/externalLink" Target="externalLinks/externalLink41.xml"/><Relationship Id="rId73" Type="http://schemas.openxmlformats.org/officeDocument/2006/relationships/externalLink" Target="externalLinks/externalLink42.xml"/><Relationship Id="rId74" Type="http://schemas.openxmlformats.org/officeDocument/2006/relationships/externalLink" Target="externalLinks/externalLink43.xml"/><Relationship Id="rId75" Type="http://schemas.openxmlformats.org/officeDocument/2006/relationships/externalLink" Target="externalLinks/externalLink44.xml"/><Relationship Id="rId76" Type="http://schemas.openxmlformats.org/officeDocument/2006/relationships/externalLink" Target="externalLinks/externalLink45.xml"/><Relationship Id="rId77" Type="http://schemas.openxmlformats.org/officeDocument/2006/relationships/externalLink" Target="externalLinks/externalLink46.xml"/><Relationship Id="rId78" Type="http://schemas.openxmlformats.org/officeDocument/2006/relationships/externalLink" Target="externalLinks/externalLink47.xml"/><Relationship Id="rId79" Type="http://schemas.openxmlformats.org/officeDocument/2006/relationships/externalLink" Target="externalLinks/externalLink48.xml"/><Relationship Id="rId110" Type="http://schemas.openxmlformats.org/officeDocument/2006/relationships/theme" Target="theme/theme1.xml"/><Relationship Id="rId90" Type="http://schemas.openxmlformats.org/officeDocument/2006/relationships/externalLink" Target="externalLinks/externalLink59.xml"/><Relationship Id="rId91" Type="http://schemas.openxmlformats.org/officeDocument/2006/relationships/externalLink" Target="externalLinks/externalLink60.xml"/><Relationship Id="rId92" Type="http://schemas.openxmlformats.org/officeDocument/2006/relationships/externalLink" Target="externalLinks/externalLink61.xml"/><Relationship Id="rId93" Type="http://schemas.openxmlformats.org/officeDocument/2006/relationships/externalLink" Target="externalLinks/externalLink62.xml"/><Relationship Id="rId94" Type="http://schemas.openxmlformats.org/officeDocument/2006/relationships/externalLink" Target="externalLinks/externalLink63.xml"/><Relationship Id="rId95" Type="http://schemas.openxmlformats.org/officeDocument/2006/relationships/externalLink" Target="externalLinks/externalLink64.xml"/><Relationship Id="rId96" Type="http://schemas.openxmlformats.org/officeDocument/2006/relationships/externalLink" Target="externalLinks/externalLink65.xml"/><Relationship Id="rId97" Type="http://schemas.openxmlformats.org/officeDocument/2006/relationships/externalLink" Target="externalLinks/externalLink66.xml"/><Relationship Id="rId98" Type="http://schemas.openxmlformats.org/officeDocument/2006/relationships/externalLink" Target="externalLinks/externalLink67.xml"/><Relationship Id="rId99" Type="http://schemas.openxmlformats.org/officeDocument/2006/relationships/externalLink" Target="externalLinks/externalLink68.xml"/><Relationship Id="rId111" Type="http://schemas.openxmlformats.org/officeDocument/2006/relationships/styles" Target="styles.xml"/><Relationship Id="rId112" Type="http://schemas.openxmlformats.org/officeDocument/2006/relationships/sharedStrings" Target="sharedStrings.xml"/><Relationship Id="rId113" Type="http://schemas.openxmlformats.org/officeDocument/2006/relationships/calcChain" Target="calcChain.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40" Type="http://schemas.openxmlformats.org/officeDocument/2006/relationships/externalLink" Target="externalLinks/externalLink9.xml"/><Relationship Id="rId41" Type="http://schemas.openxmlformats.org/officeDocument/2006/relationships/externalLink" Target="externalLinks/externalLink10.xml"/><Relationship Id="rId42" Type="http://schemas.openxmlformats.org/officeDocument/2006/relationships/externalLink" Target="externalLinks/externalLink11.xml"/><Relationship Id="rId43" Type="http://schemas.openxmlformats.org/officeDocument/2006/relationships/externalLink" Target="externalLinks/externalLink12.xml"/><Relationship Id="rId44" Type="http://schemas.openxmlformats.org/officeDocument/2006/relationships/externalLink" Target="externalLinks/externalLink13.xml"/><Relationship Id="rId45" Type="http://schemas.openxmlformats.org/officeDocument/2006/relationships/externalLink" Target="externalLinks/externalLink14.xml"/><Relationship Id="rId46" Type="http://schemas.openxmlformats.org/officeDocument/2006/relationships/externalLink" Target="externalLinks/externalLink15.xml"/><Relationship Id="rId47" Type="http://schemas.openxmlformats.org/officeDocument/2006/relationships/externalLink" Target="externalLinks/externalLink16.xml"/><Relationship Id="rId48" Type="http://schemas.openxmlformats.org/officeDocument/2006/relationships/externalLink" Target="externalLinks/externalLink17.xml"/><Relationship Id="rId49" Type="http://schemas.openxmlformats.org/officeDocument/2006/relationships/externalLink" Target="externalLinks/externalLink18.xml"/><Relationship Id="rId60" Type="http://schemas.openxmlformats.org/officeDocument/2006/relationships/externalLink" Target="externalLinks/externalLink29.xml"/><Relationship Id="rId61" Type="http://schemas.openxmlformats.org/officeDocument/2006/relationships/externalLink" Target="externalLinks/externalLink30.xml"/><Relationship Id="rId62" Type="http://schemas.openxmlformats.org/officeDocument/2006/relationships/externalLink" Target="externalLinks/externalLink31.xml"/><Relationship Id="rId63" Type="http://schemas.openxmlformats.org/officeDocument/2006/relationships/externalLink" Target="externalLinks/externalLink32.xml"/><Relationship Id="rId64" Type="http://schemas.openxmlformats.org/officeDocument/2006/relationships/externalLink" Target="externalLinks/externalLink33.xml"/><Relationship Id="rId65" Type="http://schemas.openxmlformats.org/officeDocument/2006/relationships/externalLink" Target="externalLinks/externalLink34.xml"/><Relationship Id="rId66" Type="http://schemas.openxmlformats.org/officeDocument/2006/relationships/externalLink" Target="externalLinks/externalLink35.xml"/><Relationship Id="rId67" Type="http://schemas.openxmlformats.org/officeDocument/2006/relationships/externalLink" Target="externalLinks/externalLink36.xml"/><Relationship Id="rId68" Type="http://schemas.openxmlformats.org/officeDocument/2006/relationships/externalLink" Target="externalLinks/externalLink37.xml"/><Relationship Id="rId69" Type="http://schemas.openxmlformats.org/officeDocument/2006/relationships/externalLink" Target="externalLinks/externalLink38.xml"/><Relationship Id="rId100" Type="http://schemas.openxmlformats.org/officeDocument/2006/relationships/externalLink" Target="externalLinks/externalLink69.xml"/><Relationship Id="rId80" Type="http://schemas.openxmlformats.org/officeDocument/2006/relationships/externalLink" Target="externalLinks/externalLink49.xml"/><Relationship Id="rId81" Type="http://schemas.openxmlformats.org/officeDocument/2006/relationships/externalLink" Target="externalLinks/externalLink50.xml"/><Relationship Id="rId82" Type="http://schemas.openxmlformats.org/officeDocument/2006/relationships/externalLink" Target="externalLinks/externalLink51.xml"/><Relationship Id="rId83" Type="http://schemas.openxmlformats.org/officeDocument/2006/relationships/externalLink" Target="externalLinks/externalLink52.xml"/><Relationship Id="rId84" Type="http://schemas.openxmlformats.org/officeDocument/2006/relationships/externalLink" Target="externalLinks/externalLink53.xml"/><Relationship Id="rId85" Type="http://schemas.openxmlformats.org/officeDocument/2006/relationships/externalLink" Target="externalLinks/externalLink54.xml"/><Relationship Id="rId86" Type="http://schemas.openxmlformats.org/officeDocument/2006/relationships/externalLink" Target="externalLinks/externalLink55.xml"/><Relationship Id="rId87" Type="http://schemas.openxmlformats.org/officeDocument/2006/relationships/externalLink" Target="externalLinks/externalLink56.xml"/><Relationship Id="rId88" Type="http://schemas.openxmlformats.org/officeDocument/2006/relationships/externalLink" Target="externalLinks/externalLink57.xml"/><Relationship Id="rId89" Type="http://schemas.openxmlformats.org/officeDocument/2006/relationships/externalLink" Target="externalLinks/externalLink58.xml"/></Relationships>
</file>

<file path=xl/drawings/drawing1.xml><?xml version="1.0" encoding="utf-8"?>
<xdr:wsDr xmlns:xdr="http://schemas.openxmlformats.org/drawingml/2006/spreadsheetDrawing" xmlns:a="http://schemas.openxmlformats.org/drawingml/2006/main">
  <xdr:twoCellAnchor>
    <xdr:from>
      <xdr:col>1</xdr:col>
      <xdr:colOff>1193800</xdr:colOff>
      <xdr:row>47</xdr:row>
      <xdr:rowOff>0</xdr:rowOff>
    </xdr:from>
    <xdr:to>
      <xdr:col>1</xdr:col>
      <xdr:colOff>1219200</xdr:colOff>
      <xdr:row>47</xdr:row>
      <xdr:rowOff>0</xdr:rowOff>
    </xdr:to>
    <xdr:sp macro="" textlink="">
      <xdr:nvSpPr>
        <xdr:cNvPr id="121167" name="Text Box 1"/>
        <xdr:cNvSpPr txBox="1">
          <a:spLocks noChangeArrowheads="1"/>
        </xdr:cNvSpPr>
      </xdr:nvSpPr>
      <xdr:spPr bwMode="auto">
        <a:xfrm>
          <a:off x="1473200" y="99822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1168" name="Text Box 2"/>
        <xdr:cNvSpPr txBox="1">
          <a:spLocks noChangeArrowheads="1"/>
        </xdr:cNvSpPr>
      </xdr:nvSpPr>
      <xdr:spPr bwMode="auto">
        <a:xfrm>
          <a:off x="1473200" y="99822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1169" name="Text Box 3"/>
        <xdr:cNvSpPr txBox="1">
          <a:spLocks noChangeArrowheads="1"/>
        </xdr:cNvSpPr>
      </xdr:nvSpPr>
      <xdr:spPr bwMode="auto">
        <a:xfrm>
          <a:off x="1473200" y="99822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1170" name="Text Box 4"/>
        <xdr:cNvSpPr txBox="1">
          <a:spLocks noChangeArrowheads="1"/>
        </xdr:cNvSpPr>
      </xdr:nvSpPr>
      <xdr:spPr bwMode="auto">
        <a:xfrm>
          <a:off x="1473200" y="99822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1171" name="Text Box 1"/>
        <xdr:cNvSpPr txBox="1">
          <a:spLocks noChangeArrowheads="1"/>
        </xdr:cNvSpPr>
      </xdr:nvSpPr>
      <xdr:spPr bwMode="auto">
        <a:xfrm>
          <a:off x="1473200" y="102108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1172" name="Text Box 2"/>
        <xdr:cNvSpPr txBox="1">
          <a:spLocks noChangeArrowheads="1"/>
        </xdr:cNvSpPr>
      </xdr:nvSpPr>
      <xdr:spPr bwMode="auto">
        <a:xfrm>
          <a:off x="1473200" y="102108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1173" name="Text Box 3"/>
        <xdr:cNvSpPr txBox="1">
          <a:spLocks noChangeArrowheads="1"/>
        </xdr:cNvSpPr>
      </xdr:nvSpPr>
      <xdr:spPr bwMode="auto">
        <a:xfrm>
          <a:off x="1473200" y="102108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1174" name="Text Box 4"/>
        <xdr:cNvSpPr txBox="1">
          <a:spLocks noChangeArrowheads="1"/>
        </xdr:cNvSpPr>
      </xdr:nvSpPr>
      <xdr:spPr bwMode="auto">
        <a:xfrm>
          <a:off x="1473200" y="102108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1193800</xdr:colOff>
      <xdr:row>47</xdr:row>
      <xdr:rowOff>0</xdr:rowOff>
    </xdr:from>
    <xdr:to>
      <xdr:col>1</xdr:col>
      <xdr:colOff>1219200</xdr:colOff>
      <xdr:row>47</xdr:row>
      <xdr:rowOff>0</xdr:rowOff>
    </xdr:to>
    <xdr:sp macro="" textlink="">
      <xdr:nvSpPr>
        <xdr:cNvPr id="126129" name="Text Box 1"/>
        <xdr:cNvSpPr txBox="1">
          <a:spLocks noChangeArrowheads="1"/>
        </xdr:cNvSpPr>
      </xdr:nvSpPr>
      <xdr:spPr bwMode="auto">
        <a:xfrm>
          <a:off x="1473200" y="9080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6130" name="Text Box 2"/>
        <xdr:cNvSpPr txBox="1">
          <a:spLocks noChangeArrowheads="1"/>
        </xdr:cNvSpPr>
      </xdr:nvSpPr>
      <xdr:spPr bwMode="auto">
        <a:xfrm>
          <a:off x="1473200" y="9080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6131" name="Text Box 3"/>
        <xdr:cNvSpPr txBox="1">
          <a:spLocks noChangeArrowheads="1"/>
        </xdr:cNvSpPr>
      </xdr:nvSpPr>
      <xdr:spPr bwMode="auto">
        <a:xfrm>
          <a:off x="1473200" y="9080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6132" name="Text Box 4"/>
        <xdr:cNvSpPr txBox="1">
          <a:spLocks noChangeArrowheads="1"/>
        </xdr:cNvSpPr>
      </xdr:nvSpPr>
      <xdr:spPr bwMode="auto">
        <a:xfrm>
          <a:off x="1473200" y="9080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6133" name="Text Box 1"/>
        <xdr:cNvSpPr txBox="1">
          <a:spLocks noChangeArrowheads="1"/>
        </xdr:cNvSpPr>
      </xdr:nvSpPr>
      <xdr:spPr bwMode="auto">
        <a:xfrm>
          <a:off x="1473200" y="92837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6134" name="Text Box 2"/>
        <xdr:cNvSpPr txBox="1">
          <a:spLocks noChangeArrowheads="1"/>
        </xdr:cNvSpPr>
      </xdr:nvSpPr>
      <xdr:spPr bwMode="auto">
        <a:xfrm>
          <a:off x="1473200" y="92837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6135" name="Text Box 3"/>
        <xdr:cNvSpPr txBox="1">
          <a:spLocks noChangeArrowheads="1"/>
        </xdr:cNvSpPr>
      </xdr:nvSpPr>
      <xdr:spPr bwMode="auto">
        <a:xfrm>
          <a:off x="1473200" y="92837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6136" name="Text Box 4"/>
        <xdr:cNvSpPr txBox="1">
          <a:spLocks noChangeArrowheads="1"/>
        </xdr:cNvSpPr>
      </xdr:nvSpPr>
      <xdr:spPr bwMode="auto">
        <a:xfrm>
          <a:off x="1473200" y="92837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1193800</xdr:colOff>
      <xdr:row>47</xdr:row>
      <xdr:rowOff>0</xdr:rowOff>
    </xdr:from>
    <xdr:to>
      <xdr:col>1</xdr:col>
      <xdr:colOff>1219200</xdr:colOff>
      <xdr:row>47</xdr:row>
      <xdr:rowOff>0</xdr:rowOff>
    </xdr:to>
    <xdr:sp macro="" textlink="">
      <xdr:nvSpPr>
        <xdr:cNvPr id="127153" name="Text Box 1"/>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7154" name="Text Box 2"/>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7155" name="Text Box 3"/>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7156" name="Text Box 4"/>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7157" name="Text Box 1"/>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7158" name="Text Box 2"/>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7159" name="Text Box 3"/>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7160" name="Text Box 4"/>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1193800</xdr:colOff>
      <xdr:row>47</xdr:row>
      <xdr:rowOff>0</xdr:rowOff>
    </xdr:from>
    <xdr:to>
      <xdr:col>1</xdr:col>
      <xdr:colOff>1219200</xdr:colOff>
      <xdr:row>47</xdr:row>
      <xdr:rowOff>0</xdr:rowOff>
    </xdr:to>
    <xdr:sp macro="" textlink="">
      <xdr:nvSpPr>
        <xdr:cNvPr id="128177" name="Text Box 1"/>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8178" name="Text Box 2"/>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8179" name="Text Box 3"/>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8180" name="Text Box 4"/>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8181" name="Text Box 1"/>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8182" name="Text Box 2"/>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8183" name="Text Box 3"/>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8184" name="Text Box 4"/>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1193800</xdr:colOff>
      <xdr:row>47</xdr:row>
      <xdr:rowOff>0</xdr:rowOff>
    </xdr:from>
    <xdr:to>
      <xdr:col>1</xdr:col>
      <xdr:colOff>1219200</xdr:colOff>
      <xdr:row>47</xdr:row>
      <xdr:rowOff>0</xdr:rowOff>
    </xdr:to>
    <xdr:sp macro="" textlink="">
      <xdr:nvSpPr>
        <xdr:cNvPr id="129201" name="Text Box 1"/>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9202" name="Text Box 2"/>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9203" name="Text Box 3"/>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9204" name="Text Box 4"/>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9205" name="Text Box 1"/>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9206" name="Text Box 2"/>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9207" name="Text Box 3"/>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9208" name="Text Box 4"/>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1193800</xdr:colOff>
      <xdr:row>47</xdr:row>
      <xdr:rowOff>0</xdr:rowOff>
    </xdr:from>
    <xdr:to>
      <xdr:col>1</xdr:col>
      <xdr:colOff>1219200</xdr:colOff>
      <xdr:row>47</xdr:row>
      <xdr:rowOff>0</xdr:rowOff>
    </xdr:to>
    <xdr:sp macro="" textlink="">
      <xdr:nvSpPr>
        <xdr:cNvPr id="130225" name="Text Box 1"/>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0226" name="Text Box 2"/>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0227" name="Text Box 3"/>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0228" name="Text Box 4"/>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0229" name="Text Box 1"/>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0230" name="Text Box 2"/>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0231" name="Text Box 3"/>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0232" name="Text Box 4"/>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1193800</xdr:colOff>
      <xdr:row>47</xdr:row>
      <xdr:rowOff>0</xdr:rowOff>
    </xdr:from>
    <xdr:to>
      <xdr:col>1</xdr:col>
      <xdr:colOff>1219200</xdr:colOff>
      <xdr:row>47</xdr:row>
      <xdr:rowOff>0</xdr:rowOff>
    </xdr:to>
    <xdr:sp macro="" textlink="">
      <xdr:nvSpPr>
        <xdr:cNvPr id="131249" name="Text Box 1"/>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1250" name="Text Box 2"/>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1251" name="Text Box 3"/>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1252" name="Text Box 4"/>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1253" name="Text Box 1"/>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1254" name="Text Box 2"/>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1255" name="Text Box 3"/>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1256" name="Text Box 4"/>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1193800</xdr:colOff>
      <xdr:row>47</xdr:row>
      <xdr:rowOff>0</xdr:rowOff>
    </xdr:from>
    <xdr:to>
      <xdr:col>1</xdr:col>
      <xdr:colOff>1219200</xdr:colOff>
      <xdr:row>47</xdr:row>
      <xdr:rowOff>0</xdr:rowOff>
    </xdr:to>
    <xdr:sp macro="" textlink="">
      <xdr:nvSpPr>
        <xdr:cNvPr id="132273" name="Text Box 1"/>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2274" name="Text Box 2"/>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2275" name="Text Box 3"/>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2276" name="Text Box 4"/>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2277" name="Text Box 1"/>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2278" name="Text Box 2"/>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2279" name="Text Box 3"/>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2280" name="Text Box 4"/>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1193800</xdr:colOff>
      <xdr:row>47</xdr:row>
      <xdr:rowOff>0</xdr:rowOff>
    </xdr:from>
    <xdr:to>
      <xdr:col>1</xdr:col>
      <xdr:colOff>1219200</xdr:colOff>
      <xdr:row>47</xdr:row>
      <xdr:rowOff>0</xdr:rowOff>
    </xdr:to>
    <xdr:sp macro="" textlink="">
      <xdr:nvSpPr>
        <xdr:cNvPr id="133297" name="Text Box 1"/>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3298" name="Text Box 2"/>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3299" name="Text Box 3"/>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3300" name="Text Box 4"/>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3301" name="Text Box 1"/>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3302" name="Text Box 2"/>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3303" name="Text Box 3"/>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3304" name="Text Box 4"/>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1193800</xdr:colOff>
      <xdr:row>47</xdr:row>
      <xdr:rowOff>0</xdr:rowOff>
    </xdr:from>
    <xdr:to>
      <xdr:col>1</xdr:col>
      <xdr:colOff>1219200</xdr:colOff>
      <xdr:row>47</xdr:row>
      <xdr:rowOff>0</xdr:rowOff>
    </xdr:to>
    <xdr:sp macro="" textlink="">
      <xdr:nvSpPr>
        <xdr:cNvPr id="134321" name="Text Box 1"/>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4322" name="Text Box 2"/>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4323" name="Text Box 3"/>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4324" name="Text Box 4"/>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4325" name="Text Box 1"/>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4326" name="Text Box 2"/>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4327" name="Text Box 3"/>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4328" name="Text Box 4"/>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1193800</xdr:colOff>
      <xdr:row>47</xdr:row>
      <xdr:rowOff>0</xdr:rowOff>
    </xdr:from>
    <xdr:to>
      <xdr:col>1</xdr:col>
      <xdr:colOff>1219200</xdr:colOff>
      <xdr:row>47</xdr:row>
      <xdr:rowOff>0</xdr:rowOff>
    </xdr:to>
    <xdr:sp macro="" textlink="">
      <xdr:nvSpPr>
        <xdr:cNvPr id="135345" name="Text Box 1"/>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5346" name="Text Box 2"/>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5347" name="Text Box 3"/>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5348" name="Text Box 4"/>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5349" name="Text Box 1"/>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5350" name="Text Box 2"/>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5351" name="Text Box 3"/>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5352" name="Text Box 4"/>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1193800</xdr:colOff>
      <xdr:row>47</xdr:row>
      <xdr:rowOff>0</xdr:rowOff>
    </xdr:from>
    <xdr:to>
      <xdr:col>1</xdr:col>
      <xdr:colOff>1219200</xdr:colOff>
      <xdr:row>47</xdr:row>
      <xdr:rowOff>0</xdr:rowOff>
    </xdr:to>
    <xdr:sp macro="" textlink="">
      <xdr:nvSpPr>
        <xdr:cNvPr id="125113" name="Text Box 1"/>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5114" name="Text Box 2"/>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5115" name="Text Box 3"/>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25116" name="Text Box 4"/>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5117" name="Text Box 1"/>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5118" name="Text Box 2"/>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5119" name="Text Box 3"/>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25120" name="Text Box 4"/>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1193800</xdr:colOff>
      <xdr:row>47</xdr:row>
      <xdr:rowOff>0</xdr:rowOff>
    </xdr:from>
    <xdr:to>
      <xdr:col>1</xdr:col>
      <xdr:colOff>1219200</xdr:colOff>
      <xdr:row>47</xdr:row>
      <xdr:rowOff>0</xdr:rowOff>
    </xdr:to>
    <xdr:sp macro="" textlink="">
      <xdr:nvSpPr>
        <xdr:cNvPr id="136369" name="Text Box 1"/>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6370" name="Text Box 2"/>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6371" name="Text Box 3"/>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6372" name="Text Box 4"/>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6373" name="Text Box 1"/>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6374" name="Text Box 2"/>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6375" name="Text Box 3"/>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6376" name="Text Box 4"/>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1193800</xdr:colOff>
      <xdr:row>47</xdr:row>
      <xdr:rowOff>0</xdr:rowOff>
    </xdr:from>
    <xdr:to>
      <xdr:col>1</xdr:col>
      <xdr:colOff>1219200</xdr:colOff>
      <xdr:row>47</xdr:row>
      <xdr:rowOff>0</xdr:rowOff>
    </xdr:to>
    <xdr:sp macro="" textlink="">
      <xdr:nvSpPr>
        <xdr:cNvPr id="137393" name="Text Box 1"/>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7394" name="Text Box 2"/>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7395" name="Text Box 3"/>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47</xdr:row>
      <xdr:rowOff>0</xdr:rowOff>
    </xdr:from>
    <xdr:to>
      <xdr:col>1</xdr:col>
      <xdr:colOff>1219200</xdr:colOff>
      <xdr:row>47</xdr:row>
      <xdr:rowOff>0</xdr:rowOff>
    </xdr:to>
    <xdr:sp macro="" textlink="">
      <xdr:nvSpPr>
        <xdr:cNvPr id="137396" name="Text Box 4"/>
        <xdr:cNvSpPr txBox="1">
          <a:spLocks noChangeArrowheads="1"/>
        </xdr:cNvSpPr>
      </xdr:nvSpPr>
      <xdr:spPr bwMode="auto">
        <a:xfrm>
          <a:off x="1473200" y="90043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7397" name="Text Box 1"/>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7398" name="Text Box 2"/>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7399" name="Text Box 3"/>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1193800</xdr:colOff>
      <xdr:row>48</xdr:row>
      <xdr:rowOff>0</xdr:rowOff>
    </xdr:from>
    <xdr:to>
      <xdr:col>1</xdr:col>
      <xdr:colOff>1219200</xdr:colOff>
      <xdr:row>48</xdr:row>
      <xdr:rowOff>0</xdr:rowOff>
    </xdr:to>
    <xdr:sp macro="" textlink="">
      <xdr:nvSpPr>
        <xdr:cNvPr id="137400" name="Text Box 4"/>
        <xdr:cNvSpPr txBox="1">
          <a:spLocks noChangeArrowheads="1"/>
        </xdr:cNvSpPr>
      </xdr:nvSpPr>
      <xdr:spPr bwMode="auto">
        <a:xfrm>
          <a:off x="1473200" y="9207500"/>
          <a:ext cx="25400" cy="0"/>
        </a:xfrm>
        <a:prstGeom prst="rect">
          <a:avLst/>
        </a:prstGeom>
        <a:solidFill>
          <a:srgbClr val="FFFF00"/>
        </a:solidFill>
        <a:ln w="9525">
          <a:solidFill>
            <a:srgbClr val="000000"/>
          </a:solidFill>
          <a:miter lim="800000"/>
          <a:headEnd/>
          <a:tailEnd/>
        </a:ln>
      </xdr:spPr>
      <xdr:txBody>
        <a:bodyPr rtlCol="0"/>
        <a:lstStyle/>
        <a:p>
          <a:pPr algn="ct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CC%20HUONG%20SON%2020.1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e%20thong%20bieu%20KH%20ductho2018k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viet3/DATA%20(F)/dungquat/goi3/Form%20nop%20thau/PNT-P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iacong2/c/96Q2573/HE-7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viet3/DATA%20(F)/Dung%20Quat/Nhom%20GC/New%20Folder/My%20Documents/3533/99Q/99Q3657/99Q3299(REV.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viet3/DATA%20(F)/DOCUMENT/DAUTHAU/Dungquat/GOI3/DUNGQUAT-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Y_6/My%20Documents/Trung%20Thuc/Vung%20DBSCL_6.2.04(12%20tinh)/HT-DBSCL/HT-CD_DVHC-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01%20TQA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viet3/DATA%20(F)/HONGLY/Copy%20o%20D%20ngay%205%20-%206%20-%2006/THAI%20BINH/Bao%20cao/Quang%20Minh/TT%20Tn%20&amp;Mtd/Khoa/lan7%20TQ%2011-2004/luu%20k%20mo8-2004/Bieu/BieuBCTH/Mau%20bie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3_16/c/Thuy/HT2000/HTDN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viet3/DATA%20(F)/HONGLY/Copy%20o%20D%20ngay%205%20-%206%20-%2006/THAI%20BINH/Bao%20cao/Quang%20Minh/QH%20TQuoc/BCao%20QH%20ca%20nuoc/BCao%20(LDD%202003)/1-4-2004/HT2000(dat%20o%20moi)%20(1-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3_14/c/QH%20TQuoc/BCao%20QH%20ca%20nuoc/BCao%2019.3/He%20thong%20phu%20luc%2019-3/Phu%20luc%209-HT/Bieu(moi)/HTDCSD(su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viet3/DATA%20(F)/HONGLY/Copy%20o%20D%20ngay%205%20-%206%20-%2006/THAI%20BINH/Bao%20cao/Quang%20Minh/Van%20Ban/So%20Dia%20Chinh/Dieu%20tra%20co%20ban/My%20Documents/TUYEN/QT-%20Tinh/T&#181;i%20Ch&#221;nh%20-%20Xu&#169;n%20L&#203;p/T&#181;iCh&#221;nh%20-%20Y&#170;n%20L&#169;m/TaiChinh%20-%20Yen%20la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3_12/c12/Thinh/HTSD%20nam%202000%20toan%20quo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viet3/DATA%20(F)/Dung%20Quat/Nhom%20GC/New%20Folder/My%20Documents/3533/99Q/99Q3657/99Q3299(REV.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Y_6/My%20Documents/Trung%20Thuc/Vung%20DBSCL_6.2.04(12%20tinh)/HT-DBSCL/HT-KDCNT_DVHC-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tha/Tai%20Chinh-%20QT-Hala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viet3/DATA%20(F)/HONGLY/Copy%20o%20D%20ngay%205%20-%206%20-%2006/THAI%20BINH/Bao%20cao/Quang%20Minh/Van%20Ban/So%20Dia%20Chinh/Dieu%20tra%20co%20ban/My%20Documents/TUYEN/QT-%20Tinh/T&#181;i%20Ch&#221;nh%20-%20Xu&#169;n%20L&#203;p/T&#181;iCh&#221;nh%20-%20Y&#170;n%20L&#169;m/DU%20TOAN_YenLam_TongHo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viet3/DATA%20(F)/Dung%20Quat/Nhom%20GC/New%20Folder/My%20Documents/3533/98Q/98Q301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viet3/DATA%20(F)/HONGLY/Copy%20o%20D%20ngay%205%20-%206%20-%2006/THAI%20BINH/Bao%20cao/Quang%20Minh/Van%20Ban/So%20Dia%20Chinh/Dieu%20tra%20co%20ban/My%20Documents/Hiep/ChongQuaTai/Km4/Km4_TQ_HN%20(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uyetnga/bb%20ban%20giao/Phong%20Kinh%20Te/LUC/EXCEL/Th&#199;u/Du%20thau%20Y&#170;n%20Minh%20-%20H&#181;%20Giang.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uyetnga/bb%20ban%20giao/LVTD/MSOffice/EXCEL/LUC/DT%20DZ%2022+TBA%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uyetnga/bb%20ban%20giao/LVTD/MSOffice/EXCEL/LUC/HY3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y%20Documents/Km4_TQ_HN%20(mo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viet3/DATA%20(F)/HONGLY/Copy%20o%20D%20ngay%205%20-%206%20-%2006/THAI%20BINH/Bao%20cao/Quang%20Minh/Van%20Ban/So%20Dia%20Chinh/Dieu%20tra%20co%20ban/My%20Documents/TUYEN/QT-%20Tinh/T&#181;i%20Ch&#221;nh%20-%20Xu&#169;n%20L&#203;p/T&#181;iCh&#221;nh%20-%20Y&#170;n%20L&#169;m/GocSau(mo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viet3/DATA%20(F)/Dung%20Quat/Nhom%20GC/New%20Folder/My%20Documents/3533/96Q/96q2588/PAN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3_16/c/Thuy/HT2000/HTDDT%202000(tpkt%20DBSHong).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ay_5/c/Trung%20ki&#170;n/Book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viet3/DATA%20(F)/Dung%20Quat/Nhom%20GC/New%20Folder/My%20Documents/3533/98Q/3533/Q/Book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ER/PROJECT/WINDOWS/TEMP/IBASE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viet3/DATA%20(F)/Dung%20Quat/Nhom%20GC/New%20Folder/My%20Documents/3533/98Q/3533/Q/98Q2943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viet3/DATA%20(F)/CS3408/Standard/RP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Documents%20and%20Settings/User/My%20Documents/Downloads/QH/CD/BC%20Kim%20Thanh-HaiDuongcuoicung/BIEU_MAU_QH/TT%20Tn%20&amp;Mtd/Khoa/lan7%20TQ%2011-2004/luu%20k%20mo8-2004/Bieu/BieuBCTH/"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KH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viet3/DATA%20(F)/HONGLY/Copy%20o%20D%20ngay%205%20-%206%20-%2006/THAI%20BINH/Bao%20cao/Quang%20Minh/Van%20Ban/So%20Dia%20Chinh/Dieu%20tra%20co%20ban/My%20Documents/TUYEN/QT-%20Tinh/T&#181;i%20Ch&#221;nh%20-%20Xu&#169;n%20L&#203;p/T&#181;iCh&#221;nh%20-%20Y&#170;n%20L&#169;m/GocSau_Nahang(new).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My%20Documents/DToan35KV/TramCatT.Yen-B.X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viet3/DATA%20(F)/HONGLY/Copy%20o%20D%20ngay%205%20-%206%20-%2006/THAI%20BINH/Bao%20cao/Quang%20Minh/Van%20Ban/So%20Dia%20Chinh/Dieu%20tra%20co%20ban/My%20Documents/Hiep/ChongQuaTai/GocSau/GocSau_Nahang(new).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viet3/DATA%20(F)/Dung%20Quat/Goi%202/TH5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3_16/c/Thuy/HT2000/HTDDT%202000(tpkt%20DBSCLong).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iacong2/c/98v/V0194/V0194-IDM.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viet3/DATA%20(F)/HONGLY/Copy%20o%20D%20ngay%205%20-%206%20-%2006/THAI%20BINH/Bao%20cao/Quang%20Minh/Van%20Ban/So%20Dia%20Chinh/Dieu%20tra%20co%20ban/BKe%20ThToan%20GD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uyetnga/bb%20ban%20giao/Thang%20KT%202001/Ho%20so%20thau/Du%20thau%20Huu%20Lung%20-%20Lang%20So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Documents%20and%20Settings/User/My%20Documents/Downloads/QH/CD/BC%20Kim%20Thanh-HaiDuongcuoicung/BIEU_MAU_QH/QH%20TQuoc/BCao%20QH%20ca%20nuoc/BCao%20(LDD%202003)/1-4-2004/HT2000(dat%20"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TinhQH%202018/kh2018in25_12_2018/kh2018in25_12_2018/kh2018(innop)/DUCTHO/He%20thong%20bieu%20KH%20ductho2018kh.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viet3/DATA%20(F)/Van%20Hiep/Maucapxa/Maucapxa/BieuMaucapxa/Tamnhin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viet3/DATA%20(F)/Van%20Hiep/Maucapxa/Maucapxa/BieuMaucapxa/01%20TQA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viet4/dungchungdatviet-4/dungquat/goi3/Form%20nop%20thau/PNT-P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AY_6/My%20Documents/manhphong/14-12-04/BieuQH.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viet4/dungchungdatviet-4/Dung%20Quat/Nhom%20GC/New%20Folder/My%20Documents/3533/99Q/99Q3657/99Q3299(RE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VIET2/Dung%20chung%20Dat%20Viet%202/DOCUMENT/DAUTHAU/Dungquat/GOI3/DUNGQUAT-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viet4/dungchungdatviet-4/TT%20Tn%20&amp;Mtd/Khoa/lan7%20TQ%2011-2004/luu%20k%20mo8-2004/Bieu/BieuBCTH/Mau%20bieu.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viet4/dungchungdatviet-4/QH%20TQuoc/BCao%20QH%20ca%20nuoc/BCao%20(LDD%202003)/1-4-2004/HT2000(dat%20o%20moi)%20(1-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viet4/dungchungdatviet-4/Van%20Ban/So%20Dia%20Chinh/Dieu%20tra%20co%20ban/My%20Documents/TUYEN/QT-%20Tinh/T&#181;i%20Ch&#221;nh%20-%20Xu&#169;n%20L&#203;p/T&#181;iCh&#221;nh%20-%20Y&#170;n%20L&#169;m/TaiChinh%20-%20Yen%20lam.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viet4/dungchungdatviet-4/Dung%20Quat/Nhom%20GC/New%20Folder/My%20Documents/3533/99Q/99Q3657/99Q3299(REV.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viet4/dungchungdatviet-4/Van%20Ban/So%20Dia%20Chinh/Dieu%20tra%20co%20ban/My%20Documents/TUYEN/QT-%20Tinh/T&#181;i%20Ch&#221;nh%20-%20Xu&#169;n%20L&#203;p/T&#181;iCh&#221;nh%20-%20Y&#170;n%20L&#169;m/DU%20TOAN_YenLam_TongHo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viet4/dungchungdatviet-4/Dung%20Quat/Nhom%20GC/New%20Folder/My%20Documents/3533/98Q/98Q301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viet4/dungchungdatviet-4/Van%20Ban/So%20Dia%20Chinh/Dieu%20tra%20co%20ban/My%20Documents/Hiep/ChongQuaTai/Km4/Km4_TQ_HN%20(new).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viet4/dungchungdatviet-4/Van%20Ban/So%20Dia%20Chinh/Dieu%20tra%20co%20ban/My%20Documents/TUYEN/QT-%20Tinh/T&#181;i%20Ch&#221;nh%20-%20Xu&#169;n%20L&#203;p/T&#181;iCh&#221;nh%20-%20Y&#170;n%20L&#169;m/GocSau(moi).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viet4/dungchungdatviet-4/Dung%20Quat/Nhom%20GC/New%20Folder/My%20Documents/3533/96Q/96q2588/PANE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viet4/dungchungdatviet-4/Dung%20Quat/Nhom%20GC/New%20Folder/My%20Documents/3533/98Q/3533/Q/Book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VIET2/Dung%20chung%20Dat%20Viet%202/CS3408/Standard/RP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viet4/dungchungdatviet-4/Dung%20Quat/Nhom%20GC/New%20Folder/My%20Documents/3533/98Q/3533/Q/98Q2943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viet4/dungchungdatviet-4/Van%20Ban/So%20Dia%20Chinh/Dieu%20tra%20co%20ban/My%20Documents/TUYEN/QT-%20Tinh/T&#181;i%20Ch&#221;nh%20-%20Xu&#169;n%20L&#203;p/T&#181;iCh&#221;nh%20-%20Y&#170;n%20L&#169;m/GocSau_Nahang(new).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viet4/dungchungdatviet-4/Van%20Ban/So%20Dia%20Chinh/Dieu%20tra%20co%20ban/My%20Documents/Hiep/ChongQuaTai/GocSau/GocSau_Nahang(new).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viet4/dungchungdatviet-4/Dung%20Quat/Goi%202/TH5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viet4/dungchungdatviet-4/Van%20Ban/So%20Dia%20Chinh/Dieu%20tra%20co%20ban/BKe%20ThToan%20GD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viet3/DATA%20(F)/KHACIN/DA%20IN/Tan%20phu%201/Tanphu-sua-5-9/TT%20Tn%20&amp;Mtd/Khoa/lan7%20TQ%2011-2004/luu%20k%20mo8-2004/Bieu/BieuBCTH/Mau%20bieu.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viet3/DATA%20(F)/KHACIN/DA%20IN/Tan%20phu%201/Tanphu-sua-5-9/QH%20TQuoc/BCao%20QH%20ca%20nuoc/BCao%20(LDD%202003)/1-4-2004/HT2000(dat%20o%20moi)%20(1-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viet3/DATA%20(F)/KHACIN/DA%20IN/Tan%20phu%201/Tanphu-sua-5-9/Van%20Ban/So%20Dia%20Chinh/Dieu%20tra%20co%20ban/My%20Documents/TUYEN/QT-%20Tinh/T&#181;i%20Ch&#221;nh%20-%20Xu&#169;n%20L&#203;p/T&#181;iCh&#221;nh%20-%20Y&#170;n%20L&#169;m/TaiChinh%20-%20Yen%20lam.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viet3/DATA%20(F)/KHACIN/DA%20IN/Tan%20phu%201/Tanphu-sua-5-9/Van%20Ban/So%20Dia%20Chinh/Dieu%20tra%20co%20ban/My%20Documents/TUYEN/QT-%20Tinh/T&#181;i%20Ch&#221;nh%20-%20Xu&#169;n%20L&#203;p/T&#181;iCh&#221;nh%20-%20Y&#170;n%20L&#169;m/DU%20TOAN_YenLam_TongHo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viet3/DATA%20(F)/KHACIN/DA%20IN/Tan%20phu%201/Tanphu-sua-5-9/Van%20Ban/So%20Dia%20Chinh/Dieu%20tra%20co%20ban/My%20Documents/Hiep/ChongQuaTai/Km4/Km4_TQ_HN%20(new).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tviet3/DATA%20(F)/KHACIN/DA%20IN/Tan%20phu%201/Tanphu-sua-5-9/Van%20Ban/So%20Dia%20Chinh/Dieu%20tra%20co%20ban/My%20Documents/TUYEN/QT-%20Tinh/T&#181;i%20Ch&#221;nh%20-%20Xu&#169;n%20L&#203;p/T&#181;iCh&#221;nh%20-%20Y&#170;n%20L&#169;m/GocSau(moi).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viet3/DATA%20(F)/KHACIN/DA%20IN/Tan%20phu%201/Tanphu-sua-5-9/Van%20Ban/So%20Dia%20Chinh/Dieu%20tra%20co%20ban/My%20Documents/TUYEN/QT-%20Tinh/T&#181;i%20Ch&#221;nh%20-%20Xu&#169;n%20L&#203;p/T&#181;iCh&#221;nh%20-%20Y&#170;n%20L&#169;m/GocSau_Nahang(new).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viet3/DATA%20(F)/KHACIN/DA%20IN/Tan%20phu%201/Tanphu-sua-5-9/Van%20Ban/So%20Dia%20Chinh/Dieu%20tra%20co%20ban/My%20Documents/Hiep/ChongQuaTai/GocSau/GocSau_Nahang(new).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viet3/DATA%20(F)/KHACIN/DA%20IN/Tan%20phu%201/Tanphu-sua-5-9/Van%20Ban/So%20Dia%20Chinh/Dieu%20tra%20co%20ban/BKe%20ThToan%20GD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B Cap huyen"/>
      <sheetName val="H01-TT29"/>
      <sheetName val="H02-KQKH2017"/>
      <sheetName val="H03-KHSDD"/>
      <sheetName val="H04-KHCMD"/>
      <sheetName val="H05-KHTH"/>
      <sheetName val="H06-CSD"/>
      <sheetName val="H07-DMDA (Rutgon)"/>
      <sheetName val="H08-CC HUYEN"/>
      <sheetName val="PL01"/>
      <sheetName val="PL02"/>
      <sheetName val="PL03"/>
      <sheetName val="PL04"/>
      <sheetName val="H07-DMDA"/>
      <sheetName val="THU - CHI"/>
      <sheetName val="ML1"/>
      <sheetName val="ML2"/>
      <sheetName val="TT PHO CHAU"/>
      <sheetName val="TT TÂY SON"/>
      <sheetName val="SON HONG"/>
      <sheetName val="SON TIEN"/>
      <sheetName val="SON LAM"/>
      <sheetName val="SON LE"/>
      <sheetName val="SON THINH"/>
      <sheetName val="SON AN"/>
      <sheetName val="SON GIANG"/>
      <sheetName val="SON LINH"/>
      <sheetName val="SON HOA"/>
      <sheetName val="SON TAN"/>
      <sheetName val="SON MY"/>
      <sheetName val="SON TAY"/>
      <sheetName val="SON NINH"/>
      <sheetName val="SON CHAU"/>
      <sheetName val="SON HA"/>
      <sheetName val="SON QUANG"/>
      <sheetName val="SON TRUNG"/>
      <sheetName val="SON BANG"/>
      <sheetName val="SON BINH"/>
      <sheetName val="SON KIM 1"/>
      <sheetName val="SON KIM 2"/>
      <sheetName val="SON TRA"/>
      <sheetName val="SON LONG"/>
      <sheetName val="SON DIEM"/>
      <sheetName val="SON THUY"/>
      <sheetName val="SON HAM"/>
      <sheetName val="SON PHU"/>
      <sheetName val="SON PHUC"/>
      <sheetName val="SON TRUONG"/>
      <sheetName val="SON MAI"/>
      <sheetName val="Sheet1"/>
    </sheetNames>
    <sheetDataSet>
      <sheetData sheetId="0" refreshError="1"/>
      <sheetData sheetId="1" refreshError="1"/>
      <sheetData sheetId="2" refreshError="1"/>
      <sheetData sheetId="3" refreshError="1"/>
      <sheetData sheetId="4" refreshError="1"/>
      <sheetData sheetId="5" refreshError="1">
        <row r="9">
          <cell r="D9">
            <v>75.410000000000011</v>
          </cell>
        </row>
        <row r="12">
          <cell r="D12">
            <v>81.529999999999973</v>
          </cell>
        </row>
        <row r="13">
          <cell r="D13">
            <v>10.71</v>
          </cell>
        </row>
        <row r="17">
          <cell r="D17">
            <v>0.2</v>
          </cell>
        </row>
        <row r="33">
          <cell r="D33">
            <v>0.9</v>
          </cell>
        </row>
      </sheetData>
      <sheetData sheetId="6" refreshError="1"/>
      <sheetData sheetId="7" refreshError="1"/>
      <sheetData sheetId="8" refreshError="1">
        <row r="47">
          <cell r="AD47">
            <v>20.72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i tran Duc tho-1"/>
      <sheetName val="Duc Quang -2"/>
      <sheetName val="Duc vinh -3"/>
      <sheetName val="Duc chau -4"/>
      <sheetName val="Duc tung-5 "/>
      <sheetName val="Truongson-6"/>
      <sheetName val="Lienminh-7"/>
      <sheetName val="Ducla-8"/>
      <sheetName val="Yenho-9"/>
      <sheetName val="Ducnhan -10"/>
      <sheetName val="TungANh-11"/>
      <sheetName val="BuiXa-12"/>
      <sheetName val="Ducthinh-13"/>
      <sheetName val="DucYen-14 "/>
      <sheetName val="DucThuy -15"/>
      <sheetName val="ThaiYen-16"/>
      <sheetName val="TrungLe-17"/>
      <sheetName val="DucHoa-18"/>
      <sheetName val="DucLong -19"/>
      <sheetName val="DucLam-20"/>
      <sheetName val="DucThanh-21"/>
      <sheetName val="DucDung-22"/>
      <sheetName val="DucLap-23"/>
      <sheetName val="DucAn-24"/>
      <sheetName val="DucLac-25"/>
      <sheetName val="DucDong-26"/>
      <sheetName val="DucLang27"/>
      <sheetName val="TanHuong-28"/>
      <sheetName val="11-Ke Hoach"/>
      <sheetName val="cc - 2010-2011"/>
      <sheetName val="cc - 2011-2012"/>
      <sheetName val="cc - 2012-2013"/>
      <sheetName val="cc - 2013-2014"/>
      <sheetName val="cc - 2014-2015"/>
      <sheetName val="Sheet2"/>
      <sheetName val="Chu chuyen tong09"/>
      <sheetName val="01CH"/>
      <sheetName val="02CH"/>
      <sheetName val="03CH "/>
      <sheetName val="04 CH "/>
      <sheetName val="05CH "/>
      <sheetName val="06CH"/>
      <sheetName val="07CH"/>
      <sheetName val="TH158_2016"/>
      <sheetName val="CMD158_2016"/>
      <sheetName val="BieuDMTH116"/>
      <sheetName val="BieuCMD116"/>
      <sheetName val="10 CH"/>
      <sheetName val="00000000"/>
      <sheetName val="10000000"/>
      <sheetName val="20000000"/>
      <sheetName val="10 PBCH"/>
      <sheetName val="01-DM"/>
      <sheetName val="02-DM"/>
      <sheetName val="10 PBCH (2)"/>
      <sheetName val="thu-chi"/>
      <sheetName val="candoichitieu"/>
      <sheetName val="Sheet1"/>
      <sheetName val="totrinh"/>
      <sheetName val="ĐANH MUC"/>
      <sheetName val="01-DM chưa đủ ĐK"/>
      <sheetName val="07CH (3)"/>
      <sheetName val="Sheet3"/>
    </sheetNames>
    <sheetDataSet>
      <sheetData sheetId="0">
        <row r="7">
          <cell r="BJ7">
            <v>343.54</v>
          </cell>
        </row>
        <row r="8">
          <cell r="BJ8">
            <v>138.94000000000003</v>
          </cell>
        </row>
        <row r="9">
          <cell r="BJ9">
            <v>67.070000000000007</v>
          </cell>
        </row>
        <row r="10">
          <cell r="BJ10">
            <v>63.620000000000005</v>
          </cell>
        </row>
        <row r="13">
          <cell r="BJ13">
            <v>20.7</v>
          </cell>
        </row>
        <row r="14">
          <cell r="BJ14">
            <v>35.950000000000003</v>
          </cell>
        </row>
        <row r="15">
          <cell r="BJ15">
            <v>0</v>
          </cell>
        </row>
        <row r="16">
          <cell r="BJ16">
            <v>0</v>
          </cell>
        </row>
        <row r="17">
          <cell r="BJ17">
            <v>0</v>
          </cell>
        </row>
        <row r="18">
          <cell r="BJ18">
            <v>15.22</v>
          </cell>
        </row>
        <row r="19">
          <cell r="BJ19">
            <v>0</v>
          </cell>
        </row>
        <row r="20">
          <cell r="BJ20">
            <v>0</v>
          </cell>
        </row>
        <row r="21">
          <cell r="BJ21">
            <v>194.39</v>
          </cell>
        </row>
        <row r="22">
          <cell r="BJ22">
            <v>2.34</v>
          </cell>
        </row>
        <row r="23">
          <cell r="BJ23">
            <v>1.06</v>
          </cell>
        </row>
        <row r="24">
          <cell r="BJ24">
            <v>0</v>
          </cell>
        </row>
        <row r="25">
          <cell r="BJ25">
            <v>0</v>
          </cell>
        </row>
        <row r="26">
          <cell r="BJ26">
            <v>0</v>
          </cell>
        </row>
        <row r="27">
          <cell r="BJ27">
            <v>1.1499999999999999</v>
          </cell>
        </row>
        <row r="28">
          <cell r="BJ28">
            <v>0</v>
          </cell>
        </row>
        <row r="29">
          <cell r="BJ29">
            <v>0</v>
          </cell>
        </row>
        <row r="30">
          <cell r="BJ30">
            <v>74.250000000000014</v>
          </cell>
        </row>
        <row r="42">
          <cell r="BJ42">
            <v>0</v>
          </cell>
        </row>
        <row r="43">
          <cell r="BJ43">
            <v>0</v>
          </cell>
        </row>
        <row r="44">
          <cell r="BJ44">
            <v>0</v>
          </cell>
        </row>
        <row r="45">
          <cell r="BJ45">
            <v>0</v>
          </cell>
        </row>
        <row r="46">
          <cell r="BJ46">
            <v>58.89</v>
          </cell>
        </row>
        <row r="47">
          <cell r="BJ47">
            <v>6.85</v>
          </cell>
        </row>
        <row r="48">
          <cell r="BJ48">
            <v>0.35</v>
          </cell>
        </row>
        <row r="49">
          <cell r="BJ49">
            <v>0</v>
          </cell>
        </row>
        <row r="50">
          <cell r="BJ50">
            <v>0.27</v>
          </cell>
        </row>
        <row r="51">
          <cell r="BJ51">
            <v>3.16</v>
          </cell>
        </row>
        <row r="52">
          <cell r="BJ52">
            <v>0</v>
          </cell>
        </row>
        <row r="53">
          <cell r="BJ53">
            <v>1.29</v>
          </cell>
        </row>
        <row r="54">
          <cell r="BJ54">
            <v>0</v>
          </cell>
        </row>
        <row r="55">
          <cell r="BJ55">
            <v>1.23</v>
          </cell>
        </row>
        <row r="56">
          <cell r="BJ56">
            <v>39.270000000000003</v>
          </cell>
        </row>
        <row r="57">
          <cell r="BJ57">
            <v>4.28</v>
          </cell>
        </row>
        <row r="58">
          <cell r="BJ58">
            <v>0</v>
          </cell>
        </row>
        <row r="59">
          <cell r="BJ59">
            <v>10.210000000000001</v>
          </cell>
        </row>
      </sheetData>
      <sheetData sheetId="1">
        <row r="7">
          <cell r="BJ7">
            <v>544.81000000000006</v>
          </cell>
        </row>
        <row r="8">
          <cell r="BJ8">
            <v>314.83999999999997</v>
          </cell>
        </row>
        <row r="9">
          <cell r="BJ9">
            <v>124.7</v>
          </cell>
        </row>
        <row r="10">
          <cell r="BJ10">
            <v>93.73</v>
          </cell>
        </row>
        <row r="11">
          <cell r="BJ11">
            <v>30.97</v>
          </cell>
        </row>
        <row r="12">
          <cell r="BJ12">
            <v>0</v>
          </cell>
        </row>
        <row r="13">
          <cell r="BJ13">
            <v>156.12</v>
          </cell>
        </row>
        <row r="14">
          <cell r="BJ14">
            <v>33.96</v>
          </cell>
        </row>
        <row r="15">
          <cell r="BJ15">
            <v>0</v>
          </cell>
        </row>
        <row r="16">
          <cell r="BJ16">
            <v>0</v>
          </cell>
        </row>
        <row r="17">
          <cell r="BJ17">
            <v>0</v>
          </cell>
        </row>
        <row r="18">
          <cell r="BJ18">
            <v>0.06</v>
          </cell>
        </row>
        <row r="19">
          <cell r="BJ19">
            <v>0</v>
          </cell>
        </row>
        <row r="20">
          <cell r="BJ20">
            <v>0</v>
          </cell>
        </row>
        <row r="21">
          <cell r="BJ21">
            <v>215.37</v>
          </cell>
        </row>
        <row r="22">
          <cell r="BJ22">
            <v>0</v>
          </cell>
        </row>
        <row r="23">
          <cell r="BJ23">
            <v>0</v>
          </cell>
        </row>
        <row r="24">
          <cell r="BJ24">
            <v>0</v>
          </cell>
        </row>
        <row r="25">
          <cell r="BJ25">
            <v>0</v>
          </cell>
        </row>
        <row r="26">
          <cell r="BJ26">
            <v>0</v>
          </cell>
        </row>
        <row r="27">
          <cell r="BJ27">
            <v>0</v>
          </cell>
        </row>
        <row r="28">
          <cell r="BJ28">
            <v>0</v>
          </cell>
        </row>
        <row r="29">
          <cell r="BJ29">
            <v>0</v>
          </cell>
        </row>
        <row r="30">
          <cell r="BJ30">
            <v>36.380000000000003</v>
          </cell>
        </row>
        <row r="42">
          <cell r="BJ42">
            <v>0</v>
          </cell>
        </row>
        <row r="43">
          <cell r="BJ43">
            <v>0</v>
          </cell>
        </row>
        <row r="44">
          <cell r="BJ44">
            <v>0</v>
          </cell>
        </row>
        <row r="45">
          <cell r="BJ45">
            <v>10.09</v>
          </cell>
        </row>
        <row r="46">
          <cell r="BJ46">
            <v>0</v>
          </cell>
        </row>
        <row r="47">
          <cell r="BJ47">
            <v>0.39</v>
          </cell>
        </row>
        <row r="48">
          <cell r="BJ48">
            <v>0.18</v>
          </cell>
        </row>
        <row r="49">
          <cell r="BJ49">
            <v>0</v>
          </cell>
        </row>
        <row r="50">
          <cell r="BJ50">
            <v>0.05</v>
          </cell>
        </row>
        <row r="51">
          <cell r="BJ51">
            <v>6.64</v>
          </cell>
        </row>
        <row r="52">
          <cell r="BJ52">
            <v>0</v>
          </cell>
        </row>
        <row r="53">
          <cell r="BJ53">
            <v>0.41000000000000003</v>
          </cell>
        </row>
        <row r="54">
          <cell r="BJ54">
            <v>0</v>
          </cell>
        </row>
        <row r="55">
          <cell r="BJ55">
            <v>0.85</v>
          </cell>
        </row>
        <row r="56">
          <cell r="BJ56">
            <v>143.83000000000001</v>
          </cell>
        </row>
        <row r="57">
          <cell r="BJ57">
            <v>16.55</v>
          </cell>
        </row>
        <row r="58">
          <cell r="BJ58">
            <v>0</v>
          </cell>
        </row>
        <row r="59">
          <cell r="BJ59">
            <v>14.6</v>
          </cell>
        </row>
      </sheetData>
      <sheetData sheetId="2">
        <row r="7">
          <cell r="BJ7">
            <v>382.48</v>
          </cell>
        </row>
        <row r="8">
          <cell r="BJ8">
            <v>212.85</v>
          </cell>
        </row>
        <row r="9">
          <cell r="BJ9">
            <v>121.11999999999999</v>
          </cell>
        </row>
        <row r="10">
          <cell r="BJ10">
            <v>121.11999999999999</v>
          </cell>
        </row>
        <row r="11">
          <cell r="BJ11">
            <v>0</v>
          </cell>
        </row>
        <row r="12">
          <cell r="BJ12">
            <v>0</v>
          </cell>
        </row>
        <row r="13">
          <cell r="BJ13">
            <v>59.809999999999995</v>
          </cell>
        </row>
        <row r="14">
          <cell r="BJ14">
            <v>29.52</v>
          </cell>
        </row>
        <row r="15">
          <cell r="BJ15">
            <v>0</v>
          </cell>
        </row>
        <row r="16">
          <cell r="BJ16">
            <v>0</v>
          </cell>
        </row>
        <row r="17">
          <cell r="BJ17">
            <v>0</v>
          </cell>
        </row>
        <row r="18">
          <cell r="BJ18">
            <v>2.4</v>
          </cell>
        </row>
        <row r="19">
          <cell r="BJ19">
            <v>0</v>
          </cell>
        </row>
        <row r="20">
          <cell r="BJ20">
            <v>0</v>
          </cell>
        </row>
        <row r="21">
          <cell r="BJ21">
            <v>119.62</v>
          </cell>
        </row>
        <row r="22">
          <cell r="BJ22">
            <v>0</v>
          </cell>
        </row>
        <row r="23">
          <cell r="BJ23">
            <v>0</v>
          </cell>
        </row>
        <row r="24">
          <cell r="BJ24">
            <v>0</v>
          </cell>
        </row>
        <row r="25">
          <cell r="BJ25">
            <v>0</v>
          </cell>
        </row>
        <row r="26">
          <cell r="BJ26">
            <v>0</v>
          </cell>
        </row>
        <row r="27">
          <cell r="BJ27">
            <v>7.0000000000000007E-2</v>
          </cell>
        </row>
        <row r="28">
          <cell r="BJ28">
            <v>7.0000000000000007E-2</v>
          </cell>
        </row>
        <row r="29">
          <cell r="BJ29">
            <v>0</v>
          </cell>
        </row>
        <row r="30">
          <cell r="BJ30">
            <v>25</v>
          </cell>
        </row>
        <row r="42">
          <cell r="BJ42">
            <v>3</v>
          </cell>
        </row>
        <row r="43">
          <cell r="BJ43">
            <v>0</v>
          </cell>
        </row>
        <row r="44">
          <cell r="BJ44">
            <v>0</v>
          </cell>
        </row>
        <row r="45">
          <cell r="BJ45">
            <v>10.81</v>
          </cell>
        </row>
        <row r="46">
          <cell r="BJ46">
            <v>0</v>
          </cell>
        </row>
        <row r="47">
          <cell r="BJ47">
            <v>0.15</v>
          </cell>
        </row>
        <row r="48">
          <cell r="BJ48">
            <v>0</v>
          </cell>
        </row>
        <row r="49">
          <cell r="BJ49">
            <v>0</v>
          </cell>
        </row>
        <row r="50">
          <cell r="BJ50">
            <v>0</v>
          </cell>
        </row>
        <row r="51">
          <cell r="BJ51">
            <v>5.39</v>
          </cell>
        </row>
        <row r="52">
          <cell r="BJ52">
            <v>0</v>
          </cell>
        </row>
        <row r="53">
          <cell r="BJ53">
            <v>0.83000000000000007</v>
          </cell>
        </row>
        <row r="54">
          <cell r="BJ54">
            <v>0</v>
          </cell>
        </row>
        <row r="55">
          <cell r="BJ55">
            <v>0.9</v>
          </cell>
        </row>
        <row r="56">
          <cell r="BJ56">
            <v>70.180000000000007</v>
          </cell>
        </row>
        <row r="57">
          <cell r="BJ57">
            <v>3.22</v>
          </cell>
        </row>
        <row r="58">
          <cell r="BJ58">
            <v>0</v>
          </cell>
        </row>
        <row r="59">
          <cell r="BJ59">
            <v>50.01</v>
          </cell>
        </row>
      </sheetData>
      <sheetData sheetId="3">
        <row r="7">
          <cell r="BJ7">
            <v>481.15</v>
          </cell>
        </row>
        <row r="8">
          <cell r="BJ8">
            <v>264.26</v>
          </cell>
        </row>
        <row r="9">
          <cell r="BJ9">
            <v>119.38</v>
          </cell>
        </row>
        <row r="10">
          <cell r="BJ10">
            <v>28.630000000000003</v>
          </cell>
        </row>
        <row r="11">
          <cell r="BJ11">
            <v>90.75</v>
          </cell>
        </row>
        <row r="12">
          <cell r="BJ12">
            <v>0</v>
          </cell>
        </row>
        <row r="13">
          <cell r="BJ13">
            <v>114.83</v>
          </cell>
        </row>
        <row r="14">
          <cell r="BJ14">
            <v>27.54</v>
          </cell>
        </row>
        <row r="15">
          <cell r="BJ15">
            <v>0</v>
          </cell>
        </row>
        <row r="16">
          <cell r="BJ16">
            <v>0</v>
          </cell>
        </row>
        <row r="17">
          <cell r="BJ17">
            <v>0</v>
          </cell>
        </row>
        <row r="18">
          <cell r="BJ18">
            <v>2.5099999999999998</v>
          </cell>
        </row>
        <row r="19">
          <cell r="BJ19">
            <v>0</v>
          </cell>
        </row>
        <row r="20">
          <cell r="BJ20">
            <v>0</v>
          </cell>
        </row>
        <row r="21">
          <cell r="BJ21">
            <v>201.05</v>
          </cell>
        </row>
        <row r="22">
          <cell r="BJ22">
            <v>0</v>
          </cell>
        </row>
        <row r="23">
          <cell r="BJ23">
            <v>0</v>
          </cell>
        </row>
        <row r="24">
          <cell r="BJ24">
            <v>0</v>
          </cell>
        </row>
        <row r="25">
          <cell r="BJ25">
            <v>0</v>
          </cell>
        </row>
        <row r="26">
          <cell r="BJ26">
            <v>0</v>
          </cell>
        </row>
        <row r="27">
          <cell r="BJ27">
            <v>0</v>
          </cell>
        </row>
        <row r="28">
          <cell r="BJ28">
            <v>0</v>
          </cell>
        </row>
        <row r="29">
          <cell r="BJ29">
            <v>0</v>
          </cell>
        </row>
        <row r="30">
          <cell r="BJ30">
            <v>39.61</v>
          </cell>
        </row>
        <row r="42">
          <cell r="BJ42">
            <v>0</v>
          </cell>
        </row>
        <row r="43">
          <cell r="BJ43">
            <v>0.56000000000000005</v>
          </cell>
        </row>
        <row r="44">
          <cell r="BJ44">
            <v>0.1</v>
          </cell>
        </row>
        <row r="45">
          <cell r="BJ45">
            <v>19.020000000000003</v>
          </cell>
        </row>
        <row r="46">
          <cell r="BJ46">
            <v>0</v>
          </cell>
        </row>
        <row r="47">
          <cell r="BJ47">
            <v>0.56000000000000005</v>
          </cell>
        </row>
        <row r="48">
          <cell r="BJ48">
            <v>0</v>
          </cell>
        </row>
        <row r="49">
          <cell r="BJ49">
            <v>0</v>
          </cell>
        </row>
        <row r="50">
          <cell r="BJ50">
            <v>0</v>
          </cell>
        </row>
        <row r="51">
          <cell r="BJ51">
            <v>5.92</v>
          </cell>
        </row>
        <row r="52">
          <cell r="BJ52">
            <v>0</v>
          </cell>
        </row>
        <row r="53">
          <cell r="BJ53">
            <v>0.69</v>
          </cell>
        </row>
        <row r="54">
          <cell r="BJ54">
            <v>0</v>
          </cell>
        </row>
        <row r="55">
          <cell r="BJ55">
            <v>0.89</v>
          </cell>
        </row>
        <row r="56">
          <cell r="BJ56">
            <v>128.56</v>
          </cell>
        </row>
        <row r="57">
          <cell r="BJ57">
            <v>5.14</v>
          </cell>
        </row>
        <row r="58">
          <cell r="BJ58">
            <v>0</v>
          </cell>
        </row>
        <row r="59">
          <cell r="BJ59">
            <v>15.84</v>
          </cell>
        </row>
      </sheetData>
      <sheetData sheetId="4">
        <row r="7">
          <cell r="BJ7">
            <v>479.64999999999992</v>
          </cell>
        </row>
        <row r="8">
          <cell r="BJ8">
            <v>326.88999999999993</v>
          </cell>
        </row>
        <row r="9">
          <cell r="BJ9">
            <v>191.35</v>
          </cell>
        </row>
        <row r="10">
          <cell r="BJ10">
            <v>74.94</v>
          </cell>
        </row>
        <row r="11">
          <cell r="BJ11">
            <v>116.41</v>
          </cell>
        </row>
        <row r="12">
          <cell r="BJ12">
            <v>0</v>
          </cell>
        </row>
        <row r="13">
          <cell r="BJ13">
            <v>83.05</v>
          </cell>
        </row>
        <row r="14">
          <cell r="BJ14">
            <v>40.46</v>
          </cell>
        </row>
        <row r="15">
          <cell r="BJ15">
            <v>0</v>
          </cell>
        </row>
        <row r="16">
          <cell r="BJ16">
            <v>0</v>
          </cell>
        </row>
        <row r="17">
          <cell r="BJ17">
            <v>0</v>
          </cell>
        </row>
        <row r="18">
          <cell r="BJ18">
            <v>5.03</v>
          </cell>
        </row>
        <row r="19">
          <cell r="BJ19">
            <v>0</v>
          </cell>
        </row>
        <row r="20">
          <cell r="BJ20">
            <v>7</v>
          </cell>
        </row>
        <row r="21">
          <cell r="BJ21">
            <v>136.80000000000001</v>
          </cell>
        </row>
        <row r="22">
          <cell r="BJ22">
            <v>0</v>
          </cell>
        </row>
        <row r="23">
          <cell r="BJ23">
            <v>0</v>
          </cell>
        </row>
        <row r="24">
          <cell r="BJ24">
            <v>0</v>
          </cell>
        </row>
        <row r="25">
          <cell r="BJ25">
            <v>0</v>
          </cell>
        </row>
        <row r="26">
          <cell r="BJ26">
            <v>0</v>
          </cell>
        </row>
        <row r="27">
          <cell r="BJ27">
            <v>0.25</v>
          </cell>
        </row>
        <row r="28">
          <cell r="BJ28">
            <v>0</v>
          </cell>
        </row>
        <row r="29">
          <cell r="BJ29">
            <v>0</v>
          </cell>
        </row>
        <row r="30">
          <cell r="BJ30">
            <v>57.150000000000006</v>
          </cell>
        </row>
        <row r="42">
          <cell r="BJ42">
            <v>0</v>
          </cell>
        </row>
        <row r="43">
          <cell r="BJ43">
            <v>0</v>
          </cell>
        </row>
        <row r="44">
          <cell r="BJ44">
            <v>0</v>
          </cell>
        </row>
        <row r="45">
          <cell r="BJ45">
            <v>23.7</v>
          </cell>
        </row>
        <row r="46">
          <cell r="BJ46">
            <v>0</v>
          </cell>
        </row>
        <row r="47">
          <cell r="BJ47">
            <v>0.66</v>
          </cell>
        </row>
        <row r="48">
          <cell r="BJ48">
            <v>0</v>
          </cell>
        </row>
        <row r="49">
          <cell r="BJ49">
            <v>0</v>
          </cell>
        </row>
        <row r="50">
          <cell r="BJ50">
            <v>0</v>
          </cell>
        </row>
        <row r="51">
          <cell r="BJ51">
            <v>6.57</v>
          </cell>
        </row>
        <row r="52">
          <cell r="BJ52">
            <v>1.62</v>
          </cell>
        </row>
        <row r="53">
          <cell r="BJ53">
            <v>0.73</v>
          </cell>
        </row>
        <row r="54">
          <cell r="BJ54">
            <v>0</v>
          </cell>
        </row>
        <row r="55">
          <cell r="BJ55">
            <v>3.21</v>
          </cell>
        </row>
        <row r="56">
          <cell r="BJ56">
            <v>44.91</v>
          </cell>
        </row>
        <row r="57">
          <cell r="BJ57">
            <v>-2</v>
          </cell>
        </row>
        <row r="58">
          <cell r="BJ58">
            <v>0</v>
          </cell>
        </row>
        <row r="59">
          <cell r="BJ59">
            <v>15.96</v>
          </cell>
        </row>
      </sheetData>
      <sheetData sheetId="5">
        <row r="7">
          <cell r="BJ7">
            <v>823.68</v>
          </cell>
        </row>
        <row r="8">
          <cell r="BJ8">
            <v>548.97</v>
          </cell>
        </row>
        <row r="9">
          <cell r="BJ9">
            <v>242.66</v>
          </cell>
        </row>
        <row r="10">
          <cell r="BJ10">
            <v>234.98</v>
          </cell>
        </row>
        <row r="11">
          <cell r="BJ11">
            <v>7.68</v>
          </cell>
        </row>
        <row r="12">
          <cell r="BJ12">
            <v>0</v>
          </cell>
        </row>
        <row r="13">
          <cell r="BJ13">
            <v>101.05</v>
          </cell>
        </row>
        <row r="14">
          <cell r="BJ14">
            <v>93.86999999999999</v>
          </cell>
        </row>
        <row r="15">
          <cell r="BJ15">
            <v>81.540000000000006</v>
          </cell>
        </row>
        <row r="16">
          <cell r="BJ16">
            <v>0</v>
          </cell>
        </row>
        <row r="17">
          <cell r="BJ17">
            <v>19.22</v>
          </cell>
        </row>
        <row r="18">
          <cell r="BJ18">
            <v>3.63</v>
          </cell>
        </row>
        <row r="19">
          <cell r="BJ19">
            <v>0</v>
          </cell>
        </row>
        <row r="20">
          <cell r="BJ20">
            <v>7</v>
          </cell>
        </row>
        <row r="21">
          <cell r="BJ21">
            <v>257.89999999999998</v>
          </cell>
        </row>
        <row r="22">
          <cell r="BJ22">
            <v>0</v>
          </cell>
        </row>
        <row r="23">
          <cell r="BJ23">
            <v>0</v>
          </cell>
        </row>
        <row r="24">
          <cell r="BJ24">
            <v>0</v>
          </cell>
        </row>
        <row r="25">
          <cell r="BJ25">
            <v>0</v>
          </cell>
        </row>
        <row r="26">
          <cell r="BJ26">
            <v>1.49</v>
          </cell>
        </row>
        <row r="27">
          <cell r="BJ27">
            <v>1.7</v>
          </cell>
        </row>
        <row r="28">
          <cell r="BJ28">
            <v>1</v>
          </cell>
        </row>
        <row r="29">
          <cell r="BJ29">
            <v>0</v>
          </cell>
        </row>
        <row r="30">
          <cell r="BJ30">
            <v>78.069999999999993</v>
          </cell>
        </row>
        <row r="42">
          <cell r="BJ42">
            <v>0</v>
          </cell>
        </row>
        <row r="43">
          <cell r="BJ43">
            <v>0</v>
          </cell>
        </row>
        <row r="44">
          <cell r="BJ44">
            <v>0.01</v>
          </cell>
        </row>
        <row r="45">
          <cell r="BJ45">
            <v>50.19</v>
          </cell>
        </row>
        <row r="46">
          <cell r="BJ46">
            <v>0</v>
          </cell>
        </row>
        <row r="47">
          <cell r="BJ47">
            <v>0.13</v>
          </cell>
        </row>
        <row r="48">
          <cell r="BJ48">
            <v>0</v>
          </cell>
        </row>
        <row r="49">
          <cell r="BJ49">
            <v>0</v>
          </cell>
        </row>
        <row r="50">
          <cell r="BJ50">
            <v>0.12</v>
          </cell>
        </row>
        <row r="51">
          <cell r="BJ51">
            <v>18.34</v>
          </cell>
        </row>
        <row r="52">
          <cell r="BJ52">
            <v>10.3</v>
          </cell>
        </row>
        <row r="53">
          <cell r="BJ53">
            <v>2.13</v>
          </cell>
        </row>
        <row r="54">
          <cell r="BJ54">
            <v>0</v>
          </cell>
        </row>
        <row r="55">
          <cell r="BJ55">
            <v>3.26</v>
          </cell>
        </row>
        <row r="56">
          <cell r="BJ56">
            <v>76.39</v>
          </cell>
        </row>
        <row r="57">
          <cell r="BJ57">
            <v>14.77</v>
          </cell>
        </row>
        <row r="58">
          <cell r="BJ58">
            <v>0</v>
          </cell>
        </row>
        <row r="59">
          <cell r="BJ59">
            <v>16.809999999999999</v>
          </cell>
        </row>
      </sheetData>
      <sheetData sheetId="6">
        <row r="7">
          <cell r="BJ7">
            <v>573.29</v>
          </cell>
        </row>
        <row r="8">
          <cell r="BJ8">
            <v>351.64</v>
          </cell>
        </row>
        <row r="9">
          <cell r="BJ9">
            <v>202.20999999999998</v>
          </cell>
        </row>
        <row r="10">
          <cell r="BJ10">
            <v>201.04999999999998</v>
          </cell>
        </row>
        <row r="11">
          <cell r="BJ11">
            <v>1.1599999999999999</v>
          </cell>
        </row>
        <row r="12">
          <cell r="BJ12">
            <v>0</v>
          </cell>
        </row>
        <row r="13">
          <cell r="BJ13">
            <v>141.13</v>
          </cell>
        </row>
        <row r="14">
          <cell r="BJ14">
            <v>6.08</v>
          </cell>
        </row>
        <row r="15">
          <cell r="BJ15">
            <v>0</v>
          </cell>
        </row>
        <row r="16">
          <cell r="BJ16">
            <v>0</v>
          </cell>
        </row>
        <row r="17">
          <cell r="BJ17">
            <v>0</v>
          </cell>
        </row>
        <row r="18">
          <cell r="BJ18">
            <v>2.2200000000000002</v>
          </cell>
        </row>
        <row r="19">
          <cell r="BJ19">
            <v>0</v>
          </cell>
        </row>
        <row r="20">
          <cell r="BJ20">
            <v>0</v>
          </cell>
        </row>
        <row r="21">
          <cell r="BJ21">
            <v>216.98999999999998</v>
          </cell>
        </row>
        <row r="22">
          <cell r="BJ22">
            <v>0</v>
          </cell>
        </row>
        <row r="23">
          <cell r="BJ23">
            <v>0</v>
          </cell>
        </row>
        <row r="24">
          <cell r="BJ24">
            <v>0</v>
          </cell>
        </row>
        <row r="25">
          <cell r="BJ25">
            <v>0</v>
          </cell>
        </row>
        <row r="26">
          <cell r="BJ26">
            <v>0</v>
          </cell>
        </row>
        <row r="27">
          <cell r="BJ27">
            <v>0</v>
          </cell>
        </row>
        <row r="28">
          <cell r="BJ28">
            <v>0.32</v>
          </cell>
        </row>
        <row r="29">
          <cell r="BJ29">
            <v>0</v>
          </cell>
        </row>
        <row r="30">
          <cell r="BJ30">
            <v>51.150000000000006</v>
          </cell>
        </row>
        <row r="42">
          <cell r="BJ42">
            <v>0</v>
          </cell>
        </row>
        <row r="43">
          <cell r="BJ43">
            <v>0</v>
          </cell>
        </row>
        <row r="44">
          <cell r="BJ44">
            <v>0</v>
          </cell>
        </row>
        <row r="45">
          <cell r="BJ45">
            <v>72.199999999999989</v>
          </cell>
        </row>
        <row r="46">
          <cell r="BJ46">
            <v>0</v>
          </cell>
        </row>
        <row r="47">
          <cell r="BJ47">
            <v>0.45</v>
          </cell>
        </row>
        <row r="48">
          <cell r="BJ48">
            <v>0</v>
          </cell>
        </row>
        <row r="49">
          <cell r="BJ49">
            <v>0</v>
          </cell>
        </row>
        <row r="50">
          <cell r="BJ50">
            <v>1.04</v>
          </cell>
        </row>
        <row r="51">
          <cell r="BJ51">
            <v>10.620000000000001</v>
          </cell>
        </row>
        <row r="52">
          <cell r="BJ52">
            <v>1.54</v>
          </cell>
        </row>
        <row r="53">
          <cell r="BJ53">
            <v>0.86</v>
          </cell>
        </row>
        <row r="54">
          <cell r="BJ54">
            <v>0</v>
          </cell>
        </row>
        <row r="55">
          <cell r="BJ55">
            <v>1.2</v>
          </cell>
        </row>
        <row r="56">
          <cell r="BJ56">
            <v>77.010000000000005</v>
          </cell>
        </row>
        <row r="57">
          <cell r="BJ57">
            <v>0.6</v>
          </cell>
        </row>
        <row r="58">
          <cell r="BJ58">
            <v>0</v>
          </cell>
        </row>
        <row r="59">
          <cell r="BJ59">
            <v>4.66</v>
          </cell>
        </row>
      </sheetData>
      <sheetData sheetId="7">
        <row r="7">
          <cell r="BJ7">
            <v>331.75</v>
          </cell>
        </row>
        <row r="8">
          <cell r="BJ8">
            <v>199.74</v>
          </cell>
        </row>
        <row r="9">
          <cell r="BJ9">
            <v>111.69</v>
          </cell>
        </row>
        <row r="10">
          <cell r="BJ10">
            <v>68.239999999999995</v>
          </cell>
        </row>
        <row r="11">
          <cell r="BJ11">
            <v>43.45</v>
          </cell>
        </row>
        <row r="12">
          <cell r="BJ12">
            <v>0</v>
          </cell>
        </row>
        <row r="13">
          <cell r="BJ13">
            <v>63.71</v>
          </cell>
        </row>
        <row r="14">
          <cell r="BJ14">
            <v>22.22</v>
          </cell>
        </row>
        <row r="15">
          <cell r="BJ15">
            <v>0</v>
          </cell>
        </row>
        <row r="16">
          <cell r="BJ16">
            <v>0</v>
          </cell>
        </row>
        <row r="17">
          <cell r="BJ17">
            <v>0</v>
          </cell>
        </row>
        <row r="18">
          <cell r="BJ18">
            <v>2.12</v>
          </cell>
        </row>
        <row r="19">
          <cell r="BJ19">
            <v>0</v>
          </cell>
        </row>
        <row r="20">
          <cell r="BJ20">
            <v>0</v>
          </cell>
        </row>
        <row r="21">
          <cell r="BJ21">
            <v>127.02000000000001</v>
          </cell>
        </row>
        <row r="22">
          <cell r="BJ22">
            <v>0</v>
          </cell>
        </row>
        <row r="23">
          <cell r="BJ23">
            <v>0</v>
          </cell>
        </row>
        <row r="24">
          <cell r="BJ24">
            <v>0</v>
          </cell>
        </row>
        <row r="25">
          <cell r="BJ25">
            <v>0</v>
          </cell>
        </row>
        <row r="26">
          <cell r="BJ26">
            <v>0</v>
          </cell>
        </row>
        <row r="27">
          <cell r="BJ27">
            <v>0</v>
          </cell>
        </row>
        <row r="28">
          <cell r="BJ28">
            <v>0</v>
          </cell>
        </row>
        <row r="29">
          <cell r="BJ29">
            <v>0</v>
          </cell>
        </row>
        <row r="30">
          <cell r="BJ30">
            <v>23.610000000000007</v>
          </cell>
        </row>
        <row r="42">
          <cell r="BJ42">
            <v>0</v>
          </cell>
        </row>
        <row r="43">
          <cell r="BJ43">
            <v>0</v>
          </cell>
        </row>
        <row r="44">
          <cell r="BJ44">
            <v>0</v>
          </cell>
        </row>
        <row r="45">
          <cell r="BJ45">
            <v>10.82</v>
          </cell>
        </row>
        <row r="46">
          <cell r="BJ46">
            <v>0</v>
          </cell>
        </row>
        <row r="47">
          <cell r="BJ47">
            <v>0.23</v>
          </cell>
        </row>
        <row r="48">
          <cell r="BJ48">
            <v>0</v>
          </cell>
        </row>
        <row r="49">
          <cell r="BJ49">
            <v>0</v>
          </cell>
        </row>
        <row r="50">
          <cell r="BJ50">
            <v>0.6</v>
          </cell>
        </row>
        <row r="51">
          <cell r="BJ51">
            <v>2.93</v>
          </cell>
        </row>
        <row r="52">
          <cell r="BJ52">
            <v>0</v>
          </cell>
        </row>
        <row r="53">
          <cell r="BJ53">
            <v>0.66</v>
          </cell>
        </row>
        <row r="54">
          <cell r="BJ54">
            <v>0</v>
          </cell>
        </row>
        <row r="55">
          <cell r="BJ55">
            <v>1.93</v>
          </cell>
        </row>
        <row r="56">
          <cell r="BJ56">
            <v>55.56</v>
          </cell>
        </row>
        <row r="57">
          <cell r="BJ57">
            <v>30.68</v>
          </cell>
        </row>
        <row r="58">
          <cell r="BJ58">
            <v>0</v>
          </cell>
        </row>
        <row r="59">
          <cell r="BJ59">
            <v>4.99</v>
          </cell>
        </row>
      </sheetData>
      <sheetData sheetId="8">
        <row r="7">
          <cell r="BJ7">
            <v>743.79</v>
          </cell>
        </row>
        <row r="8">
          <cell r="BJ8">
            <v>483.6</v>
          </cell>
        </row>
        <row r="9">
          <cell r="BJ9">
            <v>346.44</v>
          </cell>
        </row>
        <row r="10">
          <cell r="BJ10">
            <v>296.44</v>
          </cell>
        </row>
        <row r="11">
          <cell r="BJ11">
            <v>50</v>
          </cell>
        </row>
        <row r="12">
          <cell r="BJ12">
            <v>0</v>
          </cell>
        </row>
        <row r="13">
          <cell r="BJ13">
            <v>45.400000000000006</v>
          </cell>
        </row>
        <row r="14">
          <cell r="BJ14">
            <v>69.319999999999993</v>
          </cell>
        </row>
        <row r="15">
          <cell r="BJ15">
            <v>0</v>
          </cell>
        </row>
        <row r="16">
          <cell r="BJ16">
            <v>0</v>
          </cell>
        </row>
        <row r="17">
          <cell r="BJ17">
            <v>0</v>
          </cell>
        </row>
        <row r="18">
          <cell r="BJ18">
            <v>17.7</v>
          </cell>
        </row>
        <row r="19">
          <cell r="BJ19">
            <v>0</v>
          </cell>
        </row>
        <row r="20">
          <cell r="BJ20">
            <v>4.74</v>
          </cell>
        </row>
        <row r="21">
          <cell r="BJ21">
            <v>227.41000000000003</v>
          </cell>
        </row>
        <row r="22">
          <cell r="BJ22">
            <v>0</v>
          </cell>
        </row>
        <row r="23">
          <cell r="BJ23">
            <v>0</v>
          </cell>
        </row>
        <row r="24">
          <cell r="BJ24">
            <v>0</v>
          </cell>
        </row>
        <row r="25">
          <cell r="BJ25">
            <v>0</v>
          </cell>
        </row>
        <row r="26">
          <cell r="BJ26">
            <v>0</v>
          </cell>
        </row>
        <row r="27">
          <cell r="BJ27">
            <v>1</v>
          </cell>
        </row>
        <row r="28">
          <cell r="BJ28">
            <v>0.55000000000000004</v>
          </cell>
        </row>
        <row r="29">
          <cell r="BJ29">
            <v>0</v>
          </cell>
        </row>
        <row r="30">
          <cell r="BJ30">
            <v>132.03</v>
          </cell>
        </row>
        <row r="42">
          <cell r="BJ42">
            <v>0.31</v>
          </cell>
        </row>
        <row r="43">
          <cell r="BJ43">
            <v>0</v>
          </cell>
        </row>
        <row r="44">
          <cell r="BJ44">
            <v>0.06</v>
          </cell>
        </row>
        <row r="45">
          <cell r="BJ45">
            <v>42.08</v>
          </cell>
        </row>
        <row r="46">
          <cell r="BJ46">
            <v>0</v>
          </cell>
        </row>
        <row r="47">
          <cell r="BJ47">
            <v>0.22</v>
          </cell>
        </row>
        <row r="48">
          <cell r="BJ48">
            <v>0.32</v>
          </cell>
        </row>
        <row r="49">
          <cell r="BJ49">
            <v>0</v>
          </cell>
        </row>
        <row r="50">
          <cell r="BJ50">
            <v>0</v>
          </cell>
        </row>
        <row r="51">
          <cell r="BJ51">
            <v>16.82</v>
          </cell>
        </row>
        <row r="52">
          <cell r="BJ52">
            <v>0.71</v>
          </cell>
        </row>
        <row r="53">
          <cell r="BJ53">
            <v>3.31</v>
          </cell>
        </row>
        <row r="54">
          <cell r="BJ54">
            <v>0</v>
          </cell>
        </row>
        <row r="55">
          <cell r="BJ55">
            <v>2.3199999999999998</v>
          </cell>
        </row>
        <row r="56">
          <cell r="BJ56">
            <v>26.68</v>
          </cell>
        </row>
        <row r="57">
          <cell r="BJ57">
            <v>1</v>
          </cell>
        </row>
        <row r="58">
          <cell r="BJ58">
            <v>0</v>
          </cell>
        </row>
        <row r="59">
          <cell r="BJ59">
            <v>32.78</v>
          </cell>
        </row>
      </sheetData>
      <sheetData sheetId="9">
        <row r="7">
          <cell r="BJ7">
            <v>424.12999999999994</v>
          </cell>
        </row>
        <row r="8">
          <cell r="BJ8">
            <v>281.42999999999995</v>
          </cell>
        </row>
        <row r="9">
          <cell r="BJ9">
            <v>178.88</v>
          </cell>
        </row>
        <row r="10">
          <cell r="BJ10">
            <v>167.82</v>
          </cell>
        </row>
        <row r="11">
          <cell r="BJ11">
            <v>11.06</v>
          </cell>
        </row>
        <row r="12">
          <cell r="BJ12">
            <v>0</v>
          </cell>
        </row>
        <row r="13">
          <cell r="BJ13">
            <v>43.05</v>
          </cell>
        </row>
        <row r="14">
          <cell r="BJ14">
            <v>44.97</v>
          </cell>
        </row>
        <row r="15">
          <cell r="BJ15">
            <v>0</v>
          </cell>
        </row>
        <row r="16">
          <cell r="BJ16">
            <v>0</v>
          </cell>
        </row>
        <row r="17">
          <cell r="BJ17">
            <v>0</v>
          </cell>
        </row>
        <row r="18">
          <cell r="BJ18">
            <v>14.53</v>
          </cell>
        </row>
        <row r="19">
          <cell r="BJ19">
            <v>0</v>
          </cell>
        </row>
        <row r="20">
          <cell r="BJ20">
            <v>0</v>
          </cell>
        </row>
        <row r="21">
          <cell r="BJ21">
            <v>133.55000000000001</v>
          </cell>
        </row>
        <row r="22">
          <cell r="BJ22">
            <v>0</v>
          </cell>
        </row>
        <row r="23">
          <cell r="BJ23">
            <v>0</v>
          </cell>
        </row>
        <row r="24">
          <cell r="BJ24">
            <v>0</v>
          </cell>
        </row>
        <row r="25">
          <cell r="BJ25">
            <v>0</v>
          </cell>
        </row>
        <row r="26">
          <cell r="BJ26">
            <v>0</v>
          </cell>
        </row>
        <row r="27">
          <cell r="BJ27">
            <v>0</v>
          </cell>
        </row>
        <row r="28">
          <cell r="BJ28">
            <v>0.31</v>
          </cell>
        </row>
        <row r="29">
          <cell r="BJ29">
            <v>0</v>
          </cell>
        </row>
        <row r="30">
          <cell r="BJ30">
            <v>60.84</v>
          </cell>
        </row>
        <row r="42">
          <cell r="BJ42">
            <v>0</v>
          </cell>
        </row>
        <row r="43">
          <cell r="BJ43">
            <v>0</v>
          </cell>
        </row>
        <row r="44">
          <cell r="BJ44">
            <v>0</v>
          </cell>
        </row>
        <row r="45">
          <cell r="BJ45">
            <v>29.8</v>
          </cell>
        </row>
        <row r="46">
          <cell r="BJ46">
            <v>0</v>
          </cell>
        </row>
        <row r="47">
          <cell r="BJ47">
            <v>0.4</v>
          </cell>
        </row>
        <row r="48">
          <cell r="BJ48">
            <v>0</v>
          </cell>
        </row>
        <row r="49">
          <cell r="BJ49">
            <v>0</v>
          </cell>
        </row>
        <row r="50">
          <cell r="BJ50">
            <v>0</v>
          </cell>
        </row>
        <row r="51">
          <cell r="BJ51">
            <v>13.61</v>
          </cell>
        </row>
        <row r="52">
          <cell r="BJ52">
            <v>0</v>
          </cell>
        </row>
        <row r="53">
          <cell r="BJ53">
            <v>0.27</v>
          </cell>
        </row>
        <row r="54">
          <cell r="BJ54">
            <v>0</v>
          </cell>
        </row>
        <row r="55">
          <cell r="BJ55">
            <v>2.85</v>
          </cell>
        </row>
        <row r="56">
          <cell r="BJ56">
            <v>23.94</v>
          </cell>
        </row>
        <row r="57">
          <cell r="BJ57">
            <v>1.53</v>
          </cell>
        </row>
        <row r="58">
          <cell r="BJ58">
            <v>0</v>
          </cell>
        </row>
        <row r="59">
          <cell r="BJ59">
            <v>9.15</v>
          </cell>
        </row>
      </sheetData>
      <sheetData sheetId="10">
        <row r="7">
          <cell r="BJ7">
            <v>869.51</v>
          </cell>
        </row>
        <row r="8">
          <cell r="BJ8">
            <v>510.5</v>
          </cell>
        </row>
        <row r="9">
          <cell r="BJ9">
            <v>233.73000000000002</v>
          </cell>
        </row>
        <row r="10">
          <cell r="BJ10">
            <v>230.55</v>
          </cell>
        </row>
        <row r="11">
          <cell r="BJ11">
            <v>3.18</v>
          </cell>
        </row>
        <row r="12">
          <cell r="BJ12">
            <v>0</v>
          </cell>
        </row>
        <row r="13">
          <cell r="BJ13">
            <v>74.58</v>
          </cell>
        </row>
        <row r="14">
          <cell r="BJ14">
            <v>150.18</v>
          </cell>
        </row>
        <row r="15">
          <cell r="BJ15">
            <v>8.18</v>
          </cell>
        </row>
        <row r="16">
          <cell r="BJ16">
            <v>0</v>
          </cell>
        </row>
        <row r="17">
          <cell r="BJ17">
            <v>18.72</v>
          </cell>
        </row>
        <row r="18">
          <cell r="BJ18">
            <v>25.11</v>
          </cell>
        </row>
        <row r="19">
          <cell r="BJ19">
            <v>0</v>
          </cell>
        </row>
        <row r="20">
          <cell r="BJ20">
            <v>0</v>
          </cell>
        </row>
        <row r="21">
          <cell r="BJ21">
            <v>330.28000000000003</v>
          </cell>
        </row>
        <row r="22">
          <cell r="BJ22">
            <v>0</v>
          </cell>
        </row>
        <row r="23">
          <cell r="BJ23">
            <v>0</v>
          </cell>
        </row>
        <row r="24">
          <cell r="BJ24">
            <v>0</v>
          </cell>
        </row>
        <row r="25">
          <cell r="BJ25">
            <v>0</v>
          </cell>
        </row>
        <row r="26">
          <cell r="BJ26">
            <v>0</v>
          </cell>
        </row>
        <row r="27">
          <cell r="BJ27">
            <v>0</v>
          </cell>
        </row>
        <row r="28">
          <cell r="BJ28">
            <v>9.83</v>
          </cell>
        </row>
        <row r="29">
          <cell r="BJ29">
            <v>0.37</v>
          </cell>
        </row>
        <row r="42">
          <cell r="BJ42">
            <v>5.0600000000000005</v>
          </cell>
        </row>
        <row r="43">
          <cell r="BJ43">
            <v>0</v>
          </cell>
        </row>
        <row r="44">
          <cell r="BJ44">
            <v>2.67</v>
          </cell>
        </row>
        <row r="45">
          <cell r="BJ45">
            <v>69.740000000000009</v>
          </cell>
        </row>
        <row r="46">
          <cell r="BJ46">
            <v>0</v>
          </cell>
        </row>
        <row r="47">
          <cell r="BJ47">
            <v>1.33</v>
          </cell>
        </row>
        <row r="48">
          <cell r="BJ48">
            <v>0.41</v>
          </cell>
        </row>
        <row r="49">
          <cell r="BJ49">
            <v>0</v>
          </cell>
        </row>
        <row r="50">
          <cell r="BJ50">
            <v>0</v>
          </cell>
        </row>
        <row r="51">
          <cell r="BJ51">
            <v>20.36</v>
          </cell>
        </row>
        <row r="52">
          <cell r="BJ52">
            <v>3.16</v>
          </cell>
        </row>
        <row r="53">
          <cell r="BJ53">
            <v>1.74</v>
          </cell>
        </row>
        <row r="54">
          <cell r="BJ54">
            <v>0.37</v>
          </cell>
        </row>
        <row r="55">
          <cell r="BJ55">
            <v>6.4</v>
          </cell>
        </row>
        <row r="56">
          <cell r="BJ56">
            <v>69.73</v>
          </cell>
        </row>
        <row r="57">
          <cell r="BJ57">
            <v>3.15</v>
          </cell>
        </row>
        <row r="58">
          <cell r="BJ58">
            <v>0</v>
          </cell>
        </row>
        <row r="59">
          <cell r="BJ59">
            <v>28.73</v>
          </cell>
        </row>
      </sheetData>
      <sheetData sheetId="11">
        <row r="7">
          <cell r="BJ7">
            <v>604.86999999999989</v>
          </cell>
        </row>
        <row r="8">
          <cell r="BJ8">
            <v>406.46999999999997</v>
          </cell>
        </row>
        <row r="9">
          <cell r="BJ9">
            <v>270.69</v>
          </cell>
        </row>
        <row r="10">
          <cell r="BJ10">
            <v>270.64999999999998</v>
          </cell>
        </row>
        <row r="11">
          <cell r="BJ11">
            <v>0.04</v>
          </cell>
        </row>
        <row r="12">
          <cell r="BJ12">
            <v>0</v>
          </cell>
        </row>
        <row r="13">
          <cell r="BJ13">
            <v>35.93</v>
          </cell>
        </row>
        <row r="14">
          <cell r="BJ14">
            <v>59.58</v>
          </cell>
        </row>
        <row r="15">
          <cell r="BJ15">
            <v>0</v>
          </cell>
        </row>
        <row r="16">
          <cell r="BJ16">
            <v>0</v>
          </cell>
        </row>
        <row r="17">
          <cell r="BJ17">
            <v>0</v>
          </cell>
        </row>
        <row r="18">
          <cell r="BJ18">
            <v>27.47</v>
          </cell>
        </row>
        <row r="19">
          <cell r="BJ19">
            <v>0</v>
          </cell>
        </row>
        <row r="20">
          <cell r="BJ20">
            <v>12.8</v>
          </cell>
        </row>
        <row r="21">
          <cell r="BJ21">
            <v>187.83999999999997</v>
          </cell>
        </row>
        <row r="22">
          <cell r="BJ22">
            <v>0</v>
          </cell>
        </row>
        <row r="23">
          <cell r="BJ23">
            <v>0.2</v>
          </cell>
        </row>
        <row r="24">
          <cell r="BJ24">
            <v>0</v>
          </cell>
        </row>
        <row r="25">
          <cell r="BJ25">
            <v>0</v>
          </cell>
        </row>
        <row r="26">
          <cell r="BJ26">
            <v>0</v>
          </cell>
        </row>
        <row r="27">
          <cell r="BJ27">
            <v>0</v>
          </cell>
        </row>
        <row r="28">
          <cell r="BJ28">
            <v>0.06</v>
          </cell>
        </row>
        <row r="29">
          <cell r="BJ29">
            <v>0</v>
          </cell>
        </row>
        <row r="30">
          <cell r="BJ30">
            <v>109.03</v>
          </cell>
        </row>
        <row r="42">
          <cell r="BJ42">
            <v>0</v>
          </cell>
        </row>
        <row r="43">
          <cell r="BJ43">
            <v>0</v>
          </cell>
        </row>
        <row r="44">
          <cell r="BJ44">
            <v>0</v>
          </cell>
        </row>
        <row r="45">
          <cell r="BJ45">
            <v>25.71</v>
          </cell>
        </row>
        <row r="46">
          <cell r="BJ46">
            <v>0</v>
          </cell>
        </row>
        <row r="47">
          <cell r="BJ47">
            <v>1.1599999999999999</v>
          </cell>
        </row>
        <row r="48">
          <cell r="BJ48">
            <v>0</v>
          </cell>
        </row>
        <row r="49">
          <cell r="BJ49">
            <v>0</v>
          </cell>
        </row>
        <row r="50">
          <cell r="BJ50">
            <v>0.16</v>
          </cell>
        </row>
        <row r="51">
          <cell r="BJ51">
            <v>6.69</v>
          </cell>
        </row>
        <row r="52">
          <cell r="BJ52">
            <v>1.42</v>
          </cell>
        </row>
        <row r="53">
          <cell r="BJ53">
            <v>1.08</v>
          </cell>
        </row>
        <row r="54">
          <cell r="BJ54">
            <v>0</v>
          </cell>
        </row>
        <row r="55">
          <cell r="BJ55">
            <v>2.81</v>
          </cell>
        </row>
        <row r="56">
          <cell r="BJ56">
            <v>39.200000000000003</v>
          </cell>
        </row>
        <row r="57">
          <cell r="BJ57">
            <v>0.32</v>
          </cell>
        </row>
        <row r="58">
          <cell r="BJ58">
            <v>0</v>
          </cell>
        </row>
        <row r="59">
          <cell r="BJ59">
            <v>10.56</v>
          </cell>
        </row>
      </sheetData>
      <sheetData sheetId="12">
        <row r="7">
          <cell r="BJ7">
            <v>372.41</v>
          </cell>
        </row>
        <row r="8">
          <cell r="BJ8">
            <v>263.04000000000002</v>
          </cell>
        </row>
        <row r="9">
          <cell r="BJ9">
            <v>231.63</v>
          </cell>
        </row>
        <row r="10">
          <cell r="BJ10">
            <v>210.12</v>
          </cell>
        </row>
        <row r="11">
          <cell r="BJ11">
            <v>21.51</v>
          </cell>
        </row>
        <row r="12">
          <cell r="BJ12">
            <v>0</v>
          </cell>
        </row>
        <row r="13">
          <cell r="BJ13">
            <v>1.18</v>
          </cell>
        </row>
        <row r="14">
          <cell r="BJ14">
            <v>24.6</v>
          </cell>
        </row>
        <row r="15">
          <cell r="BJ15">
            <v>0</v>
          </cell>
        </row>
        <row r="16">
          <cell r="BJ16">
            <v>0</v>
          </cell>
        </row>
        <row r="17">
          <cell r="BJ17">
            <v>0</v>
          </cell>
        </row>
        <row r="18">
          <cell r="BJ18">
            <v>3.48</v>
          </cell>
        </row>
        <row r="19">
          <cell r="BJ19">
            <v>0</v>
          </cell>
        </row>
        <row r="20">
          <cell r="BJ20">
            <v>2.15</v>
          </cell>
        </row>
        <row r="21">
          <cell r="BJ21">
            <v>102.18000000000002</v>
          </cell>
        </row>
        <row r="22">
          <cell r="BJ22">
            <v>0</v>
          </cell>
        </row>
        <row r="23">
          <cell r="BJ23">
            <v>0</v>
          </cell>
        </row>
        <row r="24">
          <cell r="BJ24">
            <v>0</v>
          </cell>
        </row>
        <row r="25">
          <cell r="BJ25">
            <v>0</v>
          </cell>
        </row>
        <row r="26">
          <cell r="BJ26">
            <v>0</v>
          </cell>
        </row>
        <row r="27">
          <cell r="BJ27">
            <v>2.82</v>
          </cell>
        </row>
        <row r="28">
          <cell r="BJ28">
            <v>0</v>
          </cell>
        </row>
        <row r="29">
          <cell r="BJ29">
            <v>0</v>
          </cell>
        </row>
        <row r="30">
          <cell r="BJ30">
            <v>53.02</v>
          </cell>
        </row>
        <row r="42">
          <cell r="BJ42">
            <v>0.46</v>
          </cell>
        </row>
        <row r="43">
          <cell r="BJ43">
            <v>0</v>
          </cell>
        </row>
        <row r="44">
          <cell r="BJ44">
            <v>0</v>
          </cell>
        </row>
        <row r="45">
          <cell r="BJ45">
            <v>28.37</v>
          </cell>
        </row>
        <row r="46">
          <cell r="BJ46">
            <v>0</v>
          </cell>
        </row>
        <row r="47">
          <cell r="BJ47">
            <v>0.26</v>
          </cell>
        </row>
        <row r="48">
          <cell r="BJ48">
            <v>0.18</v>
          </cell>
        </row>
        <row r="49">
          <cell r="BJ49">
            <v>0</v>
          </cell>
        </row>
        <row r="50">
          <cell r="BJ50">
            <v>0.12</v>
          </cell>
        </row>
        <row r="51">
          <cell r="BJ51">
            <v>4.76</v>
          </cell>
        </row>
        <row r="52">
          <cell r="BJ52">
            <v>0</v>
          </cell>
        </row>
        <row r="53">
          <cell r="BJ53">
            <v>1.19</v>
          </cell>
        </row>
        <row r="54">
          <cell r="BJ54">
            <v>0</v>
          </cell>
        </row>
        <row r="55">
          <cell r="BJ55">
            <v>1.08</v>
          </cell>
        </row>
        <row r="56">
          <cell r="BJ56">
            <v>8.64</v>
          </cell>
        </row>
        <row r="57">
          <cell r="BJ57">
            <v>0.15</v>
          </cell>
        </row>
        <row r="58">
          <cell r="BJ58">
            <v>1.1299999999999999</v>
          </cell>
        </row>
        <row r="59">
          <cell r="BJ59">
            <v>7.19</v>
          </cell>
        </row>
      </sheetData>
      <sheetData sheetId="13">
        <row r="7">
          <cell r="BJ7">
            <v>325.95</v>
          </cell>
        </row>
        <row r="8">
          <cell r="BJ8">
            <v>198.43</v>
          </cell>
        </row>
        <row r="9">
          <cell r="BJ9">
            <v>146.59</v>
          </cell>
        </row>
        <row r="10">
          <cell r="BJ10">
            <v>127.17999999999999</v>
          </cell>
        </row>
        <row r="11">
          <cell r="BJ11">
            <v>19.41</v>
          </cell>
        </row>
        <row r="12">
          <cell r="BJ12">
            <v>0</v>
          </cell>
        </row>
        <row r="13">
          <cell r="BJ13">
            <v>25.76</v>
          </cell>
        </row>
        <row r="14">
          <cell r="BJ14">
            <v>23.99</v>
          </cell>
        </row>
        <row r="15">
          <cell r="BJ15">
            <v>0</v>
          </cell>
        </row>
        <row r="16">
          <cell r="BJ16">
            <v>0</v>
          </cell>
        </row>
        <row r="17">
          <cell r="BJ17">
            <v>0</v>
          </cell>
        </row>
        <row r="18">
          <cell r="BJ18">
            <v>2.09</v>
          </cell>
        </row>
        <row r="19">
          <cell r="BJ19">
            <v>0</v>
          </cell>
        </row>
        <row r="20">
          <cell r="BJ20">
            <v>0</v>
          </cell>
        </row>
        <row r="21">
          <cell r="BJ21">
            <v>120.47999999999999</v>
          </cell>
        </row>
        <row r="22">
          <cell r="BJ22">
            <v>0</v>
          </cell>
        </row>
        <row r="23">
          <cell r="BJ23">
            <v>0</v>
          </cell>
        </row>
        <row r="24">
          <cell r="BJ24">
            <v>0</v>
          </cell>
        </row>
        <row r="25">
          <cell r="BJ25">
            <v>0</v>
          </cell>
        </row>
        <row r="26">
          <cell r="BJ26">
            <v>0</v>
          </cell>
        </row>
        <row r="27">
          <cell r="BJ27">
            <v>0.36</v>
          </cell>
        </row>
        <row r="28">
          <cell r="BJ28">
            <v>3.19</v>
          </cell>
        </row>
        <row r="29">
          <cell r="BJ29">
            <v>0</v>
          </cell>
        </row>
        <row r="30">
          <cell r="BJ30">
            <v>47.029999999999994</v>
          </cell>
        </row>
        <row r="42">
          <cell r="BJ42">
            <v>0</v>
          </cell>
        </row>
        <row r="43">
          <cell r="BJ43">
            <v>0</v>
          </cell>
        </row>
        <row r="44">
          <cell r="BJ44">
            <v>0</v>
          </cell>
        </row>
        <row r="45">
          <cell r="BJ45">
            <v>29.07</v>
          </cell>
        </row>
        <row r="46">
          <cell r="BJ46">
            <v>0</v>
          </cell>
        </row>
        <row r="47">
          <cell r="BJ47">
            <v>0.32</v>
          </cell>
        </row>
        <row r="48">
          <cell r="BJ48">
            <v>0</v>
          </cell>
        </row>
        <row r="49">
          <cell r="BJ49">
            <v>0</v>
          </cell>
        </row>
        <row r="50">
          <cell r="BJ50">
            <v>2.97</v>
          </cell>
        </row>
        <row r="51">
          <cell r="BJ51">
            <v>3.05</v>
          </cell>
        </row>
        <row r="52">
          <cell r="BJ52">
            <v>0</v>
          </cell>
        </row>
        <row r="53">
          <cell r="BJ53">
            <v>0.26</v>
          </cell>
        </row>
        <row r="54">
          <cell r="BJ54">
            <v>0</v>
          </cell>
        </row>
        <row r="55">
          <cell r="BJ55">
            <v>0.6</v>
          </cell>
        </row>
        <row r="56">
          <cell r="BJ56">
            <v>33.6</v>
          </cell>
        </row>
        <row r="57">
          <cell r="BJ57">
            <v>0.03</v>
          </cell>
        </row>
        <row r="58">
          <cell r="BJ58">
            <v>0</v>
          </cell>
        </row>
        <row r="59">
          <cell r="BJ59">
            <v>7.04</v>
          </cell>
        </row>
      </sheetData>
      <sheetData sheetId="14">
        <row r="7">
          <cell r="BJ7">
            <v>475.40999999999997</v>
          </cell>
        </row>
        <row r="8">
          <cell r="BJ8">
            <v>360.60999999999996</v>
          </cell>
        </row>
        <row r="9">
          <cell r="BJ9">
            <v>309.51</v>
          </cell>
        </row>
        <row r="10">
          <cell r="BJ10">
            <v>308.38</v>
          </cell>
        </row>
        <row r="11">
          <cell r="BJ11">
            <v>1.1299999999999999</v>
          </cell>
        </row>
        <row r="12">
          <cell r="BJ12">
            <v>0</v>
          </cell>
        </row>
        <row r="13">
          <cell r="BJ13">
            <v>2.9499999999999997</v>
          </cell>
        </row>
        <row r="14">
          <cell r="BJ14">
            <v>37.75</v>
          </cell>
        </row>
        <row r="15">
          <cell r="BJ15">
            <v>0</v>
          </cell>
        </row>
        <row r="16">
          <cell r="BJ16">
            <v>0</v>
          </cell>
        </row>
        <row r="17">
          <cell r="BJ17">
            <v>0</v>
          </cell>
        </row>
        <row r="18">
          <cell r="BJ18">
            <v>8.4</v>
          </cell>
        </row>
        <row r="19">
          <cell r="BJ19">
            <v>0</v>
          </cell>
        </row>
        <row r="20">
          <cell r="BJ20">
            <v>2</v>
          </cell>
        </row>
        <row r="21">
          <cell r="BJ21">
            <v>109.2</v>
          </cell>
        </row>
        <row r="22">
          <cell r="BJ22">
            <v>0.1</v>
          </cell>
        </row>
        <row r="23">
          <cell r="BJ23">
            <v>0</v>
          </cell>
        </row>
        <row r="24">
          <cell r="BJ24">
            <v>0</v>
          </cell>
        </row>
        <row r="25">
          <cell r="BJ25">
            <v>0</v>
          </cell>
        </row>
        <row r="26">
          <cell r="BJ26">
            <v>0</v>
          </cell>
        </row>
        <row r="27">
          <cell r="BJ27">
            <v>0</v>
          </cell>
        </row>
        <row r="28">
          <cell r="BJ28">
            <v>0</v>
          </cell>
        </row>
        <row r="29">
          <cell r="BJ29">
            <v>0</v>
          </cell>
        </row>
        <row r="30">
          <cell r="BJ30">
            <v>74.610000000000014</v>
          </cell>
        </row>
        <row r="42">
          <cell r="BJ42">
            <v>0.91</v>
          </cell>
        </row>
        <row r="43">
          <cell r="BJ43">
            <v>0</v>
          </cell>
        </row>
        <row r="44">
          <cell r="BJ44">
            <v>0</v>
          </cell>
        </row>
        <row r="45">
          <cell r="BJ45">
            <v>24</v>
          </cell>
        </row>
        <row r="46">
          <cell r="BJ46">
            <v>0</v>
          </cell>
        </row>
        <row r="47">
          <cell r="BJ47">
            <v>0.42</v>
          </cell>
        </row>
        <row r="48">
          <cell r="BJ48">
            <v>0</v>
          </cell>
        </row>
        <row r="49">
          <cell r="BJ49">
            <v>0</v>
          </cell>
        </row>
        <row r="50">
          <cell r="BJ50">
            <v>0</v>
          </cell>
        </row>
        <row r="51">
          <cell r="BJ51">
            <v>3.47</v>
          </cell>
        </row>
        <row r="52">
          <cell r="BJ52">
            <v>0</v>
          </cell>
        </row>
        <row r="53">
          <cell r="BJ53">
            <v>1.44</v>
          </cell>
        </row>
        <row r="54">
          <cell r="BJ54">
            <v>0</v>
          </cell>
        </row>
        <row r="55">
          <cell r="BJ55">
            <v>1.1599999999999999</v>
          </cell>
        </row>
        <row r="56">
          <cell r="BJ56">
            <v>0.67</v>
          </cell>
        </row>
        <row r="57">
          <cell r="BJ57">
            <v>2.42</v>
          </cell>
        </row>
        <row r="58">
          <cell r="BJ58">
            <v>0</v>
          </cell>
        </row>
        <row r="59">
          <cell r="BJ59">
            <v>5.6</v>
          </cell>
        </row>
      </sheetData>
      <sheetData sheetId="15">
        <row r="7">
          <cell r="BJ7">
            <v>418.41999999999996</v>
          </cell>
        </row>
        <row r="8">
          <cell r="BJ8">
            <v>274.59999999999997</v>
          </cell>
        </row>
        <row r="9">
          <cell r="BJ9">
            <v>253.97999999999996</v>
          </cell>
        </row>
        <row r="10">
          <cell r="BJ10">
            <v>230.52999999999997</v>
          </cell>
        </row>
        <row r="11">
          <cell r="BJ11">
            <v>23.45</v>
          </cell>
        </row>
        <row r="12">
          <cell r="BJ12">
            <v>0</v>
          </cell>
        </row>
        <row r="13">
          <cell r="BJ13">
            <v>0.41999999999999993</v>
          </cell>
        </row>
        <row r="14">
          <cell r="BJ14">
            <v>17.57</v>
          </cell>
        </row>
        <row r="15">
          <cell r="BJ15">
            <v>0</v>
          </cell>
        </row>
        <row r="16">
          <cell r="BJ16">
            <v>0</v>
          </cell>
        </row>
        <row r="17">
          <cell r="BJ17">
            <v>0</v>
          </cell>
        </row>
        <row r="18">
          <cell r="BJ18">
            <v>2.63</v>
          </cell>
        </row>
        <row r="19">
          <cell r="BJ19">
            <v>0</v>
          </cell>
        </row>
        <row r="20">
          <cell r="BJ20">
            <v>0</v>
          </cell>
        </row>
        <row r="21">
          <cell r="BJ21">
            <v>140.37</v>
          </cell>
        </row>
        <row r="22">
          <cell r="BJ22">
            <v>0</v>
          </cell>
        </row>
        <row r="23">
          <cell r="BJ23">
            <v>0</v>
          </cell>
        </row>
        <row r="24">
          <cell r="BJ24">
            <v>0</v>
          </cell>
        </row>
        <row r="25">
          <cell r="BJ25">
            <v>0</v>
          </cell>
        </row>
        <row r="26">
          <cell r="BJ26">
            <v>17.93</v>
          </cell>
        </row>
        <row r="27">
          <cell r="BJ27">
            <v>0.15</v>
          </cell>
        </row>
        <row r="28">
          <cell r="BJ28">
            <v>0.06</v>
          </cell>
        </row>
        <row r="29">
          <cell r="BJ29">
            <v>0</v>
          </cell>
        </row>
        <row r="30">
          <cell r="BJ30">
            <v>66.02</v>
          </cell>
        </row>
        <row r="42">
          <cell r="BJ42">
            <v>0</v>
          </cell>
        </row>
        <row r="43">
          <cell r="BJ43">
            <v>0</v>
          </cell>
        </row>
        <row r="44">
          <cell r="BJ44">
            <v>0.37</v>
          </cell>
        </row>
        <row r="45">
          <cell r="BJ45">
            <v>35.78</v>
          </cell>
        </row>
        <row r="46">
          <cell r="BJ46">
            <v>0</v>
          </cell>
        </row>
        <row r="47">
          <cell r="BJ47">
            <v>0.25</v>
          </cell>
        </row>
        <row r="48">
          <cell r="BJ48">
            <v>0</v>
          </cell>
        </row>
        <row r="49">
          <cell r="BJ49">
            <v>0</v>
          </cell>
        </row>
        <row r="50">
          <cell r="BJ50">
            <v>0.92</v>
          </cell>
        </row>
        <row r="51">
          <cell r="BJ51">
            <v>7.15</v>
          </cell>
        </row>
        <row r="52">
          <cell r="BJ52">
            <v>0</v>
          </cell>
        </row>
        <row r="53">
          <cell r="BJ53">
            <v>1.56</v>
          </cell>
        </row>
        <row r="54">
          <cell r="BJ54">
            <v>0</v>
          </cell>
        </row>
        <row r="55">
          <cell r="BJ55">
            <v>0.8</v>
          </cell>
        </row>
        <row r="56">
          <cell r="BJ56">
            <v>4.45</v>
          </cell>
        </row>
        <row r="57">
          <cell r="BJ57">
            <v>4.93</v>
          </cell>
        </row>
        <row r="58">
          <cell r="BJ58">
            <v>0</v>
          </cell>
        </row>
        <row r="59">
          <cell r="BJ59">
            <v>3.45</v>
          </cell>
        </row>
      </sheetData>
      <sheetData sheetId="16">
        <row r="7">
          <cell r="BJ7">
            <v>404.69000000000005</v>
          </cell>
        </row>
        <row r="8">
          <cell r="BJ8">
            <v>265.79000000000002</v>
          </cell>
        </row>
        <row r="9">
          <cell r="BJ9">
            <v>199.78</v>
          </cell>
        </row>
        <row r="10">
          <cell r="BJ10">
            <v>199.78</v>
          </cell>
        </row>
        <row r="11">
          <cell r="BJ11">
            <v>0</v>
          </cell>
        </row>
        <row r="12">
          <cell r="BJ12">
            <v>0</v>
          </cell>
        </row>
        <row r="13">
          <cell r="BJ13">
            <v>18.78</v>
          </cell>
        </row>
        <row r="14">
          <cell r="BJ14">
            <v>31.46</v>
          </cell>
        </row>
        <row r="15">
          <cell r="BJ15">
            <v>0</v>
          </cell>
        </row>
        <row r="16">
          <cell r="BJ16">
            <v>0</v>
          </cell>
        </row>
        <row r="17">
          <cell r="BJ17">
            <v>0</v>
          </cell>
        </row>
        <row r="18">
          <cell r="BJ18">
            <v>6.77</v>
          </cell>
        </row>
        <row r="19">
          <cell r="BJ19">
            <v>0</v>
          </cell>
        </row>
        <row r="20">
          <cell r="BJ20">
            <v>9</v>
          </cell>
        </row>
        <row r="21">
          <cell r="BJ21">
            <v>130.47000000000003</v>
          </cell>
        </row>
        <row r="22">
          <cell r="BJ22">
            <v>0</v>
          </cell>
        </row>
        <row r="23">
          <cell r="BJ23">
            <v>0</v>
          </cell>
        </row>
        <row r="24">
          <cell r="BJ24">
            <v>0</v>
          </cell>
        </row>
        <row r="25">
          <cell r="BJ25">
            <v>0</v>
          </cell>
        </row>
        <row r="26">
          <cell r="BJ26">
            <v>0</v>
          </cell>
        </row>
        <row r="27">
          <cell r="BJ27">
            <v>9.5</v>
          </cell>
        </row>
        <row r="28">
          <cell r="BJ28">
            <v>0.81</v>
          </cell>
        </row>
        <row r="29">
          <cell r="BJ29">
            <v>0</v>
          </cell>
        </row>
        <row r="30">
          <cell r="BJ30">
            <v>81.73</v>
          </cell>
        </row>
        <row r="42">
          <cell r="BJ42">
            <v>0</v>
          </cell>
        </row>
        <row r="43">
          <cell r="BJ43">
            <v>0</v>
          </cell>
        </row>
        <row r="44">
          <cell r="BJ44">
            <v>0.02</v>
          </cell>
        </row>
        <row r="45">
          <cell r="BJ45">
            <v>30.18</v>
          </cell>
        </row>
        <row r="46">
          <cell r="BJ46">
            <v>0</v>
          </cell>
        </row>
        <row r="47">
          <cell r="BJ47">
            <v>0.65</v>
          </cell>
        </row>
        <row r="48">
          <cell r="BJ48">
            <v>0</v>
          </cell>
        </row>
        <row r="49">
          <cell r="BJ49">
            <v>0</v>
          </cell>
        </row>
        <row r="50">
          <cell r="BJ50">
            <v>0</v>
          </cell>
        </row>
        <row r="51">
          <cell r="BJ51">
            <v>3.48</v>
          </cell>
        </row>
        <row r="52">
          <cell r="BJ52">
            <v>0</v>
          </cell>
        </row>
        <row r="53">
          <cell r="BJ53">
            <v>0.85</v>
          </cell>
        </row>
        <row r="54">
          <cell r="BJ54">
            <v>0</v>
          </cell>
        </row>
        <row r="55">
          <cell r="BJ55">
            <v>1.57</v>
          </cell>
        </row>
        <row r="56">
          <cell r="BJ56">
            <v>0</v>
          </cell>
        </row>
        <row r="57">
          <cell r="BJ57">
            <v>1.68</v>
          </cell>
        </row>
        <row r="58">
          <cell r="BJ58">
            <v>0</v>
          </cell>
        </row>
        <row r="59">
          <cell r="BJ59">
            <v>8.43</v>
          </cell>
        </row>
      </sheetData>
      <sheetData sheetId="17">
        <row r="7">
          <cell r="BJ7">
            <v>844.43</v>
          </cell>
        </row>
        <row r="8">
          <cell r="BJ8">
            <v>575.15</v>
          </cell>
        </row>
        <row r="9">
          <cell r="BJ9">
            <v>254.5</v>
          </cell>
        </row>
        <row r="10">
          <cell r="BJ10">
            <v>254.5</v>
          </cell>
        </row>
        <row r="11">
          <cell r="BJ11">
            <v>0</v>
          </cell>
        </row>
        <row r="12">
          <cell r="BJ12">
            <v>0</v>
          </cell>
        </row>
        <row r="13">
          <cell r="BJ13">
            <v>111.46000000000001</v>
          </cell>
        </row>
        <row r="14">
          <cell r="BJ14">
            <v>133.49</v>
          </cell>
        </row>
        <row r="15">
          <cell r="BJ15">
            <v>0</v>
          </cell>
        </row>
        <row r="16">
          <cell r="BJ16">
            <v>0</v>
          </cell>
        </row>
        <row r="17">
          <cell r="BJ17">
            <v>63.06</v>
          </cell>
        </row>
        <row r="18">
          <cell r="BJ18">
            <v>3.64</v>
          </cell>
        </row>
        <row r="19">
          <cell r="BJ19">
            <v>0</v>
          </cell>
        </row>
        <row r="20">
          <cell r="BJ20">
            <v>9</v>
          </cell>
        </row>
        <row r="21">
          <cell r="BJ21">
            <v>222.68</v>
          </cell>
        </row>
        <row r="22">
          <cell r="BJ22">
            <v>0</v>
          </cell>
        </row>
        <row r="23">
          <cell r="BJ23">
            <v>0</v>
          </cell>
        </row>
        <row r="24">
          <cell r="BJ24">
            <v>0</v>
          </cell>
        </row>
        <row r="25">
          <cell r="BJ25">
            <v>0</v>
          </cell>
        </row>
        <row r="26">
          <cell r="BJ26">
            <v>0</v>
          </cell>
        </row>
        <row r="27">
          <cell r="BJ27">
            <v>0.5</v>
          </cell>
        </row>
        <row r="28">
          <cell r="BJ28">
            <v>1.75</v>
          </cell>
        </row>
        <row r="29">
          <cell r="BJ29">
            <v>0</v>
          </cell>
        </row>
        <row r="30">
          <cell r="BJ30">
            <v>84.410000000000011</v>
          </cell>
        </row>
        <row r="42">
          <cell r="BJ42">
            <v>3.33</v>
          </cell>
        </row>
        <row r="43">
          <cell r="BJ43">
            <v>0</v>
          </cell>
        </row>
        <row r="44">
          <cell r="BJ44">
            <v>0.19</v>
          </cell>
        </row>
        <row r="45">
          <cell r="BJ45">
            <v>37.29</v>
          </cell>
        </row>
        <row r="46">
          <cell r="BJ46">
            <v>0</v>
          </cell>
        </row>
        <row r="47">
          <cell r="BJ47">
            <v>0.36</v>
          </cell>
        </row>
        <row r="48">
          <cell r="BJ48">
            <v>0</v>
          </cell>
        </row>
        <row r="49">
          <cell r="BJ49">
            <v>0</v>
          </cell>
        </row>
        <row r="50">
          <cell r="BJ50">
            <v>0</v>
          </cell>
        </row>
        <row r="51">
          <cell r="BJ51">
            <v>23.12</v>
          </cell>
        </row>
        <row r="52">
          <cell r="BJ52">
            <v>0</v>
          </cell>
        </row>
        <row r="53">
          <cell r="BJ53">
            <v>0.99</v>
          </cell>
        </row>
        <row r="54">
          <cell r="BJ54">
            <v>0</v>
          </cell>
        </row>
        <row r="55">
          <cell r="BJ55">
            <v>2.59</v>
          </cell>
        </row>
        <row r="56">
          <cell r="BJ56">
            <v>48.77</v>
          </cell>
        </row>
        <row r="57">
          <cell r="BJ57">
            <v>19.38</v>
          </cell>
        </row>
        <row r="58">
          <cell r="BJ58">
            <v>0</v>
          </cell>
        </row>
        <row r="59">
          <cell r="BJ59">
            <v>46.6</v>
          </cell>
        </row>
      </sheetData>
      <sheetData sheetId="18">
        <row r="7">
          <cell r="BJ7">
            <v>999.31000000000006</v>
          </cell>
        </row>
        <row r="8">
          <cell r="BJ8">
            <v>707.01</v>
          </cell>
        </row>
        <row r="9">
          <cell r="BJ9">
            <v>375.41</v>
          </cell>
        </row>
        <row r="10">
          <cell r="BJ10">
            <v>374.25</v>
          </cell>
        </row>
        <row r="11">
          <cell r="BJ11">
            <v>1.1599999999999999</v>
          </cell>
        </row>
        <row r="12">
          <cell r="BJ12">
            <v>0</v>
          </cell>
        </row>
        <row r="13">
          <cell r="BJ13">
            <v>28.02</v>
          </cell>
        </row>
        <row r="14">
          <cell r="BJ14">
            <v>119.18</v>
          </cell>
        </row>
        <row r="15">
          <cell r="BJ15">
            <v>0</v>
          </cell>
        </row>
        <row r="16">
          <cell r="BJ16">
            <v>0</v>
          </cell>
        </row>
        <row r="17">
          <cell r="BJ17">
            <v>159.5</v>
          </cell>
        </row>
        <row r="18">
          <cell r="BJ18">
            <v>8.61</v>
          </cell>
        </row>
        <row r="19">
          <cell r="BJ19">
            <v>0</v>
          </cell>
        </row>
        <row r="20">
          <cell r="BJ20">
            <v>16.29</v>
          </cell>
        </row>
        <row r="21">
          <cell r="BJ21">
            <v>273.03000000000009</v>
          </cell>
        </row>
        <row r="22">
          <cell r="BJ22">
            <v>0</v>
          </cell>
        </row>
        <row r="23">
          <cell r="BJ23">
            <v>0</v>
          </cell>
        </row>
        <row r="24">
          <cell r="BJ24">
            <v>0</v>
          </cell>
        </row>
        <row r="25">
          <cell r="BJ25">
            <v>0</v>
          </cell>
        </row>
        <row r="26">
          <cell r="BJ26">
            <v>0</v>
          </cell>
        </row>
        <row r="27">
          <cell r="BJ27">
            <v>0.84</v>
          </cell>
        </row>
        <row r="28">
          <cell r="BJ28">
            <v>12.9</v>
          </cell>
        </row>
        <row r="29">
          <cell r="BJ29">
            <v>0</v>
          </cell>
        </row>
        <row r="30">
          <cell r="BJ30">
            <v>154.64000000000004</v>
          </cell>
        </row>
        <row r="42">
          <cell r="BJ42">
            <v>0</v>
          </cell>
        </row>
        <row r="43">
          <cell r="BJ43">
            <v>0</v>
          </cell>
        </row>
        <row r="44">
          <cell r="BJ44">
            <v>0</v>
          </cell>
        </row>
        <row r="45">
          <cell r="BJ45">
            <v>51.19</v>
          </cell>
        </row>
        <row r="46">
          <cell r="BJ46">
            <v>0</v>
          </cell>
        </row>
        <row r="47">
          <cell r="BJ47">
            <v>0.98</v>
          </cell>
        </row>
        <row r="48">
          <cell r="BJ48">
            <v>0.16</v>
          </cell>
        </row>
        <row r="49">
          <cell r="BJ49">
            <v>0</v>
          </cell>
        </row>
        <row r="50">
          <cell r="BJ50">
            <v>1.3</v>
          </cell>
        </row>
        <row r="51">
          <cell r="BJ51">
            <v>9.34</v>
          </cell>
        </row>
        <row r="52">
          <cell r="BJ52">
            <v>0</v>
          </cell>
        </row>
        <row r="53">
          <cell r="BJ53">
            <v>0.99</v>
          </cell>
        </row>
        <row r="54">
          <cell r="BJ54">
            <v>0</v>
          </cell>
        </row>
        <row r="55">
          <cell r="BJ55">
            <v>1.97</v>
          </cell>
        </row>
        <row r="56">
          <cell r="BJ56">
            <v>2.33</v>
          </cell>
        </row>
        <row r="57">
          <cell r="BJ57">
            <v>36.39</v>
          </cell>
        </row>
        <row r="58">
          <cell r="BJ58">
            <v>0</v>
          </cell>
        </row>
        <row r="59">
          <cell r="BJ59">
            <v>19.27</v>
          </cell>
        </row>
      </sheetData>
      <sheetData sheetId="19">
        <row r="7">
          <cell r="BJ7">
            <v>621.61999999999989</v>
          </cell>
        </row>
        <row r="8">
          <cell r="BJ8">
            <v>470.89</v>
          </cell>
        </row>
        <row r="9">
          <cell r="BJ9">
            <v>372.04999999999995</v>
          </cell>
        </row>
        <row r="10">
          <cell r="BJ10">
            <v>372.04999999999995</v>
          </cell>
        </row>
        <row r="11">
          <cell r="BJ11">
            <v>0</v>
          </cell>
        </row>
        <row r="12">
          <cell r="BJ12">
            <v>0</v>
          </cell>
        </row>
        <row r="13">
          <cell r="BJ13">
            <v>4.87</v>
          </cell>
        </row>
        <row r="14">
          <cell r="BJ14">
            <v>67.290000000000006</v>
          </cell>
        </row>
        <row r="15">
          <cell r="BJ15">
            <v>0</v>
          </cell>
        </row>
        <row r="16">
          <cell r="BJ16">
            <v>0</v>
          </cell>
        </row>
        <row r="17">
          <cell r="BJ17">
            <v>0</v>
          </cell>
        </row>
        <row r="18">
          <cell r="BJ18">
            <v>15.21</v>
          </cell>
        </row>
        <row r="19">
          <cell r="BJ19">
            <v>0</v>
          </cell>
        </row>
        <row r="20">
          <cell r="BJ20">
            <v>11.469999999999999</v>
          </cell>
        </row>
        <row r="21">
          <cell r="BJ21">
            <v>146.16999999999999</v>
          </cell>
        </row>
        <row r="22">
          <cell r="BJ22">
            <v>0</v>
          </cell>
        </row>
        <row r="23">
          <cell r="BJ23">
            <v>0</v>
          </cell>
        </row>
        <row r="24">
          <cell r="BJ24">
            <v>0</v>
          </cell>
        </row>
        <row r="25">
          <cell r="BJ25">
            <v>0</v>
          </cell>
        </row>
        <row r="26">
          <cell r="BJ26">
            <v>0</v>
          </cell>
        </row>
        <row r="27">
          <cell r="BJ27">
            <v>2.37</v>
          </cell>
        </row>
        <row r="28">
          <cell r="BJ28">
            <v>2.6399999999999997</v>
          </cell>
        </row>
        <row r="29">
          <cell r="BJ29">
            <v>0</v>
          </cell>
        </row>
        <row r="30">
          <cell r="BJ30">
            <v>88.659999999999982</v>
          </cell>
        </row>
        <row r="42">
          <cell r="BJ42">
            <v>0</v>
          </cell>
        </row>
        <row r="43">
          <cell r="BJ43">
            <v>0</v>
          </cell>
        </row>
        <row r="44">
          <cell r="BJ44">
            <v>0</v>
          </cell>
        </row>
        <row r="45">
          <cell r="BJ45">
            <v>37.03</v>
          </cell>
        </row>
        <row r="46">
          <cell r="BJ46">
            <v>0</v>
          </cell>
        </row>
        <row r="47">
          <cell r="BJ47">
            <v>0.33</v>
          </cell>
        </row>
        <row r="48">
          <cell r="BJ48">
            <v>0.69</v>
          </cell>
        </row>
        <row r="49">
          <cell r="BJ49">
            <v>0</v>
          </cell>
        </row>
        <row r="50">
          <cell r="BJ50">
            <v>0.25</v>
          </cell>
        </row>
        <row r="51">
          <cell r="BJ51">
            <v>6.72</v>
          </cell>
        </row>
        <row r="52">
          <cell r="BJ52">
            <v>0</v>
          </cell>
        </row>
        <row r="53">
          <cell r="BJ53">
            <v>1.32</v>
          </cell>
        </row>
        <row r="54">
          <cell r="BJ54">
            <v>0</v>
          </cell>
        </row>
        <row r="55">
          <cell r="BJ55">
            <v>2.46</v>
          </cell>
        </row>
        <row r="56">
          <cell r="BJ56">
            <v>1.66</v>
          </cell>
        </row>
        <row r="57">
          <cell r="BJ57">
            <v>2.04</v>
          </cell>
        </row>
        <row r="58">
          <cell r="BJ58">
            <v>0</v>
          </cell>
        </row>
        <row r="59">
          <cell r="BJ59">
            <v>4.5599999999999996</v>
          </cell>
        </row>
      </sheetData>
      <sheetData sheetId="20">
        <row r="7">
          <cell r="BJ7">
            <v>574.02</v>
          </cell>
        </row>
        <row r="8">
          <cell r="BJ8">
            <v>415.91999999999996</v>
          </cell>
        </row>
        <row r="9">
          <cell r="BJ9">
            <v>352.78999999999996</v>
          </cell>
        </row>
        <row r="10">
          <cell r="BJ10">
            <v>331.09</v>
          </cell>
        </row>
        <row r="11">
          <cell r="BJ11">
            <v>21.7</v>
          </cell>
        </row>
        <row r="12">
          <cell r="BJ12">
            <v>0</v>
          </cell>
        </row>
        <row r="13">
          <cell r="BJ13">
            <v>-0.58000000000000007</v>
          </cell>
        </row>
        <row r="14">
          <cell r="BJ14">
            <v>56.94</v>
          </cell>
        </row>
        <row r="15">
          <cell r="BJ15">
            <v>0</v>
          </cell>
        </row>
        <row r="16">
          <cell r="BJ16">
            <v>0</v>
          </cell>
        </row>
        <row r="17">
          <cell r="BJ17">
            <v>0</v>
          </cell>
        </row>
        <row r="18">
          <cell r="BJ18">
            <v>3.87</v>
          </cell>
        </row>
        <row r="19">
          <cell r="BJ19">
            <v>0</v>
          </cell>
        </row>
        <row r="20">
          <cell r="BJ20">
            <v>2.9</v>
          </cell>
        </row>
        <row r="21">
          <cell r="BJ21">
            <v>139.62000000000003</v>
          </cell>
        </row>
        <row r="22">
          <cell r="BJ22">
            <v>0</v>
          </cell>
        </row>
        <row r="23">
          <cell r="BJ23">
            <v>0</v>
          </cell>
        </row>
        <row r="24">
          <cell r="BJ24">
            <v>0</v>
          </cell>
        </row>
        <row r="25">
          <cell r="BJ25">
            <v>0</v>
          </cell>
        </row>
        <row r="26">
          <cell r="BJ26">
            <v>0</v>
          </cell>
        </row>
        <row r="27">
          <cell r="BJ27">
            <v>0</v>
          </cell>
        </row>
        <row r="28">
          <cell r="BJ28">
            <v>0.28999999999999998</v>
          </cell>
        </row>
        <row r="29">
          <cell r="BJ29">
            <v>0</v>
          </cell>
        </row>
        <row r="30">
          <cell r="BJ30">
            <v>86.5</v>
          </cell>
        </row>
        <row r="42">
          <cell r="BJ42">
            <v>0</v>
          </cell>
        </row>
        <row r="43">
          <cell r="BJ43">
            <v>0</v>
          </cell>
        </row>
        <row r="44">
          <cell r="BJ44">
            <v>0</v>
          </cell>
        </row>
        <row r="45">
          <cell r="BJ45">
            <v>35.950000000000003</v>
          </cell>
        </row>
        <row r="46">
          <cell r="BJ46">
            <v>0</v>
          </cell>
        </row>
        <row r="47">
          <cell r="BJ47">
            <v>0.36</v>
          </cell>
        </row>
        <row r="48">
          <cell r="BJ48">
            <v>7.0000000000000007E-2</v>
          </cell>
        </row>
        <row r="49">
          <cell r="BJ49">
            <v>0</v>
          </cell>
        </row>
        <row r="50">
          <cell r="BJ50">
            <v>0</v>
          </cell>
        </row>
        <row r="51">
          <cell r="BJ51">
            <v>8.2899999999999991</v>
          </cell>
        </row>
        <row r="52">
          <cell r="BJ52">
            <v>0.33</v>
          </cell>
        </row>
        <row r="53">
          <cell r="BJ53">
            <v>0.52</v>
          </cell>
        </row>
        <row r="54">
          <cell r="BJ54">
            <v>0</v>
          </cell>
        </row>
        <row r="55">
          <cell r="BJ55">
            <v>2.15</v>
          </cell>
        </row>
        <row r="56">
          <cell r="BJ56">
            <v>1.06</v>
          </cell>
        </row>
        <row r="57">
          <cell r="BJ57">
            <v>4.0999999999999996</v>
          </cell>
        </row>
        <row r="58">
          <cell r="BJ58">
            <v>0</v>
          </cell>
        </row>
        <row r="59">
          <cell r="BJ59">
            <v>18.48</v>
          </cell>
        </row>
      </sheetData>
      <sheetData sheetId="21">
        <row r="7">
          <cell r="BJ7">
            <v>1148.6000000000001</v>
          </cell>
        </row>
        <row r="8">
          <cell r="BJ8">
            <v>810.22000000000014</v>
          </cell>
        </row>
        <row r="9">
          <cell r="BJ9">
            <v>381.24</v>
          </cell>
        </row>
        <row r="10">
          <cell r="BJ10">
            <v>381.24</v>
          </cell>
        </row>
        <row r="11">
          <cell r="BJ11">
            <v>0</v>
          </cell>
        </row>
        <row r="12">
          <cell r="BJ12">
            <v>0</v>
          </cell>
        </row>
        <row r="13">
          <cell r="BJ13">
            <v>64.820000000000007</v>
          </cell>
        </row>
        <row r="14">
          <cell r="BJ14">
            <v>141.51000000000002</v>
          </cell>
        </row>
        <row r="15">
          <cell r="BJ15">
            <v>0</v>
          </cell>
        </row>
        <row r="16">
          <cell r="BJ16">
            <v>0</v>
          </cell>
        </row>
        <row r="17">
          <cell r="BJ17">
            <v>203.8</v>
          </cell>
        </row>
        <row r="18">
          <cell r="BJ18">
            <v>10.25</v>
          </cell>
        </row>
        <row r="19">
          <cell r="BJ19">
            <v>0</v>
          </cell>
        </row>
        <row r="20">
          <cell r="BJ20">
            <v>8.6</v>
          </cell>
        </row>
        <row r="21">
          <cell r="BJ21">
            <v>326.64</v>
          </cell>
        </row>
        <row r="22">
          <cell r="BJ22">
            <v>0</v>
          </cell>
        </row>
        <row r="23">
          <cell r="BJ23">
            <v>0</v>
          </cell>
        </row>
        <row r="24">
          <cell r="BJ24">
            <v>0</v>
          </cell>
        </row>
        <row r="25">
          <cell r="BJ25">
            <v>0</v>
          </cell>
        </row>
        <row r="26">
          <cell r="BJ26">
            <v>0</v>
          </cell>
        </row>
        <row r="27">
          <cell r="BJ27">
            <v>0</v>
          </cell>
        </row>
        <row r="28">
          <cell r="BJ28">
            <v>24.12</v>
          </cell>
        </row>
        <row r="29">
          <cell r="BJ29">
            <v>4.6399999999999997</v>
          </cell>
        </row>
        <row r="30">
          <cell r="BJ30">
            <v>112.57999999999998</v>
          </cell>
        </row>
        <row r="42">
          <cell r="BJ42">
            <v>0</v>
          </cell>
        </row>
        <row r="43">
          <cell r="BJ43">
            <v>0</v>
          </cell>
        </row>
        <row r="44">
          <cell r="BJ44">
            <v>0</v>
          </cell>
        </row>
        <row r="45">
          <cell r="BJ45">
            <v>33.159999999999997</v>
          </cell>
        </row>
        <row r="46">
          <cell r="BJ46">
            <v>0</v>
          </cell>
        </row>
        <row r="47">
          <cell r="BJ47">
            <v>0.46</v>
          </cell>
        </row>
        <row r="48">
          <cell r="BJ48">
            <v>0.02</v>
          </cell>
        </row>
        <row r="49">
          <cell r="BJ49">
            <v>0</v>
          </cell>
        </row>
        <row r="50">
          <cell r="BJ50">
            <v>0</v>
          </cell>
        </row>
        <row r="51">
          <cell r="BJ51">
            <v>20.84</v>
          </cell>
        </row>
        <row r="52">
          <cell r="BJ52">
            <v>0</v>
          </cell>
        </row>
        <row r="53">
          <cell r="BJ53">
            <v>1.3299999999999998</v>
          </cell>
        </row>
        <row r="54">
          <cell r="BJ54">
            <v>0</v>
          </cell>
        </row>
        <row r="55">
          <cell r="BJ55">
            <v>2.02</v>
          </cell>
        </row>
        <row r="56">
          <cell r="BJ56">
            <v>9.8699999999999992</v>
          </cell>
        </row>
        <row r="57">
          <cell r="BJ57">
            <v>117.6</v>
          </cell>
        </row>
        <row r="58">
          <cell r="BJ58">
            <v>0</v>
          </cell>
        </row>
        <row r="59">
          <cell r="BJ59">
            <v>11.74</v>
          </cell>
        </row>
      </sheetData>
      <sheetData sheetId="22">
        <row r="7">
          <cell r="BJ7">
            <v>723.06999999999994</v>
          </cell>
        </row>
        <row r="8">
          <cell r="BJ8">
            <v>519.02</v>
          </cell>
        </row>
        <row r="9">
          <cell r="BJ9">
            <v>228.21</v>
          </cell>
        </row>
        <row r="10">
          <cell r="BJ10">
            <v>213.42000000000002</v>
          </cell>
        </row>
        <row r="11">
          <cell r="BJ11">
            <v>14.79</v>
          </cell>
        </row>
        <row r="12">
          <cell r="BJ12">
            <v>0</v>
          </cell>
        </row>
        <row r="13">
          <cell r="BJ13">
            <v>29.88</v>
          </cell>
        </row>
        <row r="14">
          <cell r="BJ14">
            <v>118.41000000000001</v>
          </cell>
        </row>
        <row r="15">
          <cell r="BJ15">
            <v>0</v>
          </cell>
        </row>
        <row r="16">
          <cell r="BJ16">
            <v>0</v>
          </cell>
        </row>
        <row r="17">
          <cell r="BJ17">
            <v>127.44</v>
          </cell>
        </row>
        <row r="18">
          <cell r="BJ18">
            <v>3.08</v>
          </cell>
        </row>
        <row r="19">
          <cell r="BJ19">
            <v>0</v>
          </cell>
        </row>
        <row r="20">
          <cell r="BJ20">
            <v>12</v>
          </cell>
        </row>
        <row r="21">
          <cell r="BJ21">
            <v>182.93999999999997</v>
          </cell>
        </row>
        <row r="22">
          <cell r="BJ22">
            <v>0</v>
          </cell>
        </row>
        <row r="23">
          <cell r="BJ23">
            <v>0</v>
          </cell>
        </row>
        <row r="24">
          <cell r="BJ24">
            <v>0</v>
          </cell>
        </row>
        <row r="25">
          <cell r="BJ25">
            <v>0</v>
          </cell>
        </row>
        <row r="26">
          <cell r="BJ26">
            <v>0</v>
          </cell>
        </row>
        <row r="27">
          <cell r="BJ27">
            <v>0.25</v>
          </cell>
        </row>
        <row r="28">
          <cell r="BJ28">
            <v>10.979999999999999</v>
          </cell>
        </row>
        <row r="29">
          <cell r="BJ29">
            <v>19</v>
          </cell>
        </row>
        <row r="30">
          <cell r="BJ30">
            <v>95.41</v>
          </cell>
        </row>
        <row r="42">
          <cell r="BJ42">
            <v>0.38</v>
          </cell>
        </row>
        <row r="43">
          <cell r="BJ43">
            <v>0</v>
          </cell>
        </row>
        <row r="44">
          <cell r="BJ44">
            <v>0</v>
          </cell>
        </row>
        <row r="45">
          <cell r="BJ45">
            <v>28.07</v>
          </cell>
        </row>
        <row r="46">
          <cell r="BJ46">
            <v>0</v>
          </cell>
        </row>
        <row r="47">
          <cell r="BJ47">
            <v>0.45</v>
          </cell>
        </row>
        <row r="48">
          <cell r="BJ48">
            <v>0</v>
          </cell>
        </row>
        <row r="49">
          <cell r="BJ49">
            <v>0</v>
          </cell>
        </row>
        <row r="50">
          <cell r="BJ50">
            <v>0.1</v>
          </cell>
        </row>
        <row r="51">
          <cell r="BJ51">
            <v>23.43</v>
          </cell>
        </row>
        <row r="52">
          <cell r="BJ52">
            <v>0</v>
          </cell>
        </row>
        <row r="53">
          <cell r="BJ53">
            <v>0.84</v>
          </cell>
        </row>
        <row r="54">
          <cell r="BJ54">
            <v>0</v>
          </cell>
        </row>
        <row r="55">
          <cell r="BJ55">
            <v>1.83</v>
          </cell>
        </row>
        <row r="56">
          <cell r="BJ56">
            <v>0.78</v>
          </cell>
        </row>
        <row r="57">
          <cell r="BJ57">
            <v>1.42</v>
          </cell>
        </row>
        <row r="58">
          <cell r="BJ58">
            <v>0</v>
          </cell>
        </row>
        <row r="59">
          <cell r="BJ59">
            <v>21.11</v>
          </cell>
        </row>
      </sheetData>
      <sheetData sheetId="23">
        <row r="7">
          <cell r="BJ7">
            <v>1322.1399999999999</v>
          </cell>
        </row>
        <row r="8">
          <cell r="BJ8">
            <v>1077.1999999999998</v>
          </cell>
        </row>
        <row r="9">
          <cell r="BJ9">
            <v>379.03</v>
          </cell>
        </row>
        <row r="10">
          <cell r="BJ10">
            <v>342.08</v>
          </cell>
        </row>
        <row r="11">
          <cell r="BJ11">
            <v>36.950000000000003</v>
          </cell>
        </row>
        <row r="12">
          <cell r="BJ12">
            <v>0</v>
          </cell>
        </row>
        <row r="13">
          <cell r="BJ13">
            <v>189.41</v>
          </cell>
        </row>
        <row r="14">
          <cell r="BJ14">
            <v>279.71000000000004</v>
          </cell>
        </row>
        <row r="15">
          <cell r="BJ15">
            <v>0</v>
          </cell>
        </row>
        <row r="16">
          <cell r="BJ16">
            <v>0</v>
          </cell>
        </row>
        <row r="17">
          <cell r="BJ17">
            <v>218.93</v>
          </cell>
        </row>
        <row r="18">
          <cell r="BJ18">
            <v>2.2799999999999998</v>
          </cell>
        </row>
        <row r="19">
          <cell r="BJ19">
            <v>0</v>
          </cell>
        </row>
        <row r="20">
          <cell r="BJ20">
            <v>7.84</v>
          </cell>
        </row>
        <row r="21">
          <cell r="BJ21">
            <v>225.49999999999997</v>
          </cell>
        </row>
        <row r="22">
          <cell r="BJ22">
            <v>20</v>
          </cell>
        </row>
        <row r="23">
          <cell r="BJ23">
            <v>0</v>
          </cell>
        </row>
        <row r="24">
          <cell r="BJ24">
            <v>0</v>
          </cell>
        </row>
        <row r="25">
          <cell r="BJ25">
            <v>0</v>
          </cell>
        </row>
        <row r="26">
          <cell r="BJ26">
            <v>0</v>
          </cell>
        </row>
        <row r="27">
          <cell r="BJ27">
            <v>1.02</v>
          </cell>
        </row>
        <row r="28">
          <cell r="BJ28">
            <v>0.16</v>
          </cell>
        </row>
        <row r="29">
          <cell r="BJ29">
            <v>0</v>
          </cell>
        </row>
        <row r="30">
          <cell r="BJ30">
            <v>126.43999999999998</v>
          </cell>
        </row>
        <row r="42">
          <cell r="BJ42">
            <v>0</v>
          </cell>
        </row>
        <row r="43">
          <cell r="BJ43">
            <v>0</v>
          </cell>
        </row>
        <row r="44">
          <cell r="BJ44">
            <v>0</v>
          </cell>
        </row>
        <row r="46">
          <cell r="BJ46">
            <v>0</v>
          </cell>
        </row>
        <row r="47">
          <cell r="BJ47">
            <v>0.79</v>
          </cell>
        </row>
        <row r="48">
          <cell r="BJ48">
            <v>0.12</v>
          </cell>
        </row>
        <row r="49">
          <cell r="BJ49">
            <v>0</v>
          </cell>
        </row>
        <row r="50">
          <cell r="BJ50">
            <v>0</v>
          </cell>
        </row>
        <row r="51">
          <cell r="BJ51">
            <v>18.71</v>
          </cell>
        </row>
        <row r="52">
          <cell r="BJ52">
            <v>0</v>
          </cell>
        </row>
        <row r="53">
          <cell r="BJ53">
            <v>0.68</v>
          </cell>
        </row>
        <row r="54">
          <cell r="BJ54">
            <v>0</v>
          </cell>
        </row>
        <row r="55">
          <cell r="BJ55">
            <v>1.69</v>
          </cell>
        </row>
        <row r="56">
          <cell r="BJ56">
            <v>0</v>
          </cell>
        </row>
        <row r="57">
          <cell r="BJ57">
            <v>19.7</v>
          </cell>
        </row>
        <row r="58">
          <cell r="BJ58">
            <v>0</v>
          </cell>
        </row>
        <row r="59">
          <cell r="BJ59">
            <v>19.440000000000001</v>
          </cell>
        </row>
      </sheetData>
      <sheetData sheetId="24">
        <row r="7">
          <cell r="BJ7">
            <v>787.05</v>
          </cell>
        </row>
        <row r="8">
          <cell r="BJ8">
            <v>589.15</v>
          </cell>
        </row>
        <row r="9">
          <cell r="BJ9">
            <v>256.82</v>
          </cell>
        </row>
        <row r="10">
          <cell r="BJ10">
            <v>0.05</v>
          </cell>
        </row>
        <row r="11">
          <cell r="BJ11">
            <v>256.77</v>
          </cell>
        </row>
        <row r="12">
          <cell r="BJ12">
            <v>0</v>
          </cell>
        </row>
        <row r="13">
          <cell r="BJ13">
            <v>163.71</v>
          </cell>
        </row>
        <row r="14">
          <cell r="BJ14">
            <v>149.16</v>
          </cell>
        </row>
        <row r="15">
          <cell r="BJ15">
            <v>0</v>
          </cell>
        </row>
        <row r="16">
          <cell r="BJ16">
            <v>0</v>
          </cell>
        </row>
        <row r="17">
          <cell r="BJ17">
            <v>19.2</v>
          </cell>
        </row>
        <row r="18">
          <cell r="BJ18">
            <v>0.26</v>
          </cell>
        </row>
        <row r="19">
          <cell r="BJ19">
            <v>0</v>
          </cell>
        </row>
        <row r="20">
          <cell r="BJ20">
            <v>0</v>
          </cell>
        </row>
        <row r="21">
          <cell r="BJ21">
            <v>170.51999999999998</v>
          </cell>
        </row>
        <row r="22">
          <cell r="BJ22">
            <v>0</v>
          </cell>
        </row>
        <row r="23">
          <cell r="BJ23">
            <v>0.21</v>
          </cell>
        </row>
        <row r="24">
          <cell r="BJ24">
            <v>0</v>
          </cell>
        </row>
        <row r="25">
          <cell r="BJ25">
            <v>0</v>
          </cell>
        </row>
        <row r="26">
          <cell r="BJ26">
            <v>0</v>
          </cell>
        </row>
        <row r="27">
          <cell r="BJ27">
            <v>0</v>
          </cell>
        </row>
        <row r="28">
          <cell r="BJ28">
            <v>0</v>
          </cell>
        </row>
        <row r="29">
          <cell r="BJ29">
            <v>0</v>
          </cell>
        </row>
        <row r="30">
          <cell r="BJ30">
            <v>86.13</v>
          </cell>
        </row>
        <row r="42">
          <cell r="BJ42">
            <v>0</v>
          </cell>
        </row>
        <row r="43">
          <cell r="BJ43">
            <v>0</v>
          </cell>
        </row>
        <row r="44">
          <cell r="BJ44">
            <v>0</v>
          </cell>
        </row>
        <row r="45">
          <cell r="BJ45">
            <v>26.07</v>
          </cell>
        </row>
        <row r="46">
          <cell r="BJ46">
            <v>0</v>
          </cell>
        </row>
        <row r="47">
          <cell r="BJ47">
            <v>0.57999999999999996</v>
          </cell>
        </row>
        <row r="48">
          <cell r="BJ48">
            <v>0.08</v>
          </cell>
        </row>
        <row r="49">
          <cell r="BJ49">
            <v>0</v>
          </cell>
        </row>
        <row r="50">
          <cell r="BJ50">
            <v>0.13</v>
          </cell>
        </row>
        <row r="51">
          <cell r="BJ51">
            <v>21.22</v>
          </cell>
        </row>
        <row r="52">
          <cell r="BJ52">
            <v>0</v>
          </cell>
        </row>
        <row r="53">
          <cell r="BJ53">
            <v>1.75</v>
          </cell>
        </row>
        <row r="54">
          <cell r="BJ54">
            <v>0</v>
          </cell>
        </row>
        <row r="55">
          <cell r="BJ55">
            <v>3.28</v>
          </cell>
        </row>
        <row r="56">
          <cell r="BJ56">
            <v>28.39</v>
          </cell>
        </row>
        <row r="57">
          <cell r="BJ57">
            <v>2.68</v>
          </cell>
        </row>
        <row r="58">
          <cell r="BJ58">
            <v>0</v>
          </cell>
        </row>
        <row r="59">
          <cell r="BJ59">
            <v>27.38</v>
          </cell>
        </row>
      </sheetData>
      <sheetData sheetId="25">
        <row r="7">
          <cell r="BJ7">
            <v>1583.15</v>
          </cell>
        </row>
        <row r="8">
          <cell r="BJ8">
            <v>1211.45</v>
          </cell>
        </row>
        <row r="9">
          <cell r="BJ9">
            <v>373.02</v>
          </cell>
        </row>
        <row r="10">
          <cell r="BJ10">
            <v>1.34</v>
          </cell>
        </row>
        <row r="11">
          <cell r="BJ11">
            <v>371.68</v>
          </cell>
        </row>
        <row r="12">
          <cell r="BJ12">
            <v>0</v>
          </cell>
        </row>
        <row r="13">
          <cell r="BJ13">
            <v>244.36999999999998</v>
          </cell>
        </row>
        <row r="14">
          <cell r="BJ14">
            <v>215.70999999999998</v>
          </cell>
        </row>
        <row r="15">
          <cell r="BJ15">
            <v>0</v>
          </cell>
        </row>
        <row r="16">
          <cell r="BJ16">
            <v>0</v>
          </cell>
        </row>
        <row r="17">
          <cell r="BJ17">
            <v>360.11</v>
          </cell>
        </row>
        <row r="18">
          <cell r="BJ18">
            <v>18.239999999999998</v>
          </cell>
        </row>
        <row r="19">
          <cell r="BJ19">
            <v>0</v>
          </cell>
        </row>
        <row r="20">
          <cell r="BJ20">
            <v>0</v>
          </cell>
        </row>
        <row r="21">
          <cell r="BJ21">
            <v>347.49</v>
          </cell>
        </row>
        <row r="22">
          <cell r="BJ22">
            <v>0</v>
          </cell>
        </row>
        <row r="23">
          <cell r="BJ23">
            <v>0</v>
          </cell>
        </row>
        <row r="24">
          <cell r="BJ24">
            <v>0</v>
          </cell>
        </row>
        <row r="25">
          <cell r="BJ25">
            <v>0</v>
          </cell>
        </row>
        <row r="26">
          <cell r="BJ26">
            <v>0</v>
          </cell>
        </row>
        <row r="27">
          <cell r="BJ27">
            <v>0</v>
          </cell>
        </row>
        <row r="28">
          <cell r="BJ28">
            <v>0.12</v>
          </cell>
        </row>
        <row r="29">
          <cell r="BJ29">
            <v>0</v>
          </cell>
        </row>
        <row r="30">
          <cell r="BJ30">
            <v>138.83000000000004</v>
          </cell>
        </row>
        <row r="42">
          <cell r="BJ42">
            <v>0.44</v>
          </cell>
        </row>
        <row r="43">
          <cell r="BJ43">
            <v>0</v>
          </cell>
        </row>
        <row r="44">
          <cell r="BJ44">
            <v>0.04</v>
          </cell>
        </row>
        <row r="45">
          <cell r="BJ45">
            <v>65.92</v>
          </cell>
        </row>
        <row r="46">
          <cell r="BJ46">
            <v>0</v>
          </cell>
        </row>
        <row r="47">
          <cell r="BJ47">
            <v>0</v>
          </cell>
        </row>
        <row r="48">
          <cell r="BJ48">
            <v>0</v>
          </cell>
        </row>
        <row r="49">
          <cell r="BJ49">
            <v>0</v>
          </cell>
        </row>
        <row r="50">
          <cell r="BJ50">
            <v>0</v>
          </cell>
        </row>
        <row r="51">
          <cell r="BJ51">
            <v>20.7</v>
          </cell>
        </row>
        <row r="52">
          <cell r="BJ52">
            <v>0</v>
          </cell>
        </row>
        <row r="53">
          <cell r="BJ53">
            <v>1.31</v>
          </cell>
        </row>
        <row r="54">
          <cell r="BJ54">
            <v>0</v>
          </cell>
        </row>
        <row r="55">
          <cell r="BJ55">
            <v>1.22</v>
          </cell>
        </row>
        <row r="56">
          <cell r="BJ56">
            <v>46.87</v>
          </cell>
        </row>
        <row r="57">
          <cell r="BJ57">
            <v>72.040000000000006</v>
          </cell>
        </row>
        <row r="58">
          <cell r="BJ58">
            <v>0</v>
          </cell>
        </row>
        <row r="59">
          <cell r="BJ59">
            <v>24.21</v>
          </cell>
        </row>
      </sheetData>
      <sheetData sheetId="26">
        <row r="7">
          <cell r="BJ7">
            <v>1591.98</v>
          </cell>
        </row>
        <row r="8">
          <cell r="BJ8">
            <v>1289.8699999999999</v>
          </cell>
        </row>
        <row r="9">
          <cell r="BJ9">
            <v>155.34</v>
          </cell>
        </row>
        <row r="10">
          <cell r="BJ10">
            <v>155.34</v>
          </cell>
        </row>
        <row r="11">
          <cell r="BJ11">
            <v>0</v>
          </cell>
        </row>
        <row r="12">
          <cell r="BJ12">
            <v>0</v>
          </cell>
        </row>
        <row r="13">
          <cell r="BJ13">
            <v>141.07999999999998</v>
          </cell>
        </row>
        <row r="14">
          <cell r="BJ14">
            <v>138.18</v>
          </cell>
        </row>
        <row r="15">
          <cell r="BJ15">
            <v>0</v>
          </cell>
        </row>
        <row r="16">
          <cell r="BJ16">
            <v>0</v>
          </cell>
        </row>
        <row r="17">
          <cell r="BJ17">
            <v>823.33999999999992</v>
          </cell>
        </row>
        <row r="18">
          <cell r="BJ18">
            <v>18.3</v>
          </cell>
        </row>
        <row r="19">
          <cell r="BJ19">
            <v>0</v>
          </cell>
        </row>
        <row r="20">
          <cell r="BJ20">
            <v>13.63</v>
          </cell>
        </row>
        <row r="21">
          <cell r="BJ21">
            <v>255.12000000000003</v>
          </cell>
        </row>
        <row r="22">
          <cell r="BJ22">
            <v>0</v>
          </cell>
        </row>
        <row r="23">
          <cell r="BJ23">
            <v>0</v>
          </cell>
        </row>
        <row r="24">
          <cell r="BJ24">
            <v>0</v>
          </cell>
        </row>
        <row r="25">
          <cell r="BJ25">
            <v>0</v>
          </cell>
        </row>
        <row r="26">
          <cell r="BJ26">
            <v>0</v>
          </cell>
        </row>
        <row r="27">
          <cell r="BJ27">
            <v>0</v>
          </cell>
        </row>
        <row r="28">
          <cell r="BJ28">
            <v>0</v>
          </cell>
        </row>
        <row r="29">
          <cell r="BJ29">
            <v>0</v>
          </cell>
        </row>
        <row r="30">
          <cell r="BJ30">
            <v>97.23</v>
          </cell>
        </row>
        <row r="42">
          <cell r="BJ42">
            <v>0</v>
          </cell>
        </row>
        <row r="43">
          <cell r="BJ43">
            <v>0</v>
          </cell>
        </row>
        <row r="44">
          <cell r="BJ44">
            <v>0</v>
          </cell>
        </row>
        <row r="45">
          <cell r="BJ45">
            <v>40.160000000000004</v>
          </cell>
        </row>
        <row r="46">
          <cell r="BJ46">
            <v>0</v>
          </cell>
        </row>
        <row r="47">
          <cell r="BJ47">
            <v>1.57</v>
          </cell>
        </row>
        <row r="48">
          <cell r="BJ48">
            <v>0.18</v>
          </cell>
        </row>
        <row r="49">
          <cell r="BJ49">
            <v>0</v>
          </cell>
        </row>
        <row r="50">
          <cell r="BJ50">
            <v>0</v>
          </cell>
        </row>
        <row r="51">
          <cell r="BJ51">
            <v>12.149999999999999</v>
          </cell>
        </row>
        <row r="52">
          <cell r="BJ52">
            <v>0</v>
          </cell>
        </row>
        <row r="53">
          <cell r="BJ53">
            <v>0.87999999999999989</v>
          </cell>
        </row>
        <row r="54">
          <cell r="BJ54">
            <v>0</v>
          </cell>
        </row>
        <row r="55">
          <cell r="BJ55">
            <v>1.6</v>
          </cell>
        </row>
        <row r="56">
          <cell r="BJ56">
            <v>42.74</v>
          </cell>
        </row>
        <row r="57">
          <cell r="BJ57">
            <v>58.610000000000007</v>
          </cell>
        </row>
        <row r="58">
          <cell r="BJ58">
            <v>0</v>
          </cell>
        </row>
        <row r="59">
          <cell r="BJ59">
            <v>46.99</v>
          </cell>
        </row>
      </sheetData>
      <sheetData sheetId="27">
        <row r="7">
          <cell r="BJ7">
            <v>1554.2400000000002</v>
          </cell>
        </row>
        <row r="8">
          <cell r="BJ8">
            <v>1419.6800000000003</v>
          </cell>
        </row>
        <row r="9">
          <cell r="BJ9">
            <v>85.2</v>
          </cell>
        </row>
        <row r="10">
          <cell r="BJ10">
            <v>71.94</v>
          </cell>
        </row>
        <row r="11">
          <cell r="BJ11">
            <v>13.26</v>
          </cell>
        </row>
        <row r="12">
          <cell r="BJ12">
            <v>0</v>
          </cell>
        </row>
        <row r="13">
          <cell r="BJ13">
            <v>92.03</v>
          </cell>
        </row>
        <row r="14">
          <cell r="BJ14">
            <v>195.18</v>
          </cell>
        </row>
        <row r="15">
          <cell r="BJ15">
            <v>0</v>
          </cell>
        </row>
        <row r="16">
          <cell r="BJ16">
            <v>0</v>
          </cell>
        </row>
        <row r="17">
          <cell r="BJ17">
            <v>1035.5500000000002</v>
          </cell>
        </row>
        <row r="18">
          <cell r="BJ18">
            <v>11.72</v>
          </cell>
        </row>
        <row r="19">
          <cell r="BJ19">
            <v>0</v>
          </cell>
        </row>
        <row r="20">
          <cell r="BJ20">
            <v>0</v>
          </cell>
        </row>
        <row r="21">
          <cell r="BJ21">
            <v>119.63999999999999</v>
          </cell>
        </row>
        <row r="22">
          <cell r="BJ22">
            <v>0</v>
          </cell>
        </row>
        <row r="23">
          <cell r="BJ23">
            <v>0</v>
          </cell>
        </row>
        <row r="24">
          <cell r="BJ24">
            <v>0</v>
          </cell>
        </row>
        <row r="25">
          <cell r="BJ25">
            <v>0</v>
          </cell>
        </row>
        <row r="26">
          <cell r="BJ26">
            <v>0</v>
          </cell>
        </row>
        <row r="27">
          <cell r="BJ27">
            <v>0</v>
          </cell>
        </row>
        <row r="28">
          <cell r="BJ28">
            <v>0.3</v>
          </cell>
        </row>
        <row r="29">
          <cell r="BJ29">
            <v>0</v>
          </cell>
        </row>
        <row r="30">
          <cell r="BJ30">
            <v>57.849999999999987</v>
          </cell>
        </row>
        <row r="42">
          <cell r="BJ42">
            <v>0</v>
          </cell>
        </row>
        <row r="43">
          <cell r="BJ43">
            <v>0</v>
          </cell>
        </row>
        <row r="44">
          <cell r="BJ44">
            <v>0</v>
          </cell>
        </row>
        <row r="45">
          <cell r="BJ45">
            <v>15.08</v>
          </cell>
        </row>
        <row r="46">
          <cell r="BJ46">
            <v>0</v>
          </cell>
        </row>
        <row r="47">
          <cell r="BJ47">
            <v>0.46</v>
          </cell>
        </row>
        <row r="48">
          <cell r="BJ48">
            <v>0</v>
          </cell>
        </row>
        <row r="49">
          <cell r="BJ49">
            <v>0</v>
          </cell>
        </row>
        <row r="50">
          <cell r="BJ50">
            <v>0</v>
          </cell>
        </row>
        <row r="51">
          <cell r="BJ51">
            <v>6.83</v>
          </cell>
        </row>
        <row r="52">
          <cell r="BJ52">
            <v>0</v>
          </cell>
        </row>
        <row r="53">
          <cell r="BJ53">
            <v>0.25</v>
          </cell>
        </row>
        <row r="54">
          <cell r="BJ54">
            <v>0</v>
          </cell>
        </row>
        <row r="55">
          <cell r="BJ55">
            <v>0</v>
          </cell>
        </row>
        <row r="56">
          <cell r="BJ56">
            <v>30.65</v>
          </cell>
        </row>
        <row r="57">
          <cell r="BJ57">
            <v>8.2200000000000006</v>
          </cell>
        </row>
        <row r="58">
          <cell r="BJ58">
            <v>0</v>
          </cell>
        </row>
        <row r="59">
          <cell r="BJ59">
            <v>14.92</v>
          </cell>
        </row>
      </sheetData>
      <sheetData sheetId="28"/>
      <sheetData sheetId="29"/>
      <sheetData sheetId="30"/>
      <sheetData sheetId="31"/>
      <sheetData sheetId="32"/>
      <sheetData sheetId="33"/>
      <sheetData sheetId="34"/>
      <sheetData sheetId="35">
        <row r="42">
          <cell r="BJ42">
            <v>13.889999999999999</v>
          </cell>
        </row>
        <row r="45">
          <cell r="BJ45">
            <v>917.67</v>
          </cell>
        </row>
        <row r="46">
          <cell r="BJ46">
            <v>58.89</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__-BLDG"/>
      <sheetName val="_______-BLDG"/>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XL4Poppy"/>
      <sheetName val="Apr1"/>
      <sheetName val="Apr2"/>
      <sheetName val="Apr3"/>
      <sheetName val="Apr4"/>
      <sheetName val="Apr5"/>
      <sheetName val="Apr7"/>
      <sheetName val="Apr8"/>
      <sheetName val="Apr9"/>
      <sheetName val="Sheet1"/>
      <sheetName val="Dec31"/>
      <sheetName val="Jan2"/>
      <sheetName val="Jan3"/>
      <sheetName val="Jan4"/>
      <sheetName val="Jan6"/>
      <sheetName val="Jan7"/>
      <sheetName val="Jan8"/>
      <sheetName val="Jan9"/>
      <sheetName val="Jan1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________BLDG"/>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211A"/>
      <sheetName val="211B"/>
      <sheetName val="SCT511"/>
      <sheetName val="SCT627"/>
      <sheetName val="SCT154"/>
      <sheetName val="Hoi phu nu"/>
      <sheetName val="4p1"/>
      <sheetName val="4P"/>
      <sheetName val="Schneider"/>
      <sheetName val="Q1-02"/>
      <sheetName val="Q2-02"/>
      <sheetName val="Q3-02"/>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____-BLDG"/>
      <sheetName val="Jan11"/>
      <sheetName val="Jan13"/>
      <sheetName val="Jan14"/>
      <sheetName val="Jan15"/>
      <sheetName val="Jan16"/>
      <sheetName val="Jan17"/>
      <sheetName val="Jan18"/>
      <sheetName val="Jan20"/>
      <sheetName val="Jan21"/>
      <sheetName val="Outlets"/>
      <sheetName val="PGs"/>
      <sheetName val="2001"/>
      <sheetName val="2002"/>
      <sheetName val="Bia "/>
      <sheetName val="Muc luc"/>
      <sheetName val="Thuyet minh PA1"/>
      <sheetName val="kl xaychan khay"/>
      <sheetName val="GVL"/>
      <sheetName val="tam"/>
      <sheetName val="PTDG"/>
      <sheetName val="DTCT"/>
      <sheetName val="DGBQ"/>
      <sheetName val="DGDT"/>
      <sheetName val="Gia trung thau"/>
      <sheetName val="Thanh toan dot 1"/>
      <sheetName val="DTXL"/>
      <sheetName val="THXL"/>
      <sheetName val="dieuphoida"/>
      <sheetName val="dieuphoidat"/>
      <sheetName val="Tdoi t.truong"/>
      <sheetName val="BC DBKH T5"/>
      <sheetName val="BC DBKH T6"/>
      <sheetName val="BC DBKH T7"/>
      <sheetName val="XL4Test5"/>
      <sheetName val="Phan tich VT"/>
      <sheetName val="TKe VT"/>
      <sheetName val="Du tru Vat t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Ga"/>
      <sheetName val="Ca"/>
      <sheetName val="rau"/>
      <sheetName val="Thit"/>
      <sheetName val="Gia vi"/>
      <sheetName val="Gao"/>
      <sheetName val="Quyet toan1"/>
      <sheetName val="Quyet Toan2"/>
      <sheetName val="TH"/>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LUONG CHO HUU"/>
      <sheetName val="thu BHXH,YT"/>
      <sheetName val="Phan bo"/>
      <sheetName val="Luong T5-04"/>
      <sheetName val="THLK2"/>
      <sheetName val="Mau 1"/>
      <sheetName val="Mau so 2"/>
      <sheetName val="Mau so 3"/>
      <sheetName val="Mau so 7"/>
      <sheetName val="Mau so 8"/>
      <sheetName val="Mau so 9 da tru 45;54"/>
      <sheetName val="Mau so 9 45;54"/>
      <sheetName val="Mau 9 "/>
      <sheetName val="Mau 9 goc"/>
      <sheetName val="Mau 10"/>
      <sheetName val="Mau so 11"/>
      <sheetName val=""/>
      <sheetName val="Bang ngang"/>
      <sheetName val="Bang doc"/>
      <sheetName val="B cham cong"/>
      <sheetName val="Btt luong"/>
      <sheetName val="______-BLDG"/>
      <sheetName val="HUNG"/>
      <sheetName val="THO"/>
      <sheetName val="HOA"/>
      <sheetName val="TINH"/>
      <sheetName val="THONG"/>
      <sheetName val="XXXXXXX0"/>
      <sheetName val="XXXXXXX1"/>
      <sheetName val="_¬’P‰¿ì¬_-BLDG"/>
      <sheetName val="_¬P¿ì¬_-BLDG"/>
      <sheetName val="_쒕_-BLDG"/>
      <sheetName val="=______-BLD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BOQ FORM FOR INQÕIRY"/>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Sc #34"/>
      <sheetName val="thietbi"/>
      <sheetName val="Dec#1"/>
      <sheetName val="CQ"/>
      <sheetName val="YV"/>
      <sheetName val="Tong 2 Dv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Vatlieu"/>
      <sheetName val="DgDuong"/>
      <sheetName val="dgmo-tru"/>
      <sheetName val="dgdam"/>
      <sheetName val="Dam-Mo-Tru"/>
      <sheetName val="Sheet1"/>
      <sheetName val="dgcong"/>
      <sheetName val="DPD"/>
      <sheetName val="DTDuong"/>
      <sheetName val="GTXLc"/>
      <sheetName val="CPXLk"/>
      <sheetName val="DBu"/>
      <sheetName val="KPTH"/>
      <sheetName val="Bang KL ket cau"/>
      <sheetName val="tuyen"/>
      <sheetName val="dgcoc"/>
      <sheetName val="CP3-3nhip(L=130,251m)(OK)"/>
      <sheetName val="CP4-7nhip(L=289,384m)(OK)"/>
      <sheetName val="CP5-3nhip(L=130,27m)(OK)"/>
      <sheetName val="CP6-4nhip(L=170,5m)(OK)"/>
      <sheetName val="GTXLc-Doan2"/>
      <sheetName val="do xe"/>
      <sheetName val="GT do xe"/>
      <sheetName val="Bieu TH"/>
      <sheetName val="TH lop khoan"/>
      <sheetName val="cdkhoan"/>
      <sheetName val="DG cau"/>
      <sheetName val="PA1-Cau banDUL(1x12m)"/>
      <sheetName val="PA2-Cong ds 2(3x3,5)"/>
      <sheetName val="XL(chinh+khac)"/>
      <sheetName val="S-VK (I)"/>
      <sheetName val="Bang KL"/>
      <sheetName val="CP1-3nhip(L=130,4m)"/>
      <sheetName val="CP2-4nhip(L=170,4m)"/>
      <sheetName val="CP6-4nhip(L=170,4m)"/>
      <sheetName val="KL nhip"/>
      <sheetName val="KL-6cau"/>
      <sheetName val="Sheet2"/>
      <sheetName val="Giao"/>
      <sheetName val="CHIET TINH"/>
      <sheetName val="Bang gia Ca May"/>
      <sheetName val="Bang Gia VL"/>
      <sheetName val="Tong Hop KP"/>
      <sheetName val=" DON GIA"/>
      <sheetName val="CHIET TINH THEO KH.SAT"/>
      <sheetName val="DT thi ngiem"/>
      <sheetName val="TH DT thi nghiem"/>
      <sheetName val="TH DT"/>
      <sheetName val="DT2"/>
      <sheetName val="CT"/>
      <sheetName val="KL xa"/>
      <sheetName val="KL cot"/>
      <sheetName val="Xa su"/>
      <sheetName val="CP Xa"/>
      <sheetName val="THDT xa"/>
      <sheetName val="Cot dien"/>
      <sheetName val="TH cot"/>
      <sheetName val="CT VC cot"/>
      <sheetName val="VC CT ma"/>
      <sheetName val="CT cot thep"/>
      <sheetName val="CT ma kem"/>
      <sheetName val="PBKL"/>
      <sheetName val="CT be tong"/>
      <sheetName val="C.tinh"/>
      <sheetName val="D12TUVAN"/>
      <sheetName val="D7Longhiep"/>
      <sheetName val="NMNHUa"/>
      <sheetName val="DXMay"/>
      <sheetName val="D7TT3"/>
      <sheetName val="PXII"/>
      <sheetName val="Vaycuong"/>
      <sheetName val="DCUONG"/>
      <sheetName val="Sheet3"/>
      <sheetName val="DVINA"/>
      <sheetName val="Sheet5"/>
      <sheetName val="DCKCUONG"/>
      <sheetName val="D3KSVINA"/>
      <sheetName val="DOI 7"/>
      <sheetName val="DOI 3"/>
      <sheetName val="DOI1"/>
      <sheetName val="DOI6"/>
      <sheetName val="DOI5"/>
      <sheetName val="THtoanbo"/>
      <sheetName val="THboxung"/>
      <sheetName val="PTVT"/>
      <sheetName val="CLechVTSon5.5.03"/>
      <sheetName val="THKPBXSon5.5.03"/>
      <sheetName val="BXSon+binh5.5.03"/>
      <sheetName val="thau"/>
      <sheetName val="XXXXXXXX"/>
      <sheetName val="XXXXXXX0"/>
      <sheetName val="XXXXXXX1"/>
      <sheetName val="XXXXXXX2"/>
      <sheetName val="XXXXXXX3"/>
      <sheetName val="XXXXXXX4"/>
      <sheetName val="XXXXXXX5"/>
      <sheetName val="Sheet4"/>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VTAcap"/>
      <sheetName val="DCVTACaP"/>
      <sheetName val="TKHC-35"/>
      <sheetName val="TKTK0,4"/>
      <sheetName val="BangPhanday"/>
      <sheetName val="DANBVE"/>
      <sheetName val="TKHC-0,4"/>
      <sheetName val="TKTK-35"/>
      <sheetName val="KL GD2 tong the"/>
      <sheetName val="TKHC-CT"/>
      <sheetName val="MC,MN"/>
      <sheetName val="X,TD"/>
      <sheetName val="TBA,CTO"/>
      <sheetName val="CD"/>
      <sheetName val="Cot"/>
      <sheetName val="TTGD2"/>
      <sheetName val="10000000"/>
      <sheetName val="2001"/>
      <sheetName val="T.H 01"/>
      <sheetName val="2000"/>
      <sheetName val="Bia"/>
      <sheetName val="DKTT"/>
      <sheetName val="N-luc"/>
      <sheetName val="TH-Tai trong"/>
      <sheetName val="Xamu"/>
      <sheetName val="Than tru"/>
      <sheetName val="Be coc"/>
      <sheetName val="PTDDat-Tru"/>
      <sheetName val="PTDDat-nhip"/>
      <sheetName val="PTDDat-nhipLT"/>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Gia da dam"/>
      <sheetName val="Gia VLXD"/>
      <sheetName val="T12-01"/>
      <sheetName val="T1-02"/>
      <sheetName val="T5"/>
      <sheetName val="T6"/>
      <sheetName val="T7"/>
      <sheetName val="T8"/>
      <sheetName val="T9"/>
      <sheetName val="T10"/>
      <sheetName val="T11"/>
      <sheetName val="T12"/>
      <sheetName val="CTCN"/>
      <sheetName val="QTHD"/>
      <sheetName val="NC"/>
      <sheetName val="VL"/>
      <sheetName val="THDT"/>
      <sheetName val="THQT"/>
      <sheetName val="CT HT"/>
      <sheetName val="B tinh"/>
      <sheetName val="XD"/>
      <sheetName val="TH VT A"/>
      <sheetName val="QuyI"/>
      <sheetName val="QuyII"/>
      <sheetName val="QUYIII"/>
      <sheetName val="QUYIV"/>
      <sheetName val="quy1"/>
      <sheetName val="QUY2"/>
      <sheetName val="QUY3"/>
      <sheetName val="QUY4"/>
      <sheetName val="00000001"/>
      <sheetName val="00000002"/>
      <sheetName val="00000003"/>
      <sheetName val="00000004"/>
      <sheetName val="B ke"/>
      <sheetName val="K luong"/>
      <sheetName val="VL-NC-M"/>
      <sheetName val="C.tinh DG"/>
      <sheetName val="C.tinh BT"/>
      <sheetName val="Mong"/>
      <sheetName val="Bu VL"/>
      <sheetName val="V.C ngoai tuyen"/>
      <sheetName val="Trung chuyen"/>
      <sheetName val="V.C noi tuyen"/>
      <sheetName val="Cu lyVC noi tuyen"/>
      <sheetName val="CT-6"/>
      <sheetName val="CT-Tram"/>
      <sheetName val="TH-Tram"/>
      <sheetName val="TH-Cto"/>
      <sheetName val="TBA 35-Ldat"/>
      <sheetName val="TDT35TBA"/>
      <sheetName val="TDT-tram"/>
      <sheetName val="TDT-Cto"/>
      <sheetName val="TDT6DDK+TBA"/>
      <sheetName val="DG-Khao sat"/>
      <sheetName val="CT-Tuvan"/>
      <sheetName val="Chi tiet Vc"/>
      <sheetName val="Khoi luong van chuyen "/>
      <sheetName val="TONGDUTOAN"/>
      <sheetName val="Khao Sat"/>
      <sheetName val="ThuyetMinhDT"/>
      <sheetName val="20000000"/>
      <sheetName val="VVVVVVVa"/>
      <sheetName val="NMQII-100"/>
      <sheetName val="NMQII"/>
      <sheetName val="MTQII"/>
      <sheetName val="CTYQII"/>
      <sheetName val="Tien ung"/>
      <sheetName val="PHONG"/>
      <sheetName val="phi luong3"/>
      <sheetName val="XL4Test5"/>
      <sheetName val="GTXL"/>
      <sheetName val="dgchitiet"/>
      <sheetName val="DTCong"/>
      <sheetName val="KLuong(cong)"/>
      <sheetName val="DHai(banDUL-5x20,05m)"/>
      <sheetName val="KVinh(banDUL-3x21,05m)"/>
      <sheetName val="KLuong(Cau)"/>
      <sheetName val="M"/>
      <sheetName val="GTXLk"/>
      <sheetName val="dg(cau)"/>
      <sheetName val="DT(KVinh)"/>
      <sheetName val="DT(DHai)"/>
      <sheetName val="KL"/>
      <sheetName val="DT(cong)"/>
      <sheetName val="CTXD"/>
      <sheetName val="30000000"/>
      <sheetName val="Thang_1"/>
      <sheetName val="Thang_2"/>
      <sheetName val="Thang_3"/>
      <sheetName val="Thang_4"/>
      <sheetName val="Chitiet"/>
      <sheetName val="PTich"/>
      <sheetName val="TongHop"/>
      <sheetName val="NhapCN"/>
      <sheetName val="THBaocao"/>
      <sheetName val="THThang"/>
      <sheetName val="TH8T"/>
      <sheetName val="VT10"/>
      <sheetName val="VT11"/>
      <sheetName val="VT11 (2)"/>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Sluong"/>
      <sheetName val="t1e21"/>
      <sheetName val="t1e20"/>
      <sheetName val="t1e18"/>
      <sheetName val="t2e17"/>
      <sheetName val="t1e17"/>
      <sheetName val="t1e15"/>
      <sheetName val="t2e14"/>
      <sheetName val="t1e14"/>
      <sheetName val="t2e13"/>
      <sheetName val="t1e13"/>
      <sheetName val="t2e12"/>
      <sheetName val="t1e12"/>
      <sheetName val="t2e11"/>
      <sheetName val="t1e11"/>
      <sheetName val="t2e10"/>
      <sheetName val="t1e10"/>
      <sheetName val="t3e9"/>
      <sheetName val="t2e9"/>
      <sheetName val="t1e9"/>
      <sheetName val="t3e8"/>
      <sheetName val="t2e8"/>
      <sheetName val="t1e8cu"/>
      <sheetName val="t3e5"/>
      <sheetName val="t2e5"/>
      <sheetName val="t1e5moi"/>
      <sheetName val="t1e5cu"/>
      <sheetName val="t2e2"/>
      <sheetName val="t1e2"/>
      <sheetName val="t3e1"/>
      <sheetName val="t2e1"/>
      <sheetName val="t1e1"/>
      <sheetName val="HC-01"/>
      <sheetName val="HC-02"/>
      <sheetName val="HC-03"/>
      <sheetName val="HC-04"/>
      <sheetName val="HC-05"/>
      <sheetName val="HC-06"/>
      <sheetName val="HC-07"/>
      <sheetName val="HC-08"/>
      <sheetName val="HC-09"/>
      <sheetName val="HC-10"/>
      <sheetName val="HC-11"/>
      <sheetName val="HC-12"/>
      <sheetName val="HC-13"/>
      <sheetName val="HC-14"/>
      <sheetName val="HC-15"/>
      <sheetName val="HC-16"/>
      <sheetName val="HC-17"/>
      <sheetName val="HC-18"/>
      <sheetName val="Bia1"/>
      <sheetName val="THKC"/>
      <sheetName val="THKC (2)"/>
      <sheetName val="THKC (3)"/>
      <sheetName val="VtuB"/>
      <sheetName val="VtuA"/>
      <sheetName val="CAMmoi"/>
      <sheetName val="CAM1"/>
      <sheetName val="CAMcu"/>
      <sheetName val="CAM2"/>
      <sheetName val="0002"/>
      <sheetName val="0003"/>
      <sheetName val="0004"/>
      <sheetName val="005"/>
      <sheetName val="0006"/>
      <sheetName val="0007"/>
      <sheetName val="0008"/>
      <sheetName val="009"/>
      <sheetName val="stabguide"/>
      <sheetName val="riser 02.01"/>
      <sheetName val="TONG CONG "/>
      <sheetName val="CP6-4nhip(L=170,5e)(OK)"/>
      <sheetName val="phu luc "/>
      <sheetName val="PT VT "/>
      <sheetName val="c. lech v t"/>
      <sheetName val="Q.Tc.xanh  "/>
      <sheetName val="Tang giam KL "/>
      <sheetName val="CF"/>
      <sheetName val="Trich 154"/>
      <sheetName val="Van Son"/>
      <sheetName val="Nga"/>
      <sheetName val="Bac"/>
      <sheetName val="Dung"/>
      <sheetName val="Minh"/>
      <sheetName val="TSon"/>
      <sheetName val="THi-VAn"/>
      <sheetName val="Ky"/>
      <sheetName val="Tien"/>
      <sheetName val="Van"/>
      <sheetName val="Hoang "/>
      <sheetName val="MTuan"/>
      <sheetName val="VINH"/>
      <sheetName val="CUONG"/>
      <sheetName val="Hoai"/>
      <sheetName val="THANH"/>
      <sheetName val="Sau"/>
      <sheetName val="Linh"/>
      <sheetName val="ngatt"/>
      <sheetName val="Ba-02"/>
      <sheetName val="Bac-2"/>
      <sheetName val="Dong"/>
      <sheetName val="Hung"/>
      <sheetName val="CT3-138"/>
      <sheetName val="CT4-138-01"/>
      <sheetName val="CT138-1-02"/>
      <sheetName val="338"/>
      <sheetName val="TM"/>
      <sheetName val="BU-gian"/>
      <sheetName val="Bu-Ha"/>
      <sheetName val="Gia DAN"/>
      <sheetName val="Dan"/>
      <sheetName val="Cuoc"/>
      <sheetName val="Bugia"/>
      <sheetName val="VT"/>
      <sheetName val="KL57"/>
      <sheetName val="Bang TH"/>
      <sheetName val="ktcau"/>
      <sheetName val="KTcaulon"/>
      <sheetName val="DGia"/>
      <sheetName val="Vuot can(81-110)-ok"/>
      <sheetName val="L4,T5 nuoc(81-110)-ok"/>
      <sheetName val="L,T,nuoc+can(70-81)-ok"/>
      <sheetName val="Vuot can(35-70)-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2(ARMOR)"/>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SUM-BQ-REV.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an"/>
      <sheetName val="TienGiang"/>
      <sheetName val="Bentre"/>
      <sheetName val="DongThap"/>
      <sheetName val="VinhLong"/>
      <sheetName val="TraVinh"/>
      <sheetName val="CanTho"/>
      <sheetName val="Soctrang"/>
      <sheetName val="AnGiang"/>
      <sheetName val="KienGiang"/>
      <sheetName val="BacLieu"/>
      <sheetName val="CaMau"/>
      <sheetName val="CD-TPKT"/>
      <sheetName val="CD-TPKT (tron)"/>
      <sheetName val="CD-TPKT (tron) (L-2003)"/>
      <sheetName val="CD-DVHC"/>
      <sheetName val="CD-DVHC (tron)"/>
      <sheetName val="Phi NN-DVHC (tron) (L-20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TD"/>
      <sheetName val="khu4"/>
      <sheetName val="§BBB"/>
      <sheetName val="TN"/>
      <sheetName val="XXXXXXXX"/>
      <sheetName val="00000000"/>
      <sheetName val="XL4Poppy"/>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D"/>
      <sheetName val="CCNN"/>
      <sheetName val="CSD"/>
      <sheetName val="CCNN06 - 10"/>
      <sheetName val="CCNN01-05"/>
      <sheetName val="SS 03-05"/>
      <sheetName val="KHPNN 01-05 (2)"/>
      <sheetName val="Mau CCNN"/>
      <sheetName val="MauCCDD"/>
      <sheetName val="Mau CCPNN"/>
      <sheetName val="CCPNN"/>
      <sheetName val="Mau CC (2)"/>
      <sheetName val="KHPNN 06-10 (2)"/>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Noi"/>
      <sheetName val="HaiPhong"/>
      <sheetName val="HaiDuong"/>
      <sheetName val="HungYen"/>
      <sheetName val="HaTay"/>
      <sheetName val="HaNam"/>
      <sheetName val="NamDinh"/>
      <sheetName val="ThaiBinh"/>
      <sheetName val="NinhBinh"/>
      <sheetName val="TvDBSH"/>
      <sheetName val="TvDBSH (Theotinh)"/>
      <sheetName val="ThanhHoa"/>
      <sheetName val="NgheAn"/>
      <sheetName val="HaTinh"/>
      <sheetName val="QuangBinh"/>
      <sheetName val="QuangTri"/>
      <sheetName val="ThuaThienHue"/>
      <sheetName val="TvKBC"/>
      <sheetName val="LongAn"/>
      <sheetName val="TienGiang"/>
      <sheetName val="Bentre"/>
      <sheetName val="DongThap"/>
      <sheetName val="VinhLong"/>
      <sheetName val="TraVinh"/>
      <sheetName val="CanTho"/>
      <sheetName val="Soctrang"/>
      <sheetName val="AnGiang"/>
      <sheetName val="KienGiang"/>
      <sheetName val="BacLieu"/>
      <sheetName val="CaMau"/>
      <sheetName val="TvDBSCLong"/>
      <sheetName val="TvDBSCLong(Theotin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N"/>
      <sheetName val="PNN"/>
      <sheetName val="CSD"/>
      <sheetName val="DD"/>
      <sheetName val="NN(TPKT)"/>
      <sheetName val="PNN(TPKT)"/>
      <sheetName val="DD(TPKT)"/>
      <sheetName val="DT"/>
      <sheetName val="DT(TPKT)"/>
      <sheetName val="KDC"/>
      <sheetName val="KDC(TPKT)"/>
      <sheetName val="B15"/>
      <sheetName val="B16"/>
      <sheetName val="Sheet1"/>
      <sheetName val="B13"/>
      <sheetName val="B12"/>
      <sheetName val="B11"/>
      <sheetName val="B1"/>
      <sheetName val="B2"/>
      <sheetName val="B3"/>
      <sheetName val="B4"/>
      <sheetName val="B5"/>
      <sheetName val="B6"/>
      <sheetName val="B4(T2)"/>
      <sheetName val="B7"/>
      <sheetName val="B8"/>
      <sheetName val="B9"/>
      <sheetName val="B10"/>
      <sheetName val="B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KV+TBA"/>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Q-vung"/>
      <sheetName val="TQ-TPKT"/>
      <sheetName val="NNTQ-tpkt"/>
      <sheetName val="NNTQ-vung"/>
      <sheetName val="HT95-vung"/>
      <sheetName val="HT95.TQ.TPKT"/>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0"/>
      <sheetName val="CABLE"/>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s>
    <sheetDataSet>
      <sheetData sheetId="0">
        <row r="1">
          <cell r="A1" t="str">
            <v>PRICE BREAKDOWN FOR ELECTRICAL INSTALLATION WORK</v>
          </cell>
          <cell r="G1" t="str">
            <v xml:space="preserve"> </v>
          </cell>
          <cell r="K1" t="str">
            <v xml:space="preserve"> </v>
          </cell>
        </row>
        <row r="2">
          <cell r="B2" t="str">
            <v>東鼎  LNG TERMINAL</v>
          </cell>
          <cell r="G2" t="str">
            <v xml:space="preserve"> </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An"/>
      <sheetName val="TienGiang"/>
      <sheetName val="Bentre"/>
      <sheetName val="DongThap"/>
      <sheetName val="VinhLong"/>
      <sheetName val="TraVinh"/>
      <sheetName val="CanTho"/>
      <sheetName val="Soctrang"/>
      <sheetName val="AnGiang"/>
      <sheetName val="KienGiang"/>
      <sheetName val="BacLieu"/>
      <sheetName val="CaMau"/>
      <sheetName val="TvDBSCLong"/>
      <sheetName val="KDCNT-TPKT(tron)"/>
      <sheetName val="TvDBSCLong(Theotinh)"/>
      <sheetName val="KDCNT-DVHC (tron)"/>
      <sheetName val="000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sheetName val="T-Tramcat"/>
      <sheetName val="TramCat"/>
      <sheetName val="T.Tinh"/>
      <sheetName val="CT_TBA"/>
      <sheetName val="T-35KV"/>
      <sheetName val="35KV"/>
      <sheetName val="KhoBai"/>
      <sheetName val="ChuyenQuan"/>
      <sheetName val="T-TBA"/>
      <sheetName val="TBA"/>
      <sheetName val="CTVanChuyen"/>
      <sheetName val="VLC_Tramcat"/>
      <sheetName val="VLC_35KV"/>
      <sheetName val="VLC_TBA"/>
      <sheetName val="XL4Poppy"/>
      <sheetName val="canh (2)"/>
      <sheetName val="canh"/>
      <sheetName val="Sheet1"/>
      <sheetName val="Sheet2"/>
      <sheetName val="Bang Don gia II"/>
      <sheetName val="Sheet3"/>
      <sheetName val="TSCD"/>
      <sheetName val="CT-911"/>
      <sheetName val="CT642"/>
      <sheetName val="CT-511"/>
      <sheetName val="CT-338"/>
      <sheetName val="CT- 334"/>
      <sheetName val="tk333(khac) "/>
      <sheetName val="tk333(1)"/>
      <sheetName val="CT-TTNN"/>
      <sheetName val="CT-331"/>
      <sheetName val="CT-TK311"/>
      <sheetName val="CT- 211"/>
      <sheetName val="CT-C 154"/>
      <sheetName val="CT- N 154"/>
      <sheetName val="CT-153"/>
      <sheetName val="CT-152"/>
      <sheetName val="CT-141 "/>
      <sheetName val="CT-138(P.Tr)"/>
      <sheetName val="CT-138(PThu)"/>
      <sheetName val="CT 133"/>
      <sheetName val="CT-131 "/>
      <sheetName val="CT Co 112"/>
      <sheetName val="CT No 112"/>
      <sheetName val="CT Co 111"/>
      <sheetName val="CT No 1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VanChuyen"/>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Evaluation REV.1"/>
      <sheetName val="4.1 (2)"/>
      <sheetName val="4.2"/>
      <sheetName val="4.3"/>
      <sheetName val="4.4"/>
      <sheetName val="4.5"/>
      <sheetName val="4.6"/>
      <sheetName val="4.7"/>
      <sheetName val="4.8"/>
      <sheetName val="4.9"/>
      <sheetName val="ELECTRICAL MTO REV.1"/>
      <sheetName val="ELECTRICAL MTO REV.0"/>
      <sheetName val="4.1"/>
      <sheetName val="BULK"/>
      <sheetName val="PAN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s>
    <sheetDataSet>
      <sheetData sheetId="0">
        <row r="323">
          <cell r="H323">
            <v>1402400</v>
          </cell>
        </row>
        <row r="329">
          <cell r="H329">
            <v>608046.18200000003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Sheet1"/>
      <sheetName val="XL4Poppy"/>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Q1-02"/>
      <sheetName val="Q2-02"/>
      <sheetName val="Q3-02"/>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T6"/>
      <sheetName val="Mau"/>
      <sheetName val="KH LDTL"/>
      <sheetName val="C45"/>
      <sheetName val="C47A"/>
      <sheetName val="C47B"/>
      <sheetName val="C46"/>
      <sheetName val="DsachYT"/>
      <sheetName val="00"/>
      <sheetName val="Bhxhoi"/>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SILICAT_x0003_"/>
      <sheetName val="TAI"/>
      <sheetName val="BANLE"/>
      <sheetName val="t.kho"/>
      <sheetName val="CLB"/>
      <sheetName val="phong"/>
      <sheetName val="hoat"/>
      <sheetName val="tong BH"/>
      <sheetName val="nhapkho"/>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SP-KH"/>
      <sheetName val="Xuatkho"/>
      <sheetName val="PT"/>
      <sheetName val="1-12"/>
      <sheetName val="LUONG CHO HUU"/>
      <sheetName val="thu BHXH,YT"/>
      <sheetName val="Phan bo"/>
      <sheetName val="Pivot(Silica|e)"/>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MTL$-INTER"/>
      <sheetName val="Summary"/>
      <sheetName val="Design &amp; Applications"/>
      <sheetName val="Building Summary"/>
      <sheetName val="Building"/>
      <sheetName val="External Works"/>
      <sheetName val="gVL"/>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TH QT"/>
      <sheetName val="KE QT"/>
      <sheetName val="Chiet tinh dz22"/>
      <sheetName val="__-BLDG"/>
      <sheetName val="ROCK WO_x0003_"/>
      <sheetName val="Piwot(Silicate)"/>
      <sheetName val="Pi6ot(Urethan)"/>
      <sheetName val="S¶_x001d_et2"/>
      <sheetName val="Macro1"/>
      <sheetName val="Macro2"/>
      <sheetName val="Macro3"/>
      <sheetName val="vi_du_n"/>
      <sheetName val="vi_du"/>
      <sheetName val="Bieu 2"/>
      <sheetName val="biªu 3"/>
      <sheetName val="bieu1 CTy"/>
      <sheetName val="b2 cty"/>
      <sheetName val="b 3 cty"/>
      <sheetName val="bieu 7"/>
      <sheetName val="bieu 9"/>
      <sheetName val="b14"/>
      <sheetName val="Sheet12"/>
      <sheetName val="INSUL"/>
      <sheetName val="TH VL, NC, DDHT Thanhphuoc"/>
      <sheetName val="TH T19"/>
      <sheetName val=""/>
      <sheetName val="Pivot(RckWool)"/>
      <sheetName val="_______-BLDG"/>
      <sheetName val="Dieu chinh"/>
      <sheetName val="So -03"/>
      <sheetName val="SoLD"/>
      <sheetName val="So-02"/>
      <sheetName val="báo cáo thang11 m_i"/>
      <sheetName val="Sheed4"/>
      <sheetName val="DU TRU LUONG 06 TH@NG"/>
      <sheetName val="AN CA DH 10"/>
      <sheetName val="TAM UNG LNC TH 08"/>
      <sheetName val="Leong thoi gian th 10"/>
      <sheetName val="Luong thoa gian th 11"/>
      <sheetName val="at lns th 10"/>
      <sheetName val="tam ung DNS th 11"/>
      <sheetName val="XL4Test4"/>
      <sheetName val="thong tin cty"/>
      <sheetName val="TK-in"/>
      <sheetName val="TKTH"/>
      <sheetName val="BR"/>
      <sheetName val="MV"/>
      <sheetName val="mvtt"/>
      <sheetName val="HDKT"/>
      <sheetName val="Linh tinh"/>
      <sheetName val="nk"/>
      <sheetName val="N"/>
      <sheetName val="X"/>
      <sheetName val="Giai trinh"/>
      <sheetName val="TH_x0001_NG2"/>
      <sheetName val="Pivot(_x0007_lass Wool)"/>
      <sheetName val="bcôhang"/>
      <sheetName val="RDP013"/>
      <sheetName val="_uong mot ngay cong xay lap"/>
      <sheetName val="Luong mot ngay conw0khao sat"/>
      <sheetName val="thu BHXH&lt;YT"/>
      <sheetName val="뜃맟뭁돽띿맟_-BLDG"/>
      <sheetName val="CAT_5"/>
      <sheetName val="현장관리비"/>
      <sheetName val="실행내역"/>
      <sheetName val="#REF"/>
      <sheetName val="적용환율"/>
      <sheetName val="合成単価作成表-BLDG"/>
      <sheetName val="NEW-PANEL"/>
      <sheetName val="Sheev6"/>
      <sheetName val="Nhap fon gia VL dia phuong"/>
      <sheetName val="Luong moÿÿngay cong khao sat"/>
      <sheetName val="Q2-00"/>
      <sheetName val="Pivnt(RockWool)"/>
      <sheetName val="@ivot(Form Glass)"/>
      <sheetName val="Pivot(Gl!ss Wool)"/>
      <sheetName val="ROCK WOKL"/>
      <sheetName val="He co"/>
      <sheetName val="Bhitieu-dam cac loai"/>
      <sheetName val="PNT-QUOT-#3"/>
      <sheetName val="COAT&amp;WRAP-QIOT-#3"/>
      <sheetName val="Du_lieu"/>
      <sheetName val="공통가설"/>
      <sheetName val="TKP"/>
      <sheetName val="CT Thang Mo"/>
      <sheetName val="CT  PL"/>
      <sheetName val="Chi tiet"/>
      <sheetName val="tong l²"/>
      <sheetName val="ፌ"/>
      <sheetName val="⁁䡃⁉䥔呅"/>
      <sheetName val="呅吠ь"/>
      <sheetName val="㔳_x000c_吀⁈畱敹瑴慯ծ"/>
      <sheetName val="ࡍ"/>
      <sheetName val="䥔久䈠佁_x000b_吀⁈䡎偁"/>
      <sheetName val="⁈䡎偁吠乏_x0006_吀⁈"/>
      <sheetName val="䨀湡в"/>
      <sheetName val="湡г"/>
      <sheetName val="д"/>
      <sheetName val="慊㡮_x0004_䨀湡Թ"/>
      <sheetName val="㥮_x0005_䨀湡〱_x0005_䨀"/>
      <sheetName val="_x0005_䨀湡ㄱ_x0005_䨀"/>
      <sheetName val="䨀湡㐱_x0005_䨀湡"/>
      <sheetName val="慊ㅮԵ"/>
      <sheetName val="ㅮԷ"/>
      <sheetName val="㠱_x0005_䨀湡〲_x0005_"/>
      <sheetName val="԰"/>
      <sheetName val="_x0005_䨀湡㈲_x0005_䨀"/>
      <sheetName val="湡㐲_x0005_䨀湡㔲_x0005_"/>
      <sheetName val="㔲_x0005_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sheetData sheetId="149"/>
      <sheetData sheetId="150"/>
      <sheetData sheetId="151"/>
      <sheetData sheetId="152"/>
      <sheetData sheetId="153"/>
      <sheetData sheetId="154"/>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 Thang Mo"/>
      <sheetName val="CT  PL"/>
      <sheetName val="CTBT"/>
      <sheetName val="D.lg Thang Mo"/>
      <sheetName val="D.lg Phu Lung"/>
      <sheetName val="D.lg Lao &amp; chai"/>
      <sheetName val="CT  Lao &amp; chai"/>
      <sheetName val="Gia thau TM"/>
      <sheetName val="TH chao thau (2)"/>
      <sheetName val="KHTC "/>
      <sheetName val="Tien do"/>
      <sheetName val="Nguon goc VT"/>
      <sheetName val="TH chao thau"/>
      <sheetName val="Ten da dat"/>
      <sheetName val=""/>
      <sheetName val="Ap Don"/>
      <sheetName val="Ap Gia Be"/>
      <sheetName val="Áp Xom Moi"/>
      <sheetName val="Ap Trang Lam"/>
      <sheetName val="Ap Trung Hoa"/>
      <sheetName val="Ap Lao Tao Trung"/>
      <sheetName val="XXXXXXXX"/>
      <sheetName val="XL4Poppy"/>
      <sheetName val="Sheet1"/>
      <sheetName val="Sheet6"/>
      <sheetName val="Sheet2"/>
      <sheetName val="Sheet7"/>
      <sheetName val="Sheet4"/>
      <sheetName val="Sheet5"/>
      <sheetName val="Sheet3"/>
      <sheetName val="(1)TK_ThueGTGT_Thang"/>
      <sheetName val="K懼TC "/>
      <sheetName val="Chiet tinh dz35"/>
      <sheetName val="dongia (2)"/>
      <sheetName val="LKVL-CK-HT-GD1"/>
      <sheetName val="giathanh1"/>
      <sheetName val="lam-moi"/>
      <sheetName val="TONG HOP VL-NC"/>
      <sheetName val="thao-go"/>
      <sheetName val="THPDMoi  (2)"/>
      <sheetName val="gtrinh"/>
      <sheetName val="phuluc1"/>
      <sheetName val="chitiet"/>
      <sheetName val="TONGKE3p "/>
      <sheetName val="TH VL, NC, DDHT Thanhphuoc"/>
      <sheetName val="#REF"/>
      <sheetName val="DONGIA"/>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HelpMe"/>
      <sheetName val="1KP"/>
      <sheetName val="2D1"/>
      <sheetName val="3V1"/>
      <sheetName val="4P1"/>
      <sheetName val="5KL"/>
      <sheetName val="6DD"/>
      <sheetName val="7KNML"/>
      <sheetName val="8ML"/>
      <sheetName val="NC-m"/>
      <sheetName val="gia VT"/>
      <sheetName val="BTRA"/>
      <sheetName val="CFC"/>
      <sheetName val="NiCau"/>
      <sheetName val="TDO"/>
      <sheetName val="QD3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DTCT"/>
      <sheetName val="2.KLDT"/>
      <sheetName val="0.BTH.CHNG"/>
      <sheetName val="BTHKP"/>
      <sheetName val="000000"/>
      <sheetName val="3.THVT"/>
      <sheetName val="4.PTVT"/>
      <sheetName val="DANH MUC"/>
      <sheetName val="tkkl"/>
      <sheetName val="5.BANG KHOI LUONG"/>
    </sheetNames>
    <sheetDataSet>
      <sheetData sheetId="0">
        <row r="34">
          <cell r="B34" t="str">
            <v>CT</v>
          </cell>
          <cell r="C34" t="str">
            <v>VËn chuyÓn  bª t«ng M50</v>
          </cell>
          <cell r="D34" t="str">
            <v>m3</v>
          </cell>
          <cell r="E34">
            <v>0.216</v>
          </cell>
          <cell r="H34">
            <v>92717.262667499992</v>
          </cell>
        </row>
        <row r="35">
          <cell r="B35" t="str">
            <v>CT</v>
          </cell>
          <cell r="C35" t="str">
            <v>VËn chuyÓn  bª t«ng M150</v>
          </cell>
          <cell r="D35" t="str">
            <v>m3</v>
          </cell>
          <cell r="E35">
            <v>1.1000000000000001</v>
          </cell>
          <cell r="H35">
            <v>89605.428454999987</v>
          </cell>
        </row>
        <row r="36">
          <cell r="B36" t="str">
            <v>CT</v>
          </cell>
          <cell r="C36" t="str">
            <v>VËn chuyÓn  bª t«ng M200</v>
          </cell>
          <cell r="D36" t="str">
            <v>m3</v>
          </cell>
          <cell r="E36">
            <v>0.08</v>
          </cell>
          <cell r="H36">
            <v>67242.986511249997</v>
          </cell>
        </row>
        <row r="39">
          <cell r="B39" t="str">
            <v>03.2203</v>
          </cell>
          <cell r="C39" t="str">
            <v>LÊp + ®¾p ®Êt mãng</v>
          </cell>
          <cell r="D39" t="str">
            <v>m3</v>
          </cell>
          <cell r="E39">
            <v>6.6133333333333351</v>
          </cell>
          <cell r="H39">
            <v>10890</v>
          </cell>
        </row>
        <row r="93">
          <cell r="B93" t="str">
            <v>TT</v>
          </cell>
          <cell r="C93" t="str">
            <v>§Òn bï ®Êt m­în thi c«ng</v>
          </cell>
          <cell r="D93" t="str">
            <v>m2</v>
          </cell>
          <cell r="E93">
            <v>3.84</v>
          </cell>
          <cell r="F93">
            <v>1100</v>
          </cell>
        </row>
        <row r="161">
          <cell r="B161" t="str">
            <v>03.3103</v>
          </cell>
          <cell r="C161" t="str">
            <v>§µo ®Êt cÊp 3 r·nh tiÕp ®Þa</v>
          </cell>
          <cell r="D161" t="str">
            <v>m3</v>
          </cell>
          <cell r="E161">
            <v>4</v>
          </cell>
          <cell r="H161">
            <v>21926</v>
          </cell>
        </row>
        <row r="162">
          <cell r="B162" t="str">
            <v>03.3203</v>
          </cell>
          <cell r="C162" t="str">
            <v>LÊp ®Êt r·nh tiÕp ®Þa</v>
          </cell>
          <cell r="D162" t="str">
            <v>m3</v>
          </cell>
          <cell r="E162">
            <v>4</v>
          </cell>
          <cell r="H162">
            <v>10007</v>
          </cell>
        </row>
        <row r="182">
          <cell r="B182" t="str">
            <v>02.1443</v>
          </cell>
          <cell r="C182" t="str">
            <v>VËn chuyÓn d©y dÉn</v>
          </cell>
          <cell r="D182" t="str">
            <v>TÊn</v>
          </cell>
          <cell r="E182">
            <v>0.34369919999999998</v>
          </cell>
          <cell r="H182">
            <v>48749.399999999994</v>
          </cell>
        </row>
        <row r="189">
          <cell r="B189" t="str">
            <v>03.1113</v>
          </cell>
          <cell r="C189" t="str">
            <v>§µo ®Êt cÊp 3 ®é s©u &gt;1m; S &lt; 5m2</v>
          </cell>
          <cell r="D189" t="str">
            <v>m3</v>
          </cell>
          <cell r="E189">
            <v>3.3599999999999994</v>
          </cell>
          <cell r="H189">
            <v>24428</v>
          </cell>
        </row>
        <row r="220">
          <cell r="B220" t="str">
            <v>§g VC 36</v>
          </cell>
          <cell r="C220" t="str">
            <v>V/c Cét BT tõ NM BT chÌm lªn Ctr×nh</v>
          </cell>
          <cell r="D220" t="str">
            <v>TÊn</v>
          </cell>
          <cell r="E220">
            <v>0.22500000000000001</v>
          </cell>
          <cell r="H220">
            <v>7358</v>
          </cell>
          <cell r="I220">
            <v>239962.80000000002</v>
          </cell>
        </row>
        <row r="309">
          <cell r="B309" t="str">
            <v>02.2401</v>
          </cell>
          <cell r="C309" t="str">
            <v>Trung chuyÓn d©y, thÐp, PK...: 700 m</v>
          </cell>
          <cell r="D309" t="str">
            <v>TÊn</v>
          </cell>
          <cell r="E309">
            <v>3.2467334399999999</v>
          </cell>
          <cell r="H309">
            <v>15289.96</v>
          </cell>
          <cell r="I309">
            <v>84338.099999999991</v>
          </cell>
          <cell r="J309">
            <v>0</v>
          </cell>
          <cell r="K309">
            <v>0</v>
          </cell>
          <cell r="L309">
            <v>49642.424428262399</v>
          </cell>
          <cell r="M309">
            <v>273823.32953606395</v>
          </cell>
        </row>
        <row r="323">
          <cell r="B323" t="str">
            <v>03.3103</v>
          </cell>
          <cell r="C323" t="str">
            <v>§µo ®Êt cÊp 3 r·nh tiÕp ®Þa</v>
          </cell>
          <cell r="D323" t="str">
            <v>m3</v>
          </cell>
          <cell r="E323">
            <v>1.2000000000000002</v>
          </cell>
          <cell r="H323">
            <v>21296</v>
          </cell>
        </row>
        <row r="324">
          <cell r="B324" t="str">
            <v>03.3203</v>
          </cell>
          <cell r="C324" t="str">
            <v>LÊp ®Êt r·nh tiÕp ®Þa</v>
          </cell>
          <cell r="D324" t="str">
            <v>m3</v>
          </cell>
          <cell r="E324">
            <v>1.2000000000000002</v>
          </cell>
          <cell r="H324">
            <v>10007</v>
          </cell>
        </row>
        <row r="350">
          <cell r="B350" t="str">
            <v>04.9102</v>
          </cell>
          <cell r="C350" t="str">
            <v>L¾p ®Æt xµ trªn cét BTLT</v>
          </cell>
          <cell r="D350" t="str">
            <v>Kg</v>
          </cell>
          <cell r="E350">
            <v>68.53</v>
          </cell>
          <cell r="F350">
            <v>8500</v>
          </cell>
          <cell r="H350">
            <v>181.47</v>
          </cell>
        </row>
        <row r="370">
          <cell r="B370" t="str">
            <v>04.8102</v>
          </cell>
          <cell r="C370" t="str">
            <v>L¾p ®Æt gi¸ trªn cét BTLT</v>
          </cell>
          <cell r="D370" t="str">
            <v>Kg</v>
          </cell>
          <cell r="E370">
            <v>11.68</v>
          </cell>
          <cell r="F370">
            <v>8500</v>
          </cell>
          <cell r="H370">
            <v>155.58600000000001</v>
          </cell>
        </row>
        <row r="390">
          <cell r="B390" t="str">
            <v>04.8101</v>
          </cell>
          <cell r="C390" t="str">
            <v>L¾p ®Æt thang trªn cét BTLT</v>
          </cell>
          <cell r="D390" t="str">
            <v>Kg</v>
          </cell>
          <cell r="E390">
            <v>59.59</v>
          </cell>
          <cell r="F390">
            <v>8500</v>
          </cell>
          <cell r="H390">
            <v>171.14500000000001</v>
          </cell>
        </row>
        <row r="406">
          <cell r="B406" t="str">
            <v>§g VC 36</v>
          </cell>
          <cell r="C406" t="str">
            <v>V/c vËt t­ B mua tõ HN lªn Hµ Giang</v>
          </cell>
          <cell r="D406" t="str">
            <v>TÊn</v>
          </cell>
          <cell r="E406">
            <v>0.15108000000000002</v>
          </cell>
          <cell r="H406">
            <v>6033</v>
          </cell>
          <cell r="I406">
            <v>239962.80000000002</v>
          </cell>
        </row>
        <row r="431">
          <cell r="B431" t="str">
            <v>02.2601</v>
          </cell>
          <cell r="C431" t="str">
            <v>Trung chuyÓn ThiÕt bÞ: 1,5 Km</v>
          </cell>
          <cell r="D431" t="str">
            <v>TÊn</v>
          </cell>
          <cell r="E431">
            <v>4.0000000000000001E-3</v>
          </cell>
          <cell r="H431">
            <v>12546.659999999998</v>
          </cell>
          <cell r="I431">
            <v>84338.099999999991</v>
          </cell>
        </row>
        <row r="432">
          <cell r="B432" t="str">
            <v>§g VC 36</v>
          </cell>
          <cell r="C432" t="str">
            <v>VËn chuyÓn tõ kho ®Õn CTr×nh</v>
          </cell>
          <cell r="D432" t="str">
            <v>TÊn</v>
          </cell>
          <cell r="E432">
            <v>4.0000000000000001E-3</v>
          </cell>
          <cell r="H432">
            <v>11037</v>
          </cell>
          <cell r="I432">
            <v>40268.799999999996</v>
          </cell>
        </row>
      </sheetData>
      <sheetData sheetId="1">
        <row r="8">
          <cell r="B8" t="str">
            <v>02.1464</v>
          </cell>
          <cell r="C8" t="str">
            <v>V/c cét bª t«ng li t©m 12b</v>
          </cell>
          <cell r="D8" t="str">
            <v>TÊn</v>
          </cell>
          <cell r="E8">
            <v>1</v>
          </cell>
          <cell r="H8">
            <v>90972.200000000012</v>
          </cell>
        </row>
        <row r="25">
          <cell r="B25" t="str">
            <v>CT</v>
          </cell>
          <cell r="C25" t="str">
            <v>VËn chuyÓn  bª t«ng M50</v>
          </cell>
          <cell r="D25" t="str">
            <v>m3</v>
          </cell>
          <cell r="E25">
            <v>0.216</v>
          </cell>
          <cell r="H25">
            <v>92717.262667499992</v>
          </cell>
        </row>
        <row r="125">
          <cell r="B125" t="str">
            <v>CT</v>
          </cell>
          <cell r="C125" t="str">
            <v>VËn chuyÓn Bª t«ng M 100</v>
          </cell>
          <cell r="D125" t="str">
            <v>m3</v>
          </cell>
          <cell r="E125">
            <v>0.48</v>
          </cell>
          <cell r="H125">
            <v>92817.147648749989</v>
          </cell>
        </row>
        <row r="288">
          <cell r="B288" t="str">
            <v>02.1353</v>
          </cell>
          <cell r="C288" t="str">
            <v>VËn chuyÓn thÐp rêi 350 m; HS: 1,5</v>
          </cell>
          <cell r="D288" t="str">
            <v>TÊn</v>
          </cell>
          <cell r="E288">
            <v>6.8530000000000008E-2</v>
          </cell>
          <cell r="H288">
            <v>54311.774999999994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PIPE-03E"/>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Gia VL"/>
      <sheetName val="Bang gia ca may"/>
      <sheetName val="Bang luong CB"/>
      <sheetName val="Bang P.tich CT"/>
      <sheetName val="D.toan chi tiet"/>
      <sheetName val="Bang TH Dtoan"/>
      <sheetName val="XXXXXXXX"/>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Km0-Km1"/>
      <sheetName val="Km1-Km2"/>
      <sheetName val="TH"/>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BCC (2)"/>
      <sheetName val="Bao cao"/>
      <sheetName val="Bao cao 2"/>
      <sheetName val="BC3"/>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116(300)"/>
      <sheetName val="116(200)"/>
      <sheetName val="116(150)"/>
      <sheetName val="Chi tiet - Dv lap"/>
      <sheetName val="TH KHTC"/>
      <sheetName val="000"/>
      <sheetName val="Dong Dau"/>
      <sheetName val="Dong Dau (2)"/>
      <sheetName val="Sau dong"/>
      <sheetName val="Ma xa"/>
      <sheetName val="My dinh"/>
      <sheetName val="Tong cong"/>
      <sheetName val="BC_KKTSCD"/>
      <sheetName val="Chitiet"/>
      <sheetName val="Sheet2 (2)"/>
      <sheetName val="Mau_BC_KKTSCD"/>
      <sheetName val="KH 2003 (moi max)"/>
      <sheetName val="MD"/>
      <sheetName val="ND"/>
      <sheetName val="CONG"/>
      <sheetName val="DGCT"/>
      <sheetName val="1"/>
      <sheetName val="KH12"/>
      <sheetName val="CN12"/>
      <sheetName val="HD12"/>
      <sheetName val="KH1"/>
      <sheetName val="Thuyet minh"/>
      <sheetName val="CQ-HQ"/>
      <sheetName val="DTHH"/>
      <sheetName val="Bang1"/>
      <sheetName val="TAI TRONG"/>
      <sheetName val="NOI LUC"/>
      <sheetName val="TINH DUYET THTT CHINH"/>
      <sheetName val="TDUYET THTT PHU"/>
      <sheetName val="TINH DAO DONG VA DO VONG"/>
      <sheetName val="TINH NEO"/>
      <sheetName val="Chart2"/>
      <sheetName val="Congty"/>
      <sheetName val="VPPN"/>
      <sheetName val="XN74"/>
      <sheetName val="XN54"/>
      <sheetName val="XN33"/>
      <sheetName val="NK96"/>
      <sheetName val="XL4Test5"/>
      <sheetName val="THCT"/>
      <sheetName val="cap cho cac DT"/>
      <sheetName val="Ung - hoan"/>
      <sheetName val="CP may"/>
      <sheetName val="SS"/>
      <sheetName val="NVL"/>
      <sheetName val="10000000"/>
      <sheetName val="VL"/>
      <sheetName val="CTXD"/>
      <sheetName val=".."/>
      <sheetName val="CTDN"/>
      <sheetName val="san vuon"/>
      <sheetName val="khu phu tro"/>
      <sheetName val="Phu luc"/>
      <sheetName val="Gia trÞ"/>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Thep "/>
      <sheetName val="Chi tiet Khoi luong"/>
      <sheetName val="TH khoi luong"/>
      <sheetName val="Chiet tinh vat lieu "/>
      <sheetName val="TH KL VL"/>
      <sheetName val="PTCT"/>
      <sheetName val="CDghino"/>
      <sheetName val="Tonghop"/>
      <sheetName val="TH (T1-6)"/>
      <sheetName val="ThueTB"/>
      <sheetName val="SCD5"/>
      <sheetName val=" NL"/>
      <sheetName val="CPVL-CPM"/>
      <sheetName val="PTVL"/>
      <sheetName val="CD1"/>
      <sheetName val=" NL (2)"/>
      <sheetName val="CDTHCT"/>
      <sheetName val="CDTHCT (3)"/>
      <sheetName val="Sheet17"/>
      <sheetName val="DS them luong qui 4-2002"/>
      <sheetName val="Phuc loi 2-9-02"/>
      <sheetName val="PCLB-2002"/>
      <sheetName val="Thuong nhan dip 21-12-02"/>
      <sheetName val="Thuong dip nhan danh hieu AHL§"/>
    </sheetNames>
    <definedNames>
      <definedName name="DataFilter" refersTo="#REF!"/>
      <definedName name="DataSort" refersTo="#REF!"/>
      <definedName name="GoBack" refersTo="#REF!"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et tinh dz22"/>
      <sheetName val="bia Dz22"/>
      <sheetName val="TH 22"/>
      <sheetName val="DT DZ 22 Kv"/>
      <sheetName val="DTchi tiet DZ 22 Kv"/>
      <sheetName val="Thi nghiem 22"/>
      <sheetName val="VC22"/>
      <sheetName val="DTtram "/>
      <sheetName val="DTTC tram "/>
      <sheetName val="Chiet tinh TB, VT"/>
      <sheetName val=" thi nghiemTBA"/>
      <sheetName val="VCVT"/>
      <sheetName val="bia"/>
      <sheetName val="trang bia"/>
      <sheetName val="TH tram"/>
      <sheetName val="Canuoc QH"/>
      <sheetName val="Canuoc "/>
      <sheetName val="MN&amp;TDsua QH"/>
      <sheetName val="MN&amp;TDsua"/>
      <sheetName val="DBBB sua QH"/>
      <sheetName val="DBBB sua"/>
      <sheetName val="BTBsua QH"/>
      <sheetName val="BTBsua"/>
      <sheetName val="DHNTBsua QH"/>
      <sheetName val="DHNTBsua"/>
      <sheetName val="TNsua QH"/>
      <sheetName val="TNsua"/>
      <sheetName val="DNBsua QH"/>
      <sheetName val="DNBsua"/>
      <sheetName val="DBSCLsua QH"/>
      <sheetName val="DBSCLsua"/>
      <sheetName val="XXXXX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et tinh dz35"/>
      <sheetName val="QT DZ35"/>
      <sheetName val="DT DZ 35 Kv"/>
      <sheetName val="TN"/>
      <sheetName val="VC"/>
      <sheetName val="Sheet1"/>
      <sheetName val="Sheet2"/>
      <sheetName val="Sheet3"/>
      <sheetName val="QHHC"/>
      <sheetName val="CC10"/>
      <sheetName val="SS02-10"/>
      <sheetName val="QHNN"/>
      <sheetName val="CDCC"/>
      <sheetName val="SSNN"/>
      <sheetName val="QHTSR"/>
      <sheetName val="QHTmR"/>
      <sheetName val="SSDT"/>
      <sheetName val="SSKDCnt"/>
      <sheetName val="CC03-05"/>
      <sheetName val="SSDD03-05"/>
      <sheetName val="CDCCgd1"/>
      <sheetName val="KHKNR03-05"/>
      <sheetName val="KHTMR03-05"/>
      <sheetName val="CC06-10"/>
      <sheetName val="SSDD06-10"/>
      <sheetName val="CDCCgd2"/>
      <sheetName val="KHTSR06-10"/>
      <sheetName val="khKNTS06-10"/>
      <sheetName val="SS02-05-10"/>
      <sheetName val="XL4Poppy"/>
      <sheetName val="THANG 1"/>
      <sheetName val="THANG2"/>
      <sheetName val="THANG3"/>
      <sheetName val="THANG 4"/>
      <sheetName val="THANG 5"/>
      <sheetName val="THANG 6"/>
      <sheetName val="THANG 7"/>
      <sheetName val="THANG 8"/>
      <sheetName val="THANG 9"/>
      <sheetName val="THANG 10"/>
      <sheetName val="THANG 11"/>
      <sheetName val="THANG 12"/>
      <sheetName val="LUONG THANG THU 13"/>
      <sheetName val="CONG DOAN"/>
      <sheetName val="00000000"/>
      <sheetName val="DAUTU"/>
      <sheetName val="BLNN"/>
      <sheetName val="2003"/>
      <sheetName val="Chiet tinh dz22"/>
      <sheetName val="Sheet6"/>
      <sheetName val="Sheet7"/>
      <sheetName val="Sheet4"/>
      <sheetName val="Sheet5"/>
      <sheetName val="(1)TK_ThueGTGT_Thang"/>
      <sheetName val="(2)Bangkebanra"/>
      <sheetName val="(3)BKMuavao-Co HDGTGT"/>
      <sheetName val="(4)BKMuavao-KTru 3% "/>
      <sheetName val="DUONG"/>
      <sheetName val="KHANH"/>
      <sheetName val="PHONG"/>
      <sheetName val="XXXXXXXX"/>
      <sheetName val="Overhead &amp; Profit B-1"/>
      <sheetName val="Chi tiet"/>
      <sheetName val="tamung"/>
      <sheetName val="RUOT"/>
      <sheetName val="SP RUOT"/>
      <sheetName val="VO"/>
      <sheetName val="SP VO"/>
      <sheetName val="TPCS"/>
      <sheetName val="SP TPCS"/>
      <sheetName val="ILOGO"/>
      <sheetName val="SPILGO"/>
      <sheetName val="CLOGO"/>
      <sheetName val="SPCLOGO"/>
      <sheetName val="BONGDAN"/>
      <sheetName val="SPBDAN"/>
      <sheetName val="TONGHOP"/>
      <sheetName val="KHAC"/>
    </sheetNames>
    <sheetDataSet>
      <sheetData sheetId="0">
        <row r="3">
          <cell r="H3">
            <v>17.099999999999998</v>
          </cell>
        </row>
        <row r="4">
          <cell r="H4">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 val="TT_0,4KV"/>
      <sheetName val="TBA"/>
      <sheetName val="T_TBA"/>
      <sheetName val="10KV"/>
      <sheetName val="T_10KV"/>
      <sheetName val="0,4KV"/>
      <sheetName val="T_0,4KV"/>
      <sheetName val="CP_Xaylap"/>
      <sheetName val="CP_Thietbi"/>
      <sheetName val="CP_Khac"/>
      <sheetName val="Tong_DT"/>
      <sheetName val="TTVanChuyen"/>
      <sheetName val="Gia_GC_Satthep"/>
      <sheetName val="Phuluc"/>
      <sheetName val="B1"/>
      <sheetName val="B2"/>
      <sheetName val="B3"/>
      <sheetName val="B4"/>
      <sheetName val="B5"/>
      <sheetName val="Sheet6"/>
      <sheetName val="Sheet1"/>
      <sheetName val="00000000"/>
      <sheetName val="XL4Test5"/>
      <sheetName val="gTSX (TT)"/>
      <sheetName val="GTSX (so sanh)"/>
      <sheetName val="gia tri t¨n them (TT)"/>
      <sheetName val="gia tri t¨ng the (TT)"/>
      <sheetName val="gia tri tang them (SS)"/>
      <sheetName val="Chart6"/>
      <sheetName val="CC GDP 2000"/>
      <sheetName val="CC GDP 2001"/>
      <sheetName val="CC GDP 2003"/>
      <sheetName val="CCGDP 2003"/>
      <sheetName val="Chart11"/>
      <sheetName val="Chart1"/>
      <sheetName val="so lieu"/>
      <sheetName val="Sheet2"/>
      <sheetName val="Sheet3"/>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C7">
            <v>3546</v>
          </cell>
        </row>
      </sheetData>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_GC_Satthep"/>
    </sheetNames>
    <sheetDataSet>
      <sheetData sheetId="0">
        <row r="7">
          <cell r="C7">
            <v>3546</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ANEL"/>
      <sheetName val="Sheet1"/>
      <sheetName val="PANEL 南區焚化爐"/>
      <sheetName val="MV-PANEL"/>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Noi"/>
      <sheetName val="HaiPhong"/>
      <sheetName val="HaiDuong"/>
      <sheetName val="HungYen"/>
      <sheetName val="HaTay"/>
      <sheetName val="HaNam"/>
      <sheetName val="NamDinh"/>
      <sheetName val="ThaiBinh"/>
      <sheetName val="NinhBinh"/>
      <sheetName val="TvDBSHong"/>
      <sheetName val="TvDBSHong (Theotinh)"/>
      <sheetName val="TvDBSCLong (Theotinh)"/>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01-02"/>
      <sheetName val="CC03-05"/>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UIT"/>
      <sheetName val="CABLE TRAY"/>
      <sheetName val="Sheet1"/>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Hoan thanh"/>
      <sheetName val="Khoach"/>
      <sheetName val="hoan th 15"/>
      <sheetName val="Khoach 15"/>
      <sheetName val="HT 22"/>
      <sheetName val="KH 22"/>
      <sheetName val="KH29"/>
      <sheetName val="KH T8"/>
      <sheetName val="T8"/>
      <sheetName val="T7"/>
      <sheetName val="Kh48"/>
      <sheetName val="Ht 48"/>
      <sheetName val="Ht128"/>
      <sheetName val="ht12"/>
      <sheetName val="Kh 12"/>
      <sheetName val="ht 20-10"/>
      <sheetName val="kh20-10"/>
      <sheetName val="Kh 6-10"/>
      <sheetName val="06-10"/>
      <sheetName val="29-9"/>
      <sheetName val="22-9"/>
      <sheetName val="16-9"/>
      <sheetName val="8-9"/>
      <sheetName val="1-9"/>
      <sheetName val="26-8"/>
      <sheetName val="n198"/>
      <sheetName val="kh128"/>
      <sheetName val="HT29"/>
      <sheetName val="XL4Poppy"/>
      <sheetName val="q2"/>
      <sheetName val="q3"/>
      <sheetName val="Sheet11"/>
      <sheetName val="Sheet12"/>
      <sheetName val="Sheet13"/>
      <sheetName val="Sheet14"/>
      <sheetName val="Sheet15"/>
      <sheetName val="Sheet16"/>
      <sheetName val="00000000"/>
      <sheetName val="TH"/>
      <sheetName val="bang chuan"/>
      <sheetName val="bien &lt;200 m2"/>
      <sheetName val="&lt;200"/>
      <sheetName val="bang chuan (2)"/>
      <sheetName val="thue (chinh thuc)"/>
      <sheetName val="thue"/>
      <sheetName val="thue (2)"/>
      <sheetName val="bang doi chieu"/>
      <sheetName val="10000000"/>
      <sheetName val="20000000"/>
      <sheetName val="30000000"/>
      <sheetName val="40000000"/>
      <sheetName val="50000000"/>
      <sheetName val="60000000"/>
      <sheetName val="KE PHI"/>
      <sheetName val="KE THUE"/>
      <sheetName val="KE CHI PHI"/>
      <sheetName val="TINH GIA THANH"/>
      <sheetName val="TONG HOP KHAU HAO"/>
      <sheetName val="TONG HOP CHI PHI"/>
      <sheetName val="DA SAN XUAT TRONG THANG"/>
      <sheetName val="THANH TOAN TIEN UNG"/>
      <sheetName val="KHAU HAO DAY CHUYEN DA"/>
      <sheetName val="NEW-PANEL"/>
      <sheetName val="Chart1"/>
      <sheetName val="Phantich"/>
      <sheetName val="Toan_DA"/>
      <sheetName val="2004"/>
      <sheetName val="2005"/>
      <sheetName val="XL4Test5"/>
      <sheetName val="KHNH T3-T10"/>
      <sheetName val="KHNH T4-T10"/>
      <sheetName val="Sheet3"/>
      <sheetName val="XXXXXXX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01-03"/>
      <sheetName val="Tonghop"/>
      <sheetName val="Sheet1"/>
      <sheetName val="Gia Ban"/>
      <sheetName val="GiaCK"/>
      <sheetName val="Gia DSRs"/>
      <sheetName val="Gia NTD"/>
      <sheetName val="GiaVon"/>
      <sheetName val="GioiThieu"/>
      <sheetName val="DanhMuc_SoDu"/>
      <sheetName val="Phat_Sinh"/>
      <sheetName val="SoTSCD"/>
      <sheetName val="So_KHQuiII"/>
      <sheetName val="PNT-QUOT-#3"/>
      <sheetName val="COAT&amp;WRAP-QIOT-#3"/>
      <sheetName val="THTRAO"/>
      <sheetName val="THNHA "/>
      <sheetName val="T-HOP"/>
      <sheetName val="BiaNgoai"/>
      <sheetName val="BiaTrong"/>
      <sheetName val="BK-C T"/>
      <sheetName val="dq"/>
      <sheetName val="TTTram"/>
      <sheetName val="17___________㏘ĳ__x0004_______⣬ĳ______"/>
      <sheetName val="Sheet2"/>
      <sheetName val="Sheet4"/>
      <sheetName val="Sheet5"/>
      <sheetName val="NTRE"/>
      <sheetName val="MGIAO"/>
      <sheetName val="Tieuhoc"/>
      <sheetName val="THCoso"/>
      <sheetName val="THPT"/>
      <sheetName val="GVien"/>
      <sheetName val="Thu NH T4-03"/>
      <sheetName val="thuBHYT"/>
      <sheetName val="THU NH T5-03"/>
      <sheetName val="THU NH T6-03"/>
      <sheetName val="THU NH T7-03"/>
      <sheetName val="THU NH T8-03"/>
      <sheetName val="THU NH T9-03"/>
      <sheetName val="THU TM T9-03"/>
      <sheetName val="THU NH T10 - 03"/>
      <sheetName val="Sheet10"/>
      <sheetName val="Outlets"/>
      <sheetName val="PGs"/>
    </sheetNames>
    <sheetDataSet>
      <sheetData sheetId="0">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M18">
            <v>1</v>
          </cell>
          <cell r="AN18">
            <v>8.44</v>
          </cell>
          <cell r="AO18">
            <v>9</v>
          </cell>
          <cell r="AQ18">
            <v>45</v>
          </cell>
          <cell r="AR18">
            <v>42.22</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M24">
            <v>1</v>
          </cell>
          <cell r="AN24">
            <v>11.8</v>
          </cell>
          <cell r="AO24">
            <v>9.4</v>
          </cell>
          <cell r="AQ24">
            <v>36.44</v>
          </cell>
          <cell r="AR24">
            <v>37.229999999999997</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L27" t="str">
            <v>800</v>
          </cell>
          <cell r="AM27">
            <v>1</v>
          </cell>
          <cell r="AN27">
            <v>19.16</v>
          </cell>
          <cell r="AP27">
            <v>17.8</v>
          </cell>
          <cell r="AQ27">
            <v>26.1</v>
          </cell>
          <cell r="AS27">
            <v>37.869999999999997</v>
          </cell>
          <cell r="AT27">
            <v>500</v>
          </cell>
          <cell r="AV27">
            <v>674</v>
          </cell>
        </row>
        <row r="28">
          <cell r="AH28" t="str">
            <v>GP</v>
          </cell>
          <cell r="AI28" t="str">
            <v xml:space="preserve">GALVAN. STEEL SHEET EHULSION PAINT </v>
          </cell>
          <cell r="AK28" t="str">
            <v>100(OM-12)</v>
          </cell>
          <cell r="AM28">
            <v>1</v>
          </cell>
          <cell r="AO28">
            <v>14.3</v>
          </cell>
          <cell r="AR28">
            <v>47.55</v>
          </cell>
          <cell r="AU28">
            <v>680</v>
          </cell>
        </row>
        <row r="29">
          <cell r="AI29" t="str">
            <v xml:space="preserve">EPOXY RESIN </v>
          </cell>
        </row>
        <row r="30">
          <cell r="AH30" t="str">
            <v>ERLP</v>
          </cell>
          <cell r="AI30" t="str">
            <v xml:space="preserve">EPOXY RED LEAD PRIMER </v>
          </cell>
          <cell r="AJ30" t="str">
            <v>0401</v>
          </cell>
          <cell r="AK30" t="str">
            <v>1007(EP-01)</v>
          </cell>
          <cell r="AM30">
            <v>1</v>
          </cell>
          <cell r="AN30">
            <v>13.7</v>
          </cell>
          <cell r="AO30">
            <v>11.9</v>
          </cell>
          <cell r="AQ30">
            <v>41.61</v>
          </cell>
          <cell r="AR30">
            <v>47.9</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Q36">
            <v>50.63</v>
          </cell>
          <cell r="AR36">
            <v>52.63</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M39">
            <v>1</v>
          </cell>
          <cell r="AN39">
            <v>27.3</v>
          </cell>
          <cell r="AO39">
            <v>15.7</v>
          </cell>
          <cell r="AQ39">
            <v>40.29</v>
          </cell>
          <cell r="AR39">
            <v>38.22</v>
          </cell>
          <cell r="AT39">
            <v>1100</v>
          </cell>
          <cell r="AU39">
            <v>600</v>
          </cell>
        </row>
        <row r="40">
          <cell r="AH40" t="str">
            <v>HBEP</v>
          </cell>
          <cell r="AI40" t="str">
            <v>HIGH BUILD EPOXY POLYAMINE CURED</v>
          </cell>
          <cell r="AJ40" t="str">
            <v>4418(A-418)</v>
          </cell>
          <cell r="AK40" t="str">
            <v>1015</v>
          </cell>
          <cell r="AM40">
            <v>1</v>
          </cell>
          <cell r="AN40">
            <v>18.3</v>
          </cell>
          <cell r="AO40">
            <v>13.1</v>
          </cell>
          <cell r="AQ40">
            <v>65.569999999999993</v>
          </cell>
          <cell r="AR40">
            <v>83.97</v>
          </cell>
          <cell r="AT40">
            <v>1200</v>
          </cell>
          <cell r="AU40">
            <v>1100</v>
          </cell>
        </row>
        <row r="41">
          <cell r="AH41" t="str">
            <v>HSCP</v>
          </cell>
          <cell r="AI41" t="str">
            <v>HIGH SOILD EPOXY POLYAMINE CURED PRIMER</v>
          </cell>
          <cell r="AJ41" t="str">
            <v>4418(A-448)</v>
          </cell>
          <cell r="AK41">
            <v>1017</v>
          </cell>
          <cell r="AM41">
            <v>1</v>
          </cell>
          <cell r="AN41">
            <v>20.309999999999999</v>
          </cell>
          <cell r="AO41">
            <v>13.1</v>
          </cell>
          <cell r="AQ41">
            <v>64</v>
          </cell>
          <cell r="AR41">
            <v>83.97</v>
          </cell>
          <cell r="AT41">
            <v>1300</v>
          </cell>
          <cell r="AU41">
            <v>1100</v>
          </cell>
        </row>
        <row r="42">
          <cell r="AH42" t="str">
            <v>EEA</v>
          </cell>
          <cell r="AI42" t="str">
            <v>EPOXY ENAMEL AMINE ADDUCT CURED</v>
          </cell>
          <cell r="AJ42" t="str">
            <v>4450(A-500)</v>
          </cell>
          <cell r="AK42" t="str">
            <v>1014</v>
          </cell>
          <cell r="AM42">
            <v>1</v>
          </cell>
          <cell r="AN42">
            <v>23.8</v>
          </cell>
          <cell r="AO42">
            <v>11.4</v>
          </cell>
          <cell r="AQ42">
            <v>37.82</v>
          </cell>
          <cell r="AR42">
            <v>83.33</v>
          </cell>
          <cell r="AT42">
            <v>900</v>
          </cell>
          <cell r="AU42">
            <v>950</v>
          </cell>
        </row>
        <row r="43">
          <cell r="AH43" t="str">
            <v>NEP</v>
          </cell>
          <cell r="AI43" t="str">
            <v>NON-REACTIVE EPOXY PRIMER</v>
          </cell>
          <cell r="AJ43" t="str">
            <v>4405(A-505)</v>
          </cell>
          <cell r="AM43">
            <v>1</v>
          </cell>
          <cell r="AN43">
            <v>19.2</v>
          </cell>
          <cell r="AQ43">
            <v>41.67</v>
          </cell>
          <cell r="AT43">
            <v>800</v>
          </cell>
        </row>
        <row r="44">
          <cell r="AH44" t="str">
            <v>ZCOP</v>
          </cell>
          <cell r="AI44" t="str">
            <v xml:space="preserve">ZINC CHROMATE-RED OXIDE/EPOXY PRIMER </v>
          </cell>
          <cell r="AJ44" t="str">
            <v>4451(A-510)</v>
          </cell>
          <cell r="AK44" t="str">
            <v>1016</v>
          </cell>
          <cell r="AM44">
            <v>1</v>
          </cell>
          <cell r="AN44">
            <v>18.2</v>
          </cell>
          <cell r="AO44">
            <v>8.1999999999999993</v>
          </cell>
          <cell r="AQ44">
            <v>42.86</v>
          </cell>
          <cell r="AR44">
            <v>85.37</v>
          </cell>
          <cell r="AT44">
            <v>780</v>
          </cell>
          <cell r="AU44">
            <v>700</v>
          </cell>
        </row>
        <row r="45">
          <cell r="AH45" t="str">
            <v>EPC</v>
          </cell>
          <cell r="AI45" t="str">
            <v xml:space="preserve">EPOXY ENAMEL/POLYAMIDE CURED </v>
          </cell>
          <cell r="AJ45" t="str">
            <v>4415(A-515)</v>
          </cell>
          <cell r="AM45">
            <v>1</v>
          </cell>
          <cell r="AN45">
            <v>19.8</v>
          </cell>
          <cell r="AQ45">
            <v>42.93</v>
          </cell>
          <cell r="AT45">
            <v>850</v>
          </cell>
        </row>
        <row r="46">
          <cell r="AI46" t="str">
            <v>EPOXY NON-SKID SURFACING</v>
          </cell>
          <cell r="AJ46" t="str">
            <v>4425(A-525)</v>
          </cell>
          <cell r="AK46" t="str">
            <v>1018</v>
          </cell>
          <cell r="AM46">
            <v>1</v>
          </cell>
          <cell r="AN46">
            <v>18</v>
          </cell>
          <cell r="AO46">
            <v>31.3</v>
          </cell>
          <cell r="AQ46">
            <v>37.78</v>
          </cell>
          <cell r="AR46">
            <v>47.92</v>
          </cell>
          <cell r="AT46">
            <v>680</v>
          </cell>
          <cell r="AU46">
            <v>1500</v>
          </cell>
        </row>
        <row r="47">
          <cell r="AH47" t="str">
            <v>EPAP</v>
          </cell>
          <cell r="AI47" t="str">
            <v>EPOXY-POLYAMIDE,ALLOY PRIMER.</v>
          </cell>
          <cell r="AJ47" t="str">
            <v>4465(A-650)</v>
          </cell>
          <cell r="AK47">
            <v>1020</v>
          </cell>
          <cell r="AM47">
            <v>1</v>
          </cell>
          <cell r="AN47">
            <v>21</v>
          </cell>
          <cell r="AO47">
            <v>26.92</v>
          </cell>
          <cell r="AQ47">
            <v>42.86</v>
          </cell>
          <cell r="AR47">
            <v>13</v>
          </cell>
          <cell r="AT47">
            <v>900</v>
          </cell>
          <cell r="AU47">
            <v>350</v>
          </cell>
        </row>
        <row r="48">
          <cell r="AI48" t="str">
            <v>LEAD SILICO CHROMATE EP.PRI./POLYAMIDE CURED</v>
          </cell>
          <cell r="AJ48" t="str">
            <v>4430(A-530)</v>
          </cell>
          <cell r="AM48">
            <v>1</v>
          </cell>
          <cell r="AN48">
            <v>21.97</v>
          </cell>
          <cell r="AQ48">
            <v>37.78</v>
          </cell>
          <cell r="AT48">
            <v>830</v>
          </cell>
        </row>
        <row r="49">
          <cell r="AH49" t="str">
            <v>ERLP</v>
          </cell>
          <cell r="AI49" t="str">
            <v>EPOXY RED LEAD POLYAMIDE CURED PRIMER</v>
          </cell>
          <cell r="AJ49" t="str">
            <v>4440(A-540)</v>
          </cell>
          <cell r="AK49" t="str">
            <v>1051</v>
          </cell>
          <cell r="AM49">
            <v>1</v>
          </cell>
          <cell r="AN49">
            <v>19.399999999999999</v>
          </cell>
          <cell r="AO49">
            <v>15.8</v>
          </cell>
          <cell r="AQ49">
            <v>42.78</v>
          </cell>
          <cell r="AR49">
            <v>43.04</v>
          </cell>
          <cell r="AT49">
            <v>830</v>
          </cell>
          <cell r="AU49">
            <v>680</v>
          </cell>
        </row>
        <row r="50">
          <cell r="AH50" t="str">
            <v>EROP</v>
          </cell>
          <cell r="AI50" t="str">
            <v>RED LEAD-RED OXIDE EP./POLYAMIDE CURED PRI.</v>
          </cell>
          <cell r="AJ50" t="str">
            <v>4445(A-545)</v>
          </cell>
          <cell r="AK50" t="str">
            <v>1060</v>
          </cell>
          <cell r="AM50">
            <v>1</v>
          </cell>
          <cell r="AN50">
            <v>18.7</v>
          </cell>
          <cell r="AO50">
            <v>20.9</v>
          </cell>
          <cell r="AQ50">
            <v>42.78</v>
          </cell>
          <cell r="AR50">
            <v>28.71</v>
          </cell>
          <cell r="AT50">
            <v>800</v>
          </cell>
          <cell r="AU50">
            <v>600</v>
          </cell>
        </row>
        <row r="51">
          <cell r="AH51" t="str">
            <v>ETC</v>
          </cell>
          <cell r="AI51" t="str">
            <v>TAR EPOXY COATING/AMINE CURED</v>
          </cell>
          <cell r="AJ51" t="str">
            <v>4460(A-560)</v>
          </cell>
          <cell r="AK51" t="str">
            <v>1070(EP-10)</v>
          </cell>
          <cell r="AM51">
            <v>1</v>
          </cell>
          <cell r="AN51">
            <v>11.69</v>
          </cell>
          <cell r="AO51">
            <v>12.2</v>
          </cell>
          <cell r="AQ51">
            <v>42.78</v>
          </cell>
          <cell r="AR51">
            <v>57.38</v>
          </cell>
          <cell r="AT51">
            <v>500</v>
          </cell>
          <cell r="AU51">
            <v>700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M53">
            <v>1</v>
          </cell>
          <cell r="AN53">
            <v>12.6</v>
          </cell>
          <cell r="AO53">
            <v>32.1</v>
          </cell>
          <cell r="AQ53">
            <v>55.56</v>
          </cell>
          <cell r="AR53">
            <v>42.37</v>
          </cell>
          <cell r="AT53">
            <v>700</v>
          </cell>
          <cell r="AU53">
            <v>1360</v>
          </cell>
        </row>
        <row r="54">
          <cell r="AH54" t="str">
            <v>EPF</v>
          </cell>
          <cell r="AI54" t="str">
            <v>EPOXY-POLYAMINE,FINISH</v>
          </cell>
          <cell r="AJ54" t="str">
            <v>4465(A-650)</v>
          </cell>
          <cell r="AK54" t="str">
            <v>SP-08</v>
          </cell>
          <cell r="AM54">
            <v>1</v>
          </cell>
          <cell r="AN54">
            <v>21</v>
          </cell>
          <cell r="AO54">
            <v>24.4</v>
          </cell>
          <cell r="AQ54">
            <v>42.86</v>
          </cell>
          <cell r="AR54">
            <v>25</v>
          </cell>
          <cell r="AT54">
            <v>900</v>
          </cell>
          <cell r="AU54">
            <v>610</v>
          </cell>
        </row>
        <row r="55">
          <cell r="AH55" t="str">
            <v>EPRLP</v>
          </cell>
          <cell r="AI55" t="str">
            <v>EPOXY/POLYAMINE,RED LEAD PRIMER</v>
          </cell>
          <cell r="AJ55" t="str">
            <v>4570(A-700)</v>
          </cell>
          <cell r="AK55" t="str">
            <v>SP-09</v>
          </cell>
          <cell r="AM55">
            <v>1</v>
          </cell>
          <cell r="AN55">
            <v>21</v>
          </cell>
          <cell r="AO55">
            <v>32</v>
          </cell>
          <cell r="AQ55">
            <v>42.86</v>
          </cell>
          <cell r="AR55">
            <v>23.75</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L64" t="str">
            <v>531</v>
          </cell>
          <cell r="AM64">
            <v>1</v>
          </cell>
          <cell r="AN64">
            <v>13.4</v>
          </cell>
          <cell r="AP64">
            <v>14.5</v>
          </cell>
          <cell r="AQ64">
            <v>37.31</v>
          </cell>
          <cell r="AS64">
            <v>36.409999999999997</v>
          </cell>
          <cell r="AT64">
            <v>500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L66" t="str">
            <v>500</v>
          </cell>
          <cell r="AM66">
            <v>1</v>
          </cell>
          <cell r="AN66">
            <v>17.2</v>
          </cell>
          <cell r="AP66">
            <v>15</v>
          </cell>
          <cell r="AQ66">
            <v>37.79</v>
          </cell>
          <cell r="AS66">
            <v>30.4</v>
          </cell>
          <cell r="AT66">
            <v>650</v>
          </cell>
          <cell r="AV66">
            <v>456</v>
          </cell>
        </row>
        <row r="67">
          <cell r="AH67" t="str">
            <v>CRROP</v>
          </cell>
          <cell r="AI67" t="str">
            <v xml:space="preserve">CHLORINATED RUBBER RED LEAD-RED OXIDE PRIMER </v>
          </cell>
          <cell r="AJ67" t="str">
            <v>4576(C-760)</v>
          </cell>
          <cell r="AL67" t="str">
            <v>550</v>
          </cell>
          <cell r="AM67">
            <v>1</v>
          </cell>
          <cell r="AN67">
            <v>15.9</v>
          </cell>
          <cell r="AP67">
            <v>14.8</v>
          </cell>
          <cell r="AQ67">
            <v>38.99</v>
          </cell>
          <cell r="AS67">
            <v>33.78</v>
          </cell>
          <cell r="AT67">
            <v>620</v>
          </cell>
          <cell r="AV67">
            <v>500</v>
          </cell>
        </row>
        <row r="68">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1">
          <cell r="AI71" t="str">
            <v xml:space="preserve">SILICONE RESIN </v>
          </cell>
        </row>
        <row r="72">
          <cell r="AH72" t="str">
            <v>HP200</v>
          </cell>
          <cell r="AI72" t="str">
            <v>HEAT-RESISTING PRIMER 200'C ,SILICONE SERIES.</v>
          </cell>
          <cell r="AJ72" t="str">
            <v>0631</v>
          </cell>
          <cell r="AK72" t="str">
            <v>1512</v>
          </cell>
          <cell r="AM72">
            <v>1</v>
          </cell>
          <cell r="AN72">
            <v>16.5</v>
          </cell>
          <cell r="AO72">
            <v>26.2</v>
          </cell>
          <cell r="AQ72">
            <v>36.36</v>
          </cell>
          <cell r="AR72">
            <v>38.17</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M74">
            <v>1</v>
          </cell>
          <cell r="AN74">
            <v>35.799999999999997</v>
          </cell>
          <cell r="AO74">
            <v>34.1</v>
          </cell>
          <cell r="AQ74">
            <v>36.31</v>
          </cell>
          <cell r="AR74">
            <v>38.119999999999997</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M76">
            <v>1</v>
          </cell>
          <cell r="AN76">
            <v>17.5</v>
          </cell>
          <cell r="AO76">
            <v>27.3</v>
          </cell>
          <cell r="AQ76">
            <v>30.29</v>
          </cell>
          <cell r="AR76">
            <v>28.57</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M78">
            <v>1</v>
          </cell>
          <cell r="AN78">
            <v>51.61</v>
          </cell>
          <cell r="AO78">
            <v>59.4</v>
          </cell>
          <cell r="AQ78">
            <v>25.19</v>
          </cell>
          <cell r="AR78">
            <v>28.62</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M80">
            <v>1</v>
          </cell>
          <cell r="AN80">
            <v>51.61</v>
          </cell>
          <cell r="AO80">
            <v>68</v>
          </cell>
          <cell r="AQ80">
            <v>25.19</v>
          </cell>
          <cell r="AR80">
            <v>10</v>
          </cell>
          <cell r="AT80">
            <v>1300</v>
          </cell>
          <cell r="AU80">
            <v>680</v>
          </cell>
        </row>
        <row r="82">
          <cell r="AI82" t="str">
            <v xml:space="preserve">POLY-VINYL BUTYRAL RESIN (PVB) </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M84">
            <v>1</v>
          </cell>
          <cell r="AN84">
            <v>24.5</v>
          </cell>
          <cell r="AO84">
            <v>28.8</v>
          </cell>
          <cell r="AQ84">
            <v>22.04</v>
          </cell>
          <cell r="AR84">
            <v>19.79</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M86">
            <v>1</v>
          </cell>
          <cell r="AN86">
            <v>29.1</v>
          </cell>
          <cell r="AO86">
            <v>26.21</v>
          </cell>
          <cell r="AQ86">
            <v>18.899999999999999</v>
          </cell>
          <cell r="AR86">
            <v>19.079999999999998</v>
          </cell>
          <cell r="AT86">
            <v>550</v>
          </cell>
          <cell r="AU86">
            <v>500</v>
          </cell>
        </row>
        <row r="87">
          <cell r="AI87" t="str">
            <v>PIGMENTED PVC VINYL FINISH</v>
          </cell>
          <cell r="AJ87" t="str">
            <v>4340(U-400)</v>
          </cell>
          <cell r="AK87" t="str">
            <v>SP34(VA-51)</v>
          </cell>
          <cell r="AM87">
            <v>1</v>
          </cell>
          <cell r="AN87">
            <v>21.2</v>
          </cell>
          <cell r="AO87">
            <v>27.3</v>
          </cell>
          <cell r="AQ87">
            <v>30.19</v>
          </cell>
          <cell r="AR87">
            <v>19.78</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M93">
            <v>1</v>
          </cell>
          <cell r="AN93">
            <v>46.3</v>
          </cell>
          <cell r="AO93">
            <v>56.2</v>
          </cell>
          <cell r="AQ93">
            <v>30.24</v>
          </cell>
          <cell r="AR93">
            <v>30.25</v>
          </cell>
          <cell r="AT93">
            <v>1400</v>
          </cell>
          <cell r="AU93">
            <v>1700</v>
          </cell>
        </row>
        <row r="94">
          <cell r="AI94" t="str">
            <v>POLYURETHANE TANK LINING</v>
          </cell>
          <cell r="AJ94" t="str">
            <v>4230(I-310)</v>
          </cell>
          <cell r="AK94" t="str">
            <v>733</v>
          </cell>
          <cell r="AM94">
            <v>1</v>
          </cell>
          <cell r="AN94">
            <v>37</v>
          </cell>
          <cell r="AO94">
            <v>19.8</v>
          </cell>
          <cell r="AQ94">
            <v>37.840000000000003</v>
          </cell>
          <cell r="AR94">
            <v>28.79</v>
          </cell>
          <cell r="AT94">
            <v>1400</v>
          </cell>
          <cell r="AU94">
            <v>570</v>
          </cell>
        </row>
        <row r="95">
          <cell r="AI95" t="str">
            <v>NON-REACTIVE POLYURETHANE PRIMER</v>
          </cell>
          <cell r="AJ95" t="str">
            <v>4239(I-350)</v>
          </cell>
          <cell r="AM95">
            <v>1</v>
          </cell>
          <cell r="AN95">
            <v>18</v>
          </cell>
          <cell r="AQ95">
            <v>55.56</v>
          </cell>
          <cell r="AT95">
            <v>1000</v>
          </cell>
        </row>
        <row r="96">
          <cell r="AI96" t="str">
            <v>CLEAR POLYURETHANE FINISH</v>
          </cell>
          <cell r="AJ96" t="str">
            <v>4235(I-390)</v>
          </cell>
          <cell r="AK96" t="str">
            <v>1101</v>
          </cell>
          <cell r="AM96">
            <v>1</v>
          </cell>
          <cell r="AN96">
            <v>31.7</v>
          </cell>
          <cell r="AO96">
            <v>17</v>
          </cell>
          <cell r="AQ96">
            <v>37.85</v>
          </cell>
          <cell r="AR96">
            <v>26.47</v>
          </cell>
          <cell r="AT96">
            <v>1200</v>
          </cell>
          <cell r="AU96">
            <v>450</v>
          </cell>
        </row>
        <row r="97">
          <cell r="AI97" t="str">
            <v>URETHANE CHROMATE PRIMER</v>
          </cell>
          <cell r="AJ97" t="str">
            <v>4420(A-200)</v>
          </cell>
          <cell r="AK97" t="str">
            <v>1106</v>
          </cell>
          <cell r="AM97">
            <v>1</v>
          </cell>
          <cell r="AN97">
            <v>21.6</v>
          </cell>
          <cell r="AO97">
            <v>12.5</v>
          </cell>
          <cell r="AQ97">
            <v>37.04</v>
          </cell>
          <cell r="AR97">
            <v>24</v>
          </cell>
          <cell r="AT97">
            <v>800</v>
          </cell>
          <cell r="AU97">
            <v>300</v>
          </cell>
        </row>
        <row r="98">
          <cell r="AI98" t="str">
            <v>ZINC TETROXYCHROMATE BUTYRAL ETCH PRIMER</v>
          </cell>
          <cell r="AJ98" t="str">
            <v>4322(U-220)</v>
          </cell>
          <cell r="AK98" t="str">
            <v>738</v>
          </cell>
          <cell r="AM98">
            <v>1</v>
          </cell>
          <cell r="AN98">
            <v>58.41</v>
          </cell>
          <cell r="AO98">
            <v>69.59</v>
          </cell>
          <cell r="AQ98">
            <v>8.56</v>
          </cell>
          <cell r="AR98">
            <v>28.74</v>
          </cell>
          <cell r="AT98">
            <v>500</v>
          </cell>
          <cell r="AU98">
            <v>2000</v>
          </cell>
        </row>
        <row r="100">
          <cell r="AI100" t="str">
            <v>MASONRY &amp; ACRYLIC PAINT</v>
          </cell>
        </row>
        <row r="101">
          <cell r="AI101" t="str">
            <v>SOLVENT BASE MASONRY PRIMER</v>
          </cell>
          <cell r="AJ101" t="str">
            <v>1541</v>
          </cell>
          <cell r="AL101" t="str">
            <v>140</v>
          </cell>
          <cell r="AM101">
            <v>1</v>
          </cell>
          <cell r="AN101">
            <v>9.6999999999999993</v>
          </cell>
          <cell r="AP101">
            <v>14</v>
          </cell>
          <cell r="AQ101">
            <v>40.21</v>
          </cell>
          <cell r="AS101">
            <v>30.36</v>
          </cell>
          <cell r="AT101">
            <v>390</v>
          </cell>
          <cell r="AV101">
            <v>425</v>
          </cell>
        </row>
        <row r="102">
          <cell r="AI102" t="str">
            <v>WATER BASE MASONRY PRIMER</v>
          </cell>
          <cell r="AJ102" t="str">
            <v>1546</v>
          </cell>
          <cell r="AL102" t="str">
            <v>140-1</v>
          </cell>
          <cell r="AM102">
            <v>1</v>
          </cell>
          <cell r="AN102">
            <v>8.1999999999999993</v>
          </cell>
          <cell r="AP102">
            <v>12</v>
          </cell>
          <cell r="AQ102">
            <v>40.24</v>
          </cell>
          <cell r="AS102">
            <v>33.83</v>
          </cell>
          <cell r="AT102">
            <v>330</v>
          </cell>
          <cell r="AV102">
            <v>406</v>
          </cell>
        </row>
        <row r="103">
          <cell r="AI103" t="str">
            <v>WATER BASE MASONRY PAINT</v>
          </cell>
          <cell r="AJ103" t="str">
            <v>1556</v>
          </cell>
          <cell r="AM103">
            <v>1</v>
          </cell>
          <cell r="AN103">
            <v>11.9</v>
          </cell>
          <cell r="AQ103">
            <v>36.97</v>
          </cell>
          <cell r="AT103">
            <v>440</v>
          </cell>
        </row>
        <row r="104">
          <cell r="AI104" t="str">
            <v xml:space="preserve">ACRYLIC EMULSION PAINT </v>
          </cell>
          <cell r="AJ104" t="str">
            <v>1656</v>
          </cell>
          <cell r="AM104">
            <v>1</v>
          </cell>
          <cell r="AN104">
            <v>9.4</v>
          </cell>
          <cell r="AP104">
            <v>25.8</v>
          </cell>
          <cell r="AQ104">
            <v>38.299999999999997</v>
          </cell>
          <cell r="AS104">
            <v>34.880000000000003</v>
          </cell>
          <cell r="AT104">
            <v>360</v>
          </cell>
          <cell r="AV104">
            <v>900</v>
          </cell>
        </row>
        <row r="105">
          <cell r="AI105" t="str">
            <v xml:space="preserve">EMULSION PAINT </v>
          </cell>
          <cell r="AJ105" t="str">
            <v>1657</v>
          </cell>
          <cell r="AL105" t="str">
            <v>130</v>
          </cell>
          <cell r="AM105">
            <v>1</v>
          </cell>
          <cell r="AN105">
            <v>6.4</v>
          </cell>
          <cell r="AP105">
            <v>5.8</v>
          </cell>
          <cell r="AQ105">
            <v>40.630000000000003</v>
          </cell>
          <cell r="AS105">
            <v>34.83</v>
          </cell>
          <cell r="AT105">
            <v>260</v>
          </cell>
          <cell r="AV105">
            <v>202</v>
          </cell>
        </row>
        <row r="107">
          <cell r="AI107" t="str">
            <v>OTHER PAINT</v>
          </cell>
        </row>
        <row r="108">
          <cell r="AH108" t="str">
            <v>AO</v>
          </cell>
          <cell r="AI108" t="str">
            <v>AMERLOCK-400 100,</v>
          </cell>
          <cell r="AM108">
            <v>1</v>
          </cell>
          <cell r="AO108">
            <v>35</v>
          </cell>
          <cell r="AR108">
            <v>21</v>
          </cell>
          <cell r="AU108">
            <v>735</v>
          </cell>
        </row>
        <row r="109">
          <cell r="AI109" t="str">
            <v>BLACK VARNISH</v>
          </cell>
          <cell r="AJ109" t="str">
            <v>1727</v>
          </cell>
          <cell r="AL109" t="str">
            <v>170</v>
          </cell>
          <cell r="AM109">
            <v>1</v>
          </cell>
          <cell r="AN109">
            <v>5.8</v>
          </cell>
          <cell r="AP109">
            <v>6.2</v>
          </cell>
          <cell r="AQ109">
            <v>34.479999999999997</v>
          </cell>
          <cell r="AS109">
            <v>26.94</v>
          </cell>
          <cell r="AT109">
            <v>200</v>
          </cell>
          <cell r="AV109">
            <v>167</v>
          </cell>
        </row>
        <row r="110">
          <cell r="AI110" t="str">
            <v>NEO WATER PROOF COATING</v>
          </cell>
          <cell r="AJ110" t="str">
            <v>1728</v>
          </cell>
          <cell r="AL110" t="str">
            <v>160</v>
          </cell>
          <cell r="AM110">
            <v>1</v>
          </cell>
          <cell r="AN110">
            <v>4.4000000000000004</v>
          </cell>
          <cell r="AP110">
            <v>6.7</v>
          </cell>
          <cell r="AQ110">
            <v>227.27</v>
          </cell>
          <cell r="AS110">
            <v>28.81</v>
          </cell>
          <cell r="AT110">
            <v>1000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0B"/>
      <sheetName val="BM0A"/>
      <sheetName val="REQ PAGE CABLE"/>
      <sheetName val="STAHL (2)"/>
      <sheetName val="#REF"/>
    </sheetNames>
    <sheetDataSet>
      <sheetData sheetId="0"/>
      <sheetData sheetId="1"/>
      <sheetData sheetId="2"/>
      <sheetData sheetId="3"/>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
      <sheetName val="DI-ESTI"/>
      <sheetName val="切割 MTL"/>
      <sheetName val="切割 DI"/>
    </sheetNames>
    <sheetDataSet>
      <sheetData sheetId="0">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D"/>
      <sheetName val="CCNN"/>
      <sheetName val="CSD"/>
      <sheetName val="CCNN06 - 10"/>
      <sheetName val="CCNN01-05"/>
      <sheetName val="SS 03-05"/>
      <sheetName val="KHPNN 01-05 (2)"/>
      <sheetName val="Mau CCNN"/>
      <sheetName val="MauCCDD"/>
      <sheetName val="Mau CCPNN"/>
      <sheetName val="CCPNN"/>
      <sheetName val="Mau CC (2)"/>
      <sheetName val="KHPNN 06-10 (2)"/>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01-05"/>
      <sheetName val="CC06-10"/>
      <sheetName val="CC01-10"/>
      <sheetName val="KH-02"/>
      <sheetName val="KH03-05"/>
      <sheetName val="Bieu06"/>
      <sheetName val="Sheet5"/>
      <sheetName val="Sheet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35"/>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0"/>
      <sheetName val="4"/>
      <sheetName val="5"/>
      <sheetName val="6"/>
      <sheetName val="7"/>
      <sheetName val="8"/>
      <sheetName val="9"/>
      <sheetName val="10"/>
      <sheetName val="11"/>
      <sheetName val="12"/>
      <sheetName val="13"/>
      <sheetName val="14"/>
      <sheetName val="15"/>
      <sheetName val="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0,4KV"/>
    </sheetNames>
    <sheetDataSet>
      <sheetData sheetId="0">
        <row r="10">
          <cell r="L10">
            <v>4400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TH (2)"/>
      <sheetName val="TH (3)"/>
      <sheetName val="TH (4)"/>
      <sheetName val="CONST EQ"/>
      <sheetName val="DIREC-&quot;X&quot;"/>
      <sheetName val="INDIRECT-&quot;Y&quot; "/>
      <sheetName val="att-v"/>
      <sheetName val="att-w"/>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An"/>
      <sheetName val="TienGiang"/>
      <sheetName val="Bentre"/>
      <sheetName val="DongThap"/>
      <sheetName val="VinhLong"/>
      <sheetName val="TraVinh"/>
      <sheetName val="CanTho"/>
      <sheetName val="Soctrang"/>
      <sheetName val="AnGiang"/>
      <sheetName val="KienGiang"/>
      <sheetName val="BacLieu"/>
      <sheetName val="CaMau"/>
      <sheetName val="TvDBSCLong"/>
      <sheetName val="TvDBSCLong (Theotin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R-(WP1)"/>
      <sheetName val="INDIR-(WP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Vatlieu"/>
      <sheetName val="DgDuong"/>
      <sheetName val="dgmo-tru"/>
      <sheetName val="dgdam"/>
      <sheetName val="Dam-Mo-Tru"/>
      <sheetName val="Sheet1"/>
      <sheetName val="dgcong"/>
      <sheetName val="DPD"/>
      <sheetName val="DTDuong"/>
      <sheetName val="GTXLc"/>
      <sheetName val="CPXLk"/>
      <sheetName val="DBu"/>
      <sheetName val="KPTH"/>
      <sheetName val="Bang KL ket cau"/>
      <sheetName val="tuyen"/>
      <sheetName val="dgcoc"/>
      <sheetName val="CP3-3nhip(L=130,251m)(OK)"/>
      <sheetName val="CP4-7nhip(L=289,384m)(OK)"/>
      <sheetName val="CP5-3nhip(L=130,27m)(OK)"/>
      <sheetName val="CP6-4nhip(L=170,5m)(OK)"/>
      <sheetName val="GTXLc-Doan2"/>
      <sheetName val="do xe"/>
      <sheetName val="GT do xe"/>
      <sheetName val="Bieu TH"/>
      <sheetName val="TH lop khoan"/>
      <sheetName val="cdkhoan"/>
      <sheetName val="DG cau"/>
      <sheetName val="PA1-Cau banDUL(1x12m)"/>
      <sheetName val="PA2-Cong ds 2(3x3,5)"/>
      <sheetName val="XL(chinh+khac)"/>
      <sheetName val="S-VK (I)"/>
      <sheetName val="Bang KL"/>
      <sheetName val="Sheet2"/>
      <sheetName val="D12TUVAN"/>
      <sheetName val="D7Longhiep"/>
      <sheetName val="NMNHUa"/>
      <sheetName val="DXMay"/>
      <sheetName val="D7TT3"/>
      <sheetName val="PXII"/>
      <sheetName val="Vaycuong"/>
      <sheetName val="DCUONG"/>
      <sheetName val="Sheet3"/>
      <sheetName val="DVINA"/>
      <sheetName val="Sheet5"/>
      <sheetName val="DCKCUONG"/>
      <sheetName val="D3KSVINA"/>
      <sheetName val="DOI 7"/>
      <sheetName val="DOI 3"/>
      <sheetName val="DOI1"/>
      <sheetName val="DOI6"/>
      <sheetName val="DOI5"/>
      <sheetName val="Tuan8"/>
      <sheetName val="tuan7"/>
      <sheetName val="tuan6"/>
      <sheetName val="TUAN5"/>
      <sheetName val="TUAN4"/>
      <sheetName val="TUAN3"/>
      <sheetName val="TUAN1"/>
      <sheetName val="TUAN2"/>
      <sheetName val="VINABK"/>
      <sheetName val="ZVina"/>
      <sheetName val="Zcuatan"/>
      <sheetName val="Gian giao"/>
      <sheetName val="Z5"/>
      <sheetName val="NNHC"/>
      <sheetName val="Z6"/>
      <sheetName val="KS TThu"/>
      <sheetName val="Z4"/>
      <sheetName val="XSON"/>
      <sheetName val="Z2"/>
      <sheetName val="NEN BT"/>
      <sheetName val="Z3"/>
      <sheetName val="DNB"/>
      <sheetName val="Z1"/>
      <sheetName val="THtoanbo"/>
      <sheetName val="THboxung"/>
      <sheetName val="PTVT"/>
      <sheetName val="CLechVTSon5.5.03"/>
      <sheetName val="THKPBXSon5.5.03"/>
      <sheetName val="BXSon+binh5.5.03"/>
      <sheetName val="thau"/>
      <sheetName val="XXXXXXXX"/>
      <sheetName val="XXXXXXX0"/>
      <sheetName val="XXXXXXX1"/>
      <sheetName val="XXXXXXX2"/>
      <sheetName val="XXXXXXX3"/>
      <sheetName val="XXXXXXX4"/>
      <sheetName val="XXXXXXX5"/>
      <sheetName val="ThietKe"/>
      <sheetName val="HoSoMT"/>
      <sheetName val="GiamSat"/>
      <sheetName val="ThamDinhTKKT"/>
      <sheetName val="ThamDinhDT"/>
      <sheetName val="QLDA"/>
      <sheetName val="TM"/>
      <sheetName val="TM (2)"/>
      <sheetName val="KPTH (2)"/>
      <sheetName val="Noi Suy"/>
      <sheetName val="Bia"/>
      <sheetName val="Bia (2)"/>
      <sheetName val="Gia NC"/>
      <sheetName val="00000001"/>
      <sheetName val="00000002"/>
      <sheetName val="10000000"/>
      <sheetName val="20000000"/>
      <sheetName val="30000000"/>
      <sheetName val="Sheet4"/>
      <sheetName val="DGXDCB"/>
      <sheetName val="KL"/>
      <sheetName val="D GIA"/>
      <sheetName val="BUGIA"/>
      <sheetName val="VC12"/>
      <sheetName val="THIETBI"/>
      <sheetName val="Bke"/>
      <sheetName val="QT"/>
      <sheetName val="Sheet14"/>
      <sheetName val="Sheet15"/>
      <sheetName val="Sheet16"/>
      <sheetName val="Danh muc"/>
      <sheetName val="B ke"/>
      <sheetName val="K luong"/>
      <sheetName val="VL-NC-M"/>
      <sheetName val="C.tinh DG"/>
      <sheetName val="C.tinh BT"/>
      <sheetName val="Mong"/>
      <sheetName val="Bu VL"/>
      <sheetName val="V.C ngoai tuyen"/>
      <sheetName val="Trung chuyen"/>
      <sheetName val="V.C noi tuyen"/>
      <sheetName val="Cu lyVC noi tuyen"/>
      <sheetName val="CT-6"/>
      <sheetName val="CT-Tram"/>
      <sheetName val="TH-Tram"/>
      <sheetName val="TH-Cto"/>
      <sheetName val="TDT-tram"/>
      <sheetName val="TDT-Cto"/>
      <sheetName val="CT-Tuvan"/>
      <sheetName val="ThuyetMinhDT"/>
      <sheetName val="VVVVVVVa"/>
      <sheetName val="#REF"/>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uocthoTV"/>
      <sheetName val="BQ TV"/>
      <sheetName val="Duong ong nuoc tho"/>
      <sheetName val="cphiNVL"/>
      <sheetName val="sanluong+doanhthu"/>
      <sheetName val="KHtragoc+lai"/>
      <sheetName val="kh-hao"/>
      <sheetName val="th-chi1"/>
      <sheetName val="donhaycuada"/>
      <sheetName val="thu-chi"/>
      <sheetName val="Sheet10"/>
      <sheetName val="phu luc "/>
      <sheetName val="Tong hop kiem toan"/>
      <sheetName val="khongco"/>
      <sheetName val="Tang giam thau"/>
      <sheetName val="TS"/>
      <sheetName val="BBan"/>
      <sheetName val="¸TSCD"/>
      <sheetName val="NCVKT"/>
      <sheetName val="MMTB"/>
      <sheetName val="TSCDZKHAC"/>
      <sheetName val="¸CTCDCDUNG"/>
      <sheetName val="VTHHoaTKHO"/>
      <sheetName val="CCDCQL"/>
      <sheetName val="CPSXDD"/>
      <sheetName val="CCDC"/>
      <sheetName val="HHUDONG"/>
      <sheetName val="PThu"/>
      <sheetName val="ptra"/>
      <sheetName val="kdoi"/>
      <sheetName val="TGUI"/>
      <sheetName val="BKTM"/>
      <sheetName val="Tongluong"/>
      <sheetName val="bacnuoi"/>
      <sheetName val="anhtuan"/>
      <sheetName val="bactien"/>
      <sheetName val="b¶cti"/>
      <sheetName val="cquang"/>
      <sheetName val="Chart1"/>
      <sheetName val="hang"/>
      <sheetName val="luyen"/>
      <sheetName val="bkhung"/>
      <sheetName val="son"/>
      <sheetName val="vietanh"/>
      <sheetName val="C.Chat"/>
      <sheetName val="Thang"/>
      <sheetName val="Doan"/>
      <sheetName val="Quang LX"/>
      <sheetName val="dinh"/>
      <sheetName val="BCTH"/>
      <sheetName val="bao cao lg"/>
      <sheetName val="bc thu chi"/>
      <sheetName val="T01.03"/>
      <sheetName val="T02.03 "/>
      <sheetName val="T03.03 "/>
      <sheetName val="T04.03  "/>
      <sheetName val="T05.03   "/>
      <sheetName val="T06.03    "/>
      <sheetName val="T07.03    "/>
      <sheetName val="T08.03   "/>
      <sheetName val="T09.03 "/>
      <sheetName val="T10.03"/>
      <sheetName val="DT CHONG SET"/>
      <sheetName val="DT TB"/>
      <sheetName val="DT DUONG ONG"/>
      <sheetName val="VC TB"/>
      <sheetName val="CLVT TB"/>
      <sheetName val="TONG CONG"/>
      <sheetName val="THKP DUONG ONG"/>
      <sheetName val="THKP CHONG SET"/>
      <sheetName val="CLVT CHONG SET"/>
      <sheetName val="CLVT DUONG ONG"/>
      <sheetName val="THKP TB"/>
      <sheetName val="KL TB"/>
      <sheetName val="PXL  (C)"/>
      <sheetName val="PXL "/>
      <sheetName val="th"/>
      <sheetName val="th (2)"/>
      <sheetName val="SLD_nam"/>
      <sheetName val="SC_nguon"/>
      <sheetName val="HD_nguon"/>
      <sheetName val="Sheet6"/>
      <sheetName val="Sheet7"/>
      <sheetName val="Sheet14 (2)"/>
      <sheetName val="Sheet15 (2)"/>
      <sheetName val="Sheet16 (2)"/>
      <sheetName val="Sheet8"/>
      <sheetName val="Sheet9"/>
      <sheetName val="Sheet11"/>
      <sheetName val="q2"/>
      <sheetName val="q3"/>
      <sheetName val="q4"/>
      <sheetName val="Sheet12"/>
      <sheetName val="Sheet13"/>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KPBT"/>
      <sheetName val="THtt(A)"/>
      <sheetName val="TH TQT(NB)"/>
      <sheetName val="thctqt (2)"/>
      <sheetName val="K.luong"/>
      <sheetName val="K.L"/>
      <sheetName val="thctqt"/>
      <sheetName val="THKPQT"/>
      <sheetName val="QTGDT"/>
      <sheetName val="ptdg"/>
      <sheetName val="GNC"/>
      <sheetName val="thkp"/>
      <sheetName val="gcm"/>
      <sheetName val="GHKT"/>
      <sheetName val="MTDGDT"/>
      <sheetName val="ptgtvc"/>
      <sheetName val="gvt"/>
      <sheetName val="gvt (2)"/>
      <sheetName val="ctdt "/>
      <sheetName val="TT"/>
      <sheetName val="CCVT"/>
      <sheetName val="DGPS "/>
      <sheetName val="GDTPS"/>
      <sheetName val="PTho"/>
      <sheetName val="MTe"/>
      <sheetName val="SHo"/>
      <sheetName val="TDuong"/>
      <sheetName val="ThanUyen"/>
      <sheetName val="Nganh"/>
      <sheetName val="BQLDA"/>
      <sheetName val="Phantich"/>
      <sheetName val="Toan_DA"/>
      <sheetName val="2004"/>
      <sheetName val="2005"/>
      <sheetName val="XL4Test5"/>
      <sheetName val="DTCT"/>
      <sheetName val="VC- CO GIOI"/>
      <sheetName val="VCB"/>
      <sheetName val="DuTCT+THks"/>
      <sheetName val="DTCT KSTK"/>
      <sheetName val="THDT"/>
      <sheetName val="TMDTu"/>
      <sheetName val="TIEN LUONG"/>
      <sheetName val="DONGIA"/>
      <sheetName val="CPKSTK"/>
      <sheetName val="DT"/>
      <sheetName val="TDT"/>
      <sheetName val="VC1"/>
      <sheetName val="CAN DOI"/>
      <sheetName val="PTPT"/>
      <sheetName val="TK 141"/>
      <sheetName val="NO CTy"/>
      <sheetName val="Luong thanh toan 06-02"/>
      <sheetName val="Bang luong thanh toan thang 06-"/>
      <sheetName val="Bang thang 5-02"/>
      <sheetName val="Thu hoi (xa1)"/>
      <sheetName val="Thu hoi (xa)"/>
      <sheetName val="Thu hoi (2)"/>
      <sheetName val="Thu hoi (1)"/>
      <sheetName val="Thu hoi"/>
      <sheetName val="Phan hang"/>
      <sheetName val="Khau"/>
      <sheetName val="CT xa"/>
      <sheetName val="TLGC"/>
      <sheetName val="BL"/>
      <sheetName val="B Ke 01"/>
      <sheetName val="B Ke 02"/>
      <sheetName val="BKe 03"/>
      <sheetName val="B Ke 05"/>
      <sheetName val="LuongBR"/>
      <sheetName val="LuongVT"/>
      <sheetName val="40000000"/>
      <sheetName val="50000000"/>
      <sheetName val="60000000"/>
      <sheetName val="70000000"/>
      <sheetName val="80000000"/>
      <sheetName val="dgiai"/>
      <sheetName val="mau bao cao nxt"/>
      <sheetName val="BANG GIA"/>
      <sheetName val="baocao tuan"/>
      <sheetName val="bc ton nv"/>
      <sheetName val="bao gia"/>
      <sheetName val="bc ton nv (2)"/>
      <sheetName val="bang tinh luong"/>
      <sheetName val="Q1-02"/>
      <sheetName val="Q2-02"/>
      <sheetName val="Q3-02"/>
      <sheetName val="httt"/>
      <sheetName val=" mkhoan"/>
      <sheetName val="klcv2"/>
      <sheetName val="Maz 80K"/>
      <sheetName val="thop"/>
      <sheetName val="TG Hd"/>
      <sheetName val="xntvt"/>
      <sheetName val="klht3"/>
      <sheetName val="klht23"/>
      <sheetName val="xngt"/>
      <sheetName val="PHAN TICH VAT TU NGANG"/>
      <sheetName val="BANG DU TOAN DRC"/>
      <sheetName val="DIEN GIAI TIEN LUONG"/>
      <sheetName val="CHIET TINH DON GIA"/>
      <sheetName val="PHAN TICH KHOI LUONG"/>
      <sheetName val="BANG DU TOAN"/>
      <sheetName val="TONG HOP VAT TU (2)"/>
      <sheetName val="BANGCUOC"/>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Poppy"/>
    </sheetNames>
    <sheetDataSet>
      <sheetData sheetId="0">
        <row r="15">
          <cell r="A15" t="b">
            <v>1</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iet"/>
      <sheetName val="THGDT huu Lung - LS"/>
      <sheetName val="THDT Yen Son"/>
      <sheetName val="D.lg Yen Son"/>
      <sheetName val="THDT Huu Lien"/>
      <sheetName val="D.lg Huu Lien"/>
      <sheetName val="THDT Yen Thinh"/>
      <sheetName val="D.lg Yen Thinh"/>
      <sheetName val="CTBT"/>
      <sheetName val="XL4Poppy"/>
      <sheetName val="BIA I"/>
      <sheetName val="BIA II"/>
      <sheetName val="THC"/>
      <sheetName val="CTGT"/>
      <sheetName val="DDAYTT"/>
      <sheetName val="TGLLHT"/>
      <sheetName val="TGLL TT"/>
      <sheetName val="DDHT"/>
      <sheetName val="00000000"/>
      <sheetName val="Sheet1"/>
      <sheetName val="DUONG"/>
      <sheetName val="KHANH"/>
      <sheetName val="PHONG"/>
      <sheetName val="XXXXXXX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N"/>
      <sheetName val="PNN"/>
      <sheetName val="CSD"/>
      <sheetName val="DD"/>
      <sheetName val="NN(TPKT)"/>
      <sheetName val="PNN(TPKT)"/>
      <sheetName val="DD(TPKT)"/>
      <sheetName val="DT"/>
      <sheetName val="DT(TPKT)"/>
      <sheetName val="KDC"/>
      <sheetName val="KDC(TPKT)"/>
      <sheetName val="B15"/>
      <sheetName val="B16"/>
      <sheetName val="Sheet1"/>
      <sheetName val="B13"/>
      <sheetName val="B12"/>
      <sheetName val="B11"/>
      <sheetName val="B1"/>
      <sheetName val="B2"/>
      <sheetName val="B3"/>
      <sheetName val="B4"/>
      <sheetName val="B5"/>
      <sheetName val="B6"/>
      <sheetName val="B4(T2)"/>
      <sheetName val="B7"/>
      <sheetName val="B8"/>
      <sheetName val="B9"/>
      <sheetName val="B10"/>
      <sheetName val="B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i tran Duc tho-1"/>
      <sheetName val="Duc Quang -2"/>
      <sheetName val="Duc vinh -3"/>
      <sheetName val="Duc chau -4"/>
      <sheetName val="Duc tung-5 "/>
      <sheetName val="Truongson-6"/>
      <sheetName val="Lienminh-7"/>
      <sheetName val="Ducla-8"/>
      <sheetName val="Yenho-9"/>
      <sheetName val="Ducnhan -10"/>
      <sheetName val="TungANh-11"/>
      <sheetName val="BuiXa-12"/>
      <sheetName val="Ducthinh-13"/>
      <sheetName val="DucYen-14 "/>
      <sheetName val="DucThuy -15"/>
      <sheetName val="ThaiYen-16"/>
      <sheetName val="TrungLe-17"/>
      <sheetName val="DucHoa-18"/>
      <sheetName val="DucLong -19"/>
      <sheetName val="DucLam-20"/>
      <sheetName val="DucThanh-21"/>
      <sheetName val="DucDung-22"/>
      <sheetName val="DucLap-23"/>
      <sheetName val="DucAn-24"/>
      <sheetName val="DucLac-25"/>
      <sheetName val="DucDong-26"/>
      <sheetName val="DucLang27"/>
      <sheetName val="TanHuong-28"/>
      <sheetName val="11-Ke Hoach"/>
      <sheetName val="cc - 2010-2011"/>
      <sheetName val="cc - 2011-2012"/>
      <sheetName val="cc - 2012-2013"/>
      <sheetName val="cc - 2013-2014"/>
      <sheetName val="cc - 2014-2015"/>
      <sheetName val="Sheet2"/>
      <sheetName val="Chu chuyen tong09"/>
      <sheetName val="01CH"/>
      <sheetName val="02CH"/>
      <sheetName val="03CH "/>
      <sheetName val="04 CH "/>
      <sheetName val="05CH "/>
      <sheetName val="06CH"/>
      <sheetName val="07CH"/>
      <sheetName val="TH158_2016"/>
      <sheetName val="CMD158_2016"/>
      <sheetName val="BieuDMTH116"/>
      <sheetName val="BieuCMD116"/>
      <sheetName val="10 CH"/>
      <sheetName val="00000000"/>
      <sheetName val="10000000"/>
      <sheetName val="20000000"/>
      <sheetName val="10 PBCH"/>
      <sheetName val="01-DM"/>
      <sheetName val="02-DM"/>
      <sheetName val="10 PBCH (2)"/>
      <sheetName val="thu-chi"/>
      <sheetName val="candoichitieu"/>
      <sheetName val="Sheet1"/>
      <sheetName val="totrinh"/>
      <sheetName val="ĐANH MUC"/>
      <sheetName val="01-DM chưa đủ ĐK"/>
      <sheetName val="07CH (3)"/>
      <sheetName val="Sheet3"/>
      <sheetName val="Sheet4"/>
    </sheetNames>
    <sheetDataSet>
      <sheetData sheetId="0">
        <row r="7">
          <cell r="BJ7">
            <v>343.54</v>
          </cell>
        </row>
        <row r="8">
          <cell r="R8">
            <v>3.39</v>
          </cell>
        </row>
        <row r="9">
          <cell r="K9">
            <v>0</v>
          </cell>
          <cell r="N9">
            <v>0</v>
          </cell>
          <cell r="O9">
            <v>0</v>
          </cell>
          <cell r="R9">
            <v>3.28</v>
          </cell>
        </row>
        <row r="10">
          <cell r="R10">
            <v>3.28</v>
          </cell>
        </row>
        <row r="11">
          <cell r="R11">
            <v>0</v>
          </cell>
        </row>
        <row r="12">
          <cell r="R12">
            <v>0</v>
          </cell>
        </row>
        <row r="13">
          <cell r="R13">
            <v>0</v>
          </cell>
        </row>
        <row r="14">
          <cell r="R14">
            <v>0.11</v>
          </cell>
        </row>
        <row r="15">
          <cell r="R15">
            <v>0</v>
          </cell>
        </row>
        <row r="16">
          <cell r="R16">
            <v>0</v>
          </cell>
        </row>
        <row r="17">
          <cell r="F17">
            <v>0</v>
          </cell>
          <cell r="R17">
            <v>0</v>
          </cell>
        </row>
        <row r="18">
          <cell r="R18">
            <v>0</v>
          </cell>
        </row>
        <row r="19">
          <cell r="R19">
            <v>0</v>
          </cell>
        </row>
        <row r="20">
          <cell r="R20">
            <v>0</v>
          </cell>
        </row>
        <row r="22">
          <cell r="BH22">
            <v>0</v>
          </cell>
        </row>
        <row r="23">
          <cell r="BH23">
            <v>0</v>
          </cell>
        </row>
        <row r="24">
          <cell r="BH24">
            <v>0</v>
          </cell>
        </row>
        <row r="25">
          <cell r="BH25">
            <v>0</v>
          </cell>
        </row>
        <row r="26">
          <cell r="BH26">
            <v>0</v>
          </cell>
        </row>
        <row r="27">
          <cell r="BH27">
            <v>0</v>
          </cell>
        </row>
        <row r="28">
          <cell r="BH28">
            <v>0</v>
          </cell>
        </row>
        <row r="29">
          <cell r="BH29">
            <v>0</v>
          </cell>
        </row>
        <row r="30">
          <cell r="AQ30">
            <v>0</v>
          </cell>
          <cell r="BH30">
            <v>0</v>
          </cell>
        </row>
        <row r="31">
          <cell r="BH31">
            <v>0</v>
          </cell>
        </row>
        <row r="32">
          <cell r="BH32">
            <v>0</v>
          </cell>
        </row>
        <row r="33">
          <cell r="BH33">
            <v>0</v>
          </cell>
        </row>
        <row r="34">
          <cell r="BH34">
            <v>0</v>
          </cell>
        </row>
        <row r="35">
          <cell r="BH35">
            <v>0</v>
          </cell>
        </row>
        <row r="36">
          <cell r="BH36">
            <v>0</v>
          </cell>
        </row>
        <row r="37">
          <cell r="BH37">
            <v>0</v>
          </cell>
        </row>
        <row r="38">
          <cell r="BH38">
            <v>0</v>
          </cell>
        </row>
        <row r="39">
          <cell r="BH39">
            <v>0</v>
          </cell>
        </row>
        <row r="40">
          <cell r="BH40">
            <v>0</v>
          </cell>
        </row>
        <row r="41">
          <cell r="BH41">
            <v>0</v>
          </cell>
        </row>
        <row r="42">
          <cell r="BH42">
            <v>0</v>
          </cell>
        </row>
        <row r="43">
          <cell r="BH43">
            <v>0</v>
          </cell>
        </row>
        <row r="44">
          <cell r="BH44">
            <v>0</v>
          </cell>
        </row>
        <row r="45">
          <cell r="BH45">
            <v>0</v>
          </cell>
        </row>
        <row r="46">
          <cell r="BH46">
            <v>0</v>
          </cell>
        </row>
        <row r="47">
          <cell r="BH47">
            <v>0</v>
          </cell>
        </row>
        <row r="48">
          <cell r="BH48">
            <v>0</v>
          </cell>
        </row>
        <row r="49">
          <cell r="BH49">
            <v>0</v>
          </cell>
        </row>
        <row r="50">
          <cell r="BH50">
            <v>0</v>
          </cell>
        </row>
        <row r="51">
          <cell r="BH51">
            <v>0</v>
          </cell>
        </row>
        <row r="52">
          <cell r="BH52">
            <v>0</v>
          </cell>
        </row>
        <row r="53">
          <cell r="BH53">
            <v>0</v>
          </cell>
        </row>
        <row r="54">
          <cell r="BH54">
            <v>0</v>
          </cell>
        </row>
        <row r="55">
          <cell r="BH55">
            <v>0</v>
          </cell>
        </row>
        <row r="56">
          <cell r="BH56">
            <v>0</v>
          </cell>
        </row>
        <row r="57">
          <cell r="BH57">
            <v>0</v>
          </cell>
        </row>
        <row r="58">
          <cell r="BH58">
            <v>0</v>
          </cell>
        </row>
        <row r="59">
          <cell r="E59">
            <v>0</v>
          </cell>
          <cell r="F59">
            <v>0</v>
          </cell>
          <cell r="R59">
            <v>0</v>
          </cell>
          <cell r="AA59">
            <v>0</v>
          </cell>
        </row>
      </sheetData>
      <sheetData sheetId="1">
        <row r="8">
          <cell r="R8">
            <v>1.01</v>
          </cell>
        </row>
        <row r="9">
          <cell r="K9">
            <v>0</v>
          </cell>
          <cell r="N9">
            <v>0</v>
          </cell>
          <cell r="O9">
            <v>0</v>
          </cell>
          <cell r="R9">
            <v>0.24</v>
          </cell>
        </row>
        <row r="10">
          <cell r="R10">
            <v>0.24</v>
          </cell>
        </row>
        <row r="11">
          <cell r="R11">
            <v>0</v>
          </cell>
        </row>
        <row r="12">
          <cell r="R12">
            <v>0</v>
          </cell>
        </row>
        <row r="13">
          <cell r="R13">
            <v>0.6</v>
          </cell>
        </row>
        <row r="14">
          <cell r="R14">
            <v>0.17</v>
          </cell>
        </row>
        <row r="15">
          <cell r="R15">
            <v>0</v>
          </cell>
        </row>
        <row r="16">
          <cell r="R16">
            <v>0</v>
          </cell>
        </row>
        <row r="17">
          <cell r="F17">
            <v>0</v>
          </cell>
          <cell r="R17">
            <v>0</v>
          </cell>
        </row>
        <row r="18">
          <cell r="R18">
            <v>0</v>
          </cell>
        </row>
        <row r="19">
          <cell r="R19">
            <v>0</v>
          </cell>
        </row>
        <row r="20">
          <cell r="R20">
            <v>0</v>
          </cell>
        </row>
        <row r="22">
          <cell r="BH22">
            <v>0</v>
          </cell>
        </row>
        <row r="23">
          <cell r="BH23">
            <v>0</v>
          </cell>
        </row>
        <row r="24">
          <cell r="BH24">
            <v>0</v>
          </cell>
        </row>
        <row r="25">
          <cell r="BH25">
            <v>0</v>
          </cell>
        </row>
        <row r="26">
          <cell r="BH26">
            <v>0</v>
          </cell>
        </row>
        <row r="27">
          <cell r="BH27">
            <v>0</v>
          </cell>
        </row>
        <row r="28">
          <cell r="BH28">
            <v>0</v>
          </cell>
        </row>
        <row r="29">
          <cell r="BH29">
            <v>0</v>
          </cell>
        </row>
        <row r="30">
          <cell r="AP30">
            <v>0</v>
          </cell>
          <cell r="BH30">
            <v>0</v>
          </cell>
        </row>
        <row r="31">
          <cell r="BH31">
            <v>0</v>
          </cell>
        </row>
        <row r="32">
          <cell r="BH32">
            <v>0</v>
          </cell>
        </row>
        <row r="33">
          <cell r="BH33">
            <v>0</v>
          </cell>
        </row>
        <row r="34">
          <cell r="BH34">
            <v>0</v>
          </cell>
        </row>
        <row r="35">
          <cell r="BH35">
            <v>0</v>
          </cell>
        </row>
        <row r="36">
          <cell r="BH36">
            <v>0</v>
          </cell>
        </row>
        <row r="37">
          <cell r="BH37">
            <v>0</v>
          </cell>
        </row>
        <row r="38">
          <cell r="BH38">
            <v>0</v>
          </cell>
        </row>
        <row r="39">
          <cell r="BH39">
            <v>0</v>
          </cell>
        </row>
        <row r="40">
          <cell r="BH40">
            <v>0</v>
          </cell>
        </row>
        <row r="41">
          <cell r="BH41">
            <v>0</v>
          </cell>
        </row>
        <row r="42">
          <cell r="BH42">
            <v>0</v>
          </cell>
        </row>
        <row r="43">
          <cell r="BH43">
            <v>0</v>
          </cell>
        </row>
        <row r="44">
          <cell r="BH44">
            <v>0</v>
          </cell>
        </row>
        <row r="45">
          <cell r="BH45">
            <v>0</v>
          </cell>
        </row>
        <row r="46">
          <cell r="BH46">
            <v>0</v>
          </cell>
        </row>
        <row r="47">
          <cell r="BH47">
            <v>0</v>
          </cell>
        </row>
        <row r="48">
          <cell r="BH48">
            <v>0</v>
          </cell>
        </row>
        <row r="49">
          <cell r="BH49">
            <v>0</v>
          </cell>
        </row>
        <row r="50">
          <cell r="BH50">
            <v>0</v>
          </cell>
        </row>
        <row r="51">
          <cell r="BH51">
            <v>0</v>
          </cell>
        </row>
        <row r="52">
          <cell r="BH52">
            <v>0</v>
          </cell>
        </row>
        <row r="53">
          <cell r="AP53">
            <v>0.16</v>
          </cell>
          <cell r="BH53">
            <v>0.16</v>
          </cell>
        </row>
        <row r="54">
          <cell r="BH54">
            <v>0</v>
          </cell>
        </row>
        <row r="55">
          <cell r="BH55">
            <v>0</v>
          </cell>
        </row>
        <row r="56">
          <cell r="BH56">
            <v>0</v>
          </cell>
        </row>
        <row r="57">
          <cell r="BH57">
            <v>0</v>
          </cell>
        </row>
        <row r="58">
          <cell r="BH58">
            <v>0</v>
          </cell>
        </row>
        <row r="59">
          <cell r="E59">
            <v>0</v>
          </cell>
          <cell r="F59">
            <v>0</v>
          </cell>
          <cell r="R59">
            <v>0</v>
          </cell>
          <cell r="AA59">
            <v>0</v>
          </cell>
        </row>
      </sheetData>
      <sheetData sheetId="2">
        <row r="8">
          <cell r="R8">
            <v>1.4000000000000001</v>
          </cell>
        </row>
        <row r="9">
          <cell r="K9">
            <v>0</v>
          </cell>
          <cell r="N9">
            <v>0</v>
          </cell>
          <cell r="O9">
            <v>0</v>
          </cell>
          <cell r="R9">
            <v>1.2</v>
          </cell>
        </row>
        <row r="10">
          <cell r="R10">
            <v>1.2</v>
          </cell>
        </row>
        <row r="11">
          <cell r="R11">
            <v>0</v>
          </cell>
        </row>
        <row r="12">
          <cell r="R12">
            <v>0</v>
          </cell>
        </row>
        <row r="13">
          <cell r="R13">
            <v>0.2</v>
          </cell>
        </row>
        <row r="14">
          <cell r="R14">
            <v>0</v>
          </cell>
        </row>
        <row r="15">
          <cell r="R15">
            <v>0</v>
          </cell>
        </row>
        <row r="16">
          <cell r="R16">
            <v>0</v>
          </cell>
        </row>
        <row r="17">
          <cell r="F17">
            <v>0</v>
          </cell>
          <cell r="R17">
            <v>0</v>
          </cell>
        </row>
        <row r="18">
          <cell r="R18">
            <v>0</v>
          </cell>
        </row>
        <row r="19">
          <cell r="R19">
            <v>0</v>
          </cell>
        </row>
        <row r="20">
          <cell r="R20">
            <v>0</v>
          </cell>
        </row>
        <row r="22">
          <cell r="BH22">
            <v>0</v>
          </cell>
        </row>
        <row r="23">
          <cell r="BH23">
            <v>0</v>
          </cell>
        </row>
        <row r="24">
          <cell r="BH24">
            <v>0</v>
          </cell>
        </row>
        <row r="25">
          <cell r="BH25">
            <v>0</v>
          </cell>
        </row>
        <row r="26">
          <cell r="BH26">
            <v>0</v>
          </cell>
        </row>
        <row r="27">
          <cell r="BH27">
            <v>0</v>
          </cell>
        </row>
        <row r="28">
          <cell r="BH28">
            <v>0</v>
          </cell>
        </row>
        <row r="29">
          <cell r="BH29">
            <v>0</v>
          </cell>
        </row>
        <row r="30">
          <cell r="AP30">
            <v>0</v>
          </cell>
          <cell r="BH30">
            <v>0</v>
          </cell>
        </row>
        <row r="31">
          <cell r="BH31">
            <v>0</v>
          </cell>
        </row>
        <row r="32">
          <cell r="BH32">
            <v>0</v>
          </cell>
        </row>
        <row r="33">
          <cell r="BH33">
            <v>0</v>
          </cell>
        </row>
        <row r="34">
          <cell r="BH34">
            <v>0</v>
          </cell>
        </row>
        <row r="35">
          <cell r="BH35">
            <v>0</v>
          </cell>
        </row>
        <row r="36">
          <cell r="BH36">
            <v>0</v>
          </cell>
        </row>
        <row r="37">
          <cell r="BH37">
            <v>0</v>
          </cell>
        </row>
        <row r="38">
          <cell r="BH38">
            <v>0</v>
          </cell>
        </row>
        <row r="39">
          <cell r="BH39">
            <v>0</v>
          </cell>
        </row>
        <row r="40">
          <cell r="BH40">
            <v>0</v>
          </cell>
        </row>
        <row r="41">
          <cell r="BH41">
            <v>0</v>
          </cell>
        </row>
        <row r="42">
          <cell r="BH42">
            <v>0</v>
          </cell>
        </row>
        <row r="43">
          <cell r="BH43">
            <v>0</v>
          </cell>
        </row>
        <row r="44">
          <cell r="BH44">
            <v>0</v>
          </cell>
        </row>
        <row r="45">
          <cell r="BH45">
            <v>0</v>
          </cell>
        </row>
        <row r="46">
          <cell r="BH46">
            <v>0</v>
          </cell>
        </row>
        <row r="47">
          <cell r="BH47">
            <v>0</v>
          </cell>
        </row>
        <row r="48">
          <cell r="BH48">
            <v>0</v>
          </cell>
        </row>
        <row r="49">
          <cell r="BH49">
            <v>0</v>
          </cell>
        </row>
        <row r="50">
          <cell r="BH50">
            <v>0</v>
          </cell>
        </row>
        <row r="51">
          <cell r="BH51">
            <v>0</v>
          </cell>
        </row>
        <row r="52">
          <cell r="BH52">
            <v>0</v>
          </cell>
        </row>
        <row r="53">
          <cell r="BH53">
            <v>0</v>
          </cell>
        </row>
        <row r="54">
          <cell r="BH54">
            <v>0</v>
          </cell>
        </row>
        <row r="55">
          <cell r="BH55">
            <v>0</v>
          </cell>
        </row>
        <row r="56">
          <cell r="BH56">
            <v>0</v>
          </cell>
        </row>
        <row r="57">
          <cell r="BH57">
            <v>0</v>
          </cell>
        </row>
        <row r="58">
          <cell r="BH58">
            <v>0</v>
          </cell>
        </row>
        <row r="59">
          <cell r="E59">
            <v>0</v>
          </cell>
          <cell r="F59">
            <v>0</v>
          </cell>
          <cell r="R59">
            <v>3</v>
          </cell>
          <cell r="AA59">
            <v>0</v>
          </cell>
          <cell r="AM59">
            <v>3</v>
          </cell>
        </row>
      </sheetData>
      <sheetData sheetId="3">
        <row r="8">
          <cell r="R8">
            <v>0.98000000000000009</v>
          </cell>
        </row>
        <row r="9">
          <cell r="K9">
            <v>0</v>
          </cell>
          <cell r="N9">
            <v>0</v>
          </cell>
          <cell r="O9">
            <v>0</v>
          </cell>
          <cell r="R9">
            <v>0.81</v>
          </cell>
        </row>
        <row r="10">
          <cell r="R10">
            <v>0.81</v>
          </cell>
        </row>
        <row r="11">
          <cell r="R11">
            <v>0</v>
          </cell>
        </row>
        <row r="12">
          <cell r="R12">
            <v>0</v>
          </cell>
        </row>
        <row r="13">
          <cell r="R13">
            <v>0.17</v>
          </cell>
        </row>
        <row r="14">
          <cell r="R14">
            <v>0</v>
          </cell>
        </row>
        <row r="15">
          <cell r="R15">
            <v>0</v>
          </cell>
        </row>
        <row r="16">
          <cell r="R16">
            <v>0</v>
          </cell>
        </row>
        <row r="17">
          <cell r="F17">
            <v>0</v>
          </cell>
          <cell r="R17">
            <v>0</v>
          </cell>
        </row>
        <row r="18">
          <cell r="R18">
            <v>0</v>
          </cell>
        </row>
        <row r="19">
          <cell r="R19">
            <v>0</v>
          </cell>
        </row>
        <row r="20">
          <cell r="R20">
            <v>0</v>
          </cell>
        </row>
        <row r="22">
          <cell r="BH22">
            <v>0</v>
          </cell>
        </row>
        <row r="23">
          <cell r="BH23">
            <v>0</v>
          </cell>
        </row>
        <row r="24">
          <cell r="BH24">
            <v>0</v>
          </cell>
        </row>
        <row r="25">
          <cell r="BH25">
            <v>0</v>
          </cell>
        </row>
        <row r="26">
          <cell r="BH26">
            <v>0</v>
          </cell>
        </row>
        <row r="27">
          <cell r="BH27">
            <v>0</v>
          </cell>
        </row>
        <row r="28">
          <cell r="BH28">
            <v>0</v>
          </cell>
        </row>
        <row r="29">
          <cell r="BH29">
            <v>0</v>
          </cell>
        </row>
        <row r="30">
          <cell r="AP30">
            <v>0</v>
          </cell>
          <cell r="BH30">
            <v>0</v>
          </cell>
        </row>
        <row r="31">
          <cell r="BH31">
            <v>0</v>
          </cell>
        </row>
        <row r="32">
          <cell r="BH32">
            <v>0</v>
          </cell>
        </row>
        <row r="33">
          <cell r="BH33">
            <v>0</v>
          </cell>
        </row>
        <row r="34">
          <cell r="BH34">
            <v>0</v>
          </cell>
        </row>
        <row r="35">
          <cell r="BH35">
            <v>0</v>
          </cell>
        </row>
        <row r="36">
          <cell r="BH36">
            <v>0</v>
          </cell>
        </row>
        <row r="37">
          <cell r="BH37">
            <v>0</v>
          </cell>
        </row>
        <row r="38">
          <cell r="BH38">
            <v>0</v>
          </cell>
        </row>
        <row r="39">
          <cell r="BH39">
            <v>0</v>
          </cell>
        </row>
        <row r="40">
          <cell r="BH40">
            <v>0</v>
          </cell>
        </row>
        <row r="41">
          <cell r="BH41">
            <v>0</v>
          </cell>
        </row>
        <row r="42">
          <cell r="BH42">
            <v>0</v>
          </cell>
        </row>
        <row r="43">
          <cell r="BH43">
            <v>0</v>
          </cell>
        </row>
        <row r="44">
          <cell r="BH44">
            <v>0</v>
          </cell>
        </row>
        <row r="45">
          <cell r="BH45">
            <v>0</v>
          </cell>
        </row>
        <row r="46">
          <cell r="BH46">
            <v>0</v>
          </cell>
        </row>
        <row r="47">
          <cell r="BH47">
            <v>0</v>
          </cell>
        </row>
        <row r="48">
          <cell r="BH48">
            <v>0</v>
          </cell>
        </row>
        <row r="49">
          <cell r="BH49">
            <v>0</v>
          </cell>
        </row>
        <row r="50">
          <cell r="BH50">
            <v>0</v>
          </cell>
        </row>
        <row r="51">
          <cell r="BH51">
            <v>0</v>
          </cell>
        </row>
        <row r="52">
          <cell r="BH52">
            <v>0</v>
          </cell>
        </row>
        <row r="53">
          <cell r="BH53">
            <v>0</v>
          </cell>
        </row>
        <row r="54">
          <cell r="BH54">
            <v>0</v>
          </cell>
        </row>
        <row r="55">
          <cell r="BH55">
            <v>0</v>
          </cell>
        </row>
        <row r="56">
          <cell r="BH56">
            <v>0</v>
          </cell>
        </row>
        <row r="57">
          <cell r="BH57">
            <v>0</v>
          </cell>
        </row>
        <row r="58">
          <cell r="BH58">
            <v>0</v>
          </cell>
        </row>
        <row r="59">
          <cell r="E59">
            <v>0</v>
          </cell>
          <cell r="F59">
            <v>0</v>
          </cell>
          <cell r="R59">
            <v>0</v>
          </cell>
          <cell r="AA59">
            <v>0</v>
          </cell>
        </row>
      </sheetData>
      <sheetData sheetId="4">
        <row r="8">
          <cell r="R8">
            <v>5.47</v>
          </cell>
        </row>
        <row r="9">
          <cell r="K9">
            <v>0</v>
          </cell>
          <cell r="R9">
            <v>0.25</v>
          </cell>
        </row>
        <row r="10">
          <cell r="R10">
            <v>0.25</v>
          </cell>
        </row>
        <row r="11">
          <cell r="R11">
            <v>0</v>
          </cell>
        </row>
        <row r="12">
          <cell r="R12">
            <v>0</v>
          </cell>
        </row>
        <row r="13">
          <cell r="R13">
            <v>5.12</v>
          </cell>
        </row>
        <row r="14">
          <cell r="R14">
            <v>0.1</v>
          </cell>
        </row>
        <row r="15">
          <cell r="R15">
            <v>0</v>
          </cell>
        </row>
        <row r="16">
          <cell r="R16">
            <v>0</v>
          </cell>
        </row>
        <row r="17">
          <cell r="R17">
            <v>0</v>
          </cell>
        </row>
        <row r="18">
          <cell r="R18">
            <v>0</v>
          </cell>
        </row>
        <row r="19">
          <cell r="R19">
            <v>0</v>
          </cell>
        </row>
        <row r="20">
          <cell r="R20">
            <v>0</v>
          </cell>
        </row>
        <row r="22">
          <cell r="BH22">
            <v>0</v>
          </cell>
        </row>
        <row r="23">
          <cell r="BH23">
            <v>0</v>
          </cell>
        </row>
        <row r="24">
          <cell r="BH24">
            <v>0</v>
          </cell>
        </row>
        <row r="25">
          <cell r="BH25">
            <v>0</v>
          </cell>
        </row>
        <row r="26">
          <cell r="BH26">
            <v>0</v>
          </cell>
        </row>
        <row r="27">
          <cell r="BH27">
            <v>0</v>
          </cell>
        </row>
        <row r="28">
          <cell r="BH28">
            <v>0</v>
          </cell>
        </row>
        <row r="29">
          <cell r="BH29">
            <v>0</v>
          </cell>
        </row>
        <row r="30">
          <cell r="BH30">
            <v>0</v>
          </cell>
        </row>
        <row r="31">
          <cell r="BH31">
            <v>0</v>
          </cell>
        </row>
        <row r="32">
          <cell r="BH32">
            <v>0</v>
          </cell>
        </row>
        <row r="33">
          <cell r="BH33">
            <v>0</v>
          </cell>
        </row>
        <row r="34">
          <cell r="BH34">
            <v>0</v>
          </cell>
        </row>
        <row r="35">
          <cell r="BH35">
            <v>0</v>
          </cell>
        </row>
        <row r="36">
          <cell r="BH36">
            <v>0</v>
          </cell>
        </row>
        <row r="37">
          <cell r="BH37">
            <v>0</v>
          </cell>
        </row>
        <row r="38">
          <cell r="BH38">
            <v>0</v>
          </cell>
        </row>
        <row r="39">
          <cell r="BH39">
            <v>0</v>
          </cell>
        </row>
        <row r="40">
          <cell r="BH40">
            <v>0</v>
          </cell>
        </row>
        <row r="41">
          <cell r="BH41">
            <v>0</v>
          </cell>
        </row>
        <row r="42">
          <cell r="BH42">
            <v>0</v>
          </cell>
        </row>
        <row r="43">
          <cell r="BH43">
            <v>0</v>
          </cell>
        </row>
        <row r="44">
          <cell r="BH44">
            <v>0</v>
          </cell>
        </row>
        <row r="45">
          <cell r="BH45">
            <v>0</v>
          </cell>
        </row>
        <row r="46">
          <cell r="BH46">
            <v>0</v>
          </cell>
        </row>
        <row r="47">
          <cell r="BH47">
            <v>0</v>
          </cell>
        </row>
        <row r="48">
          <cell r="BH48">
            <v>0</v>
          </cell>
        </row>
        <row r="49">
          <cell r="BH49">
            <v>0</v>
          </cell>
        </row>
        <row r="50">
          <cell r="BH50">
            <v>0</v>
          </cell>
        </row>
        <row r="51">
          <cell r="BH51">
            <v>0</v>
          </cell>
        </row>
        <row r="52">
          <cell r="BH52">
            <v>0</v>
          </cell>
        </row>
        <row r="53">
          <cell r="BH53">
            <v>0</v>
          </cell>
        </row>
        <row r="54">
          <cell r="BH54">
            <v>0</v>
          </cell>
        </row>
        <row r="55">
          <cell r="BH55">
            <v>0</v>
          </cell>
        </row>
        <row r="56">
          <cell r="BH56">
            <v>0</v>
          </cell>
        </row>
        <row r="57">
          <cell r="BH57">
            <v>2</v>
          </cell>
        </row>
        <row r="59">
          <cell r="E59">
            <v>0</v>
          </cell>
          <cell r="F59">
            <v>0</v>
          </cell>
        </row>
      </sheetData>
      <sheetData sheetId="5">
        <row r="8">
          <cell r="R8">
            <v>4.9800000000000004</v>
          </cell>
        </row>
        <row r="9">
          <cell r="K9">
            <v>0</v>
          </cell>
          <cell r="N9">
            <v>0</v>
          </cell>
          <cell r="R9">
            <v>0.66</v>
          </cell>
        </row>
        <row r="10">
          <cell r="R10">
            <v>0.66</v>
          </cell>
        </row>
        <row r="11">
          <cell r="R11">
            <v>0</v>
          </cell>
        </row>
        <row r="12">
          <cell r="R12">
            <v>0</v>
          </cell>
        </row>
        <row r="13">
          <cell r="R13">
            <v>4.0600000000000005</v>
          </cell>
        </row>
        <row r="14">
          <cell r="R14">
            <v>0.26</v>
          </cell>
        </row>
        <row r="15">
          <cell r="R15">
            <v>0</v>
          </cell>
        </row>
        <row r="16">
          <cell r="R16">
            <v>0</v>
          </cell>
        </row>
        <row r="17">
          <cell r="F17">
            <v>0</v>
          </cell>
          <cell r="R17">
            <v>0</v>
          </cell>
        </row>
        <row r="18">
          <cell r="R18">
            <v>0</v>
          </cell>
        </row>
        <row r="19">
          <cell r="R19">
            <v>0</v>
          </cell>
        </row>
        <row r="20">
          <cell r="R20">
            <v>0</v>
          </cell>
        </row>
        <row r="22">
          <cell r="BH22">
            <v>0</v>
          </cell>
        </row>
        <row r="23">
          <cell r="BH23">
            <v>0</v>
          </cell>
        </row>
        <row r="24">
          <cell r="BH24">
            <v>0</v>
          </cell>
        </row>
        <row r="25">
          <cell r="BH25">
            <v>0</v>
          </cell>
        </row>
        <row r="26">
          <cell r="BH26">
            <v>0</v>
          </cell>
        </row>
        <row r="27">
          <cell r="BH27">
            <v>0</v>
          </cell>
        </row>
        <row r="28">
          <cell r="BH28">
            <v>0</v>
          </cell>
        </row>
        <row r="29">
          <cell r="BH29">
            <v>0</v>
          </cell>
        </row>
        <row r="30">
          <cell r="AP30">
            <v>0</v>
          </cell>
          <cell r="AQ30">
            <v>0</v>
          </cell>
          <cell r="BH30">
            <v>0</v>
          </cell>
        </row>
        <row r="31">
          <cell r="BH31">
            <v>0</v>
          </cell>
        </row>
        <row r="32">
          <cell r="BH32">
            <v>0</v>
          </cell>
        </row>
        <row r="33">
          <cell r="BH33">
            <v>0</v>
          </cell>
        </row>
        <row r="34">
          <cell r="BH34">
            <v>0</v>
          </cell>
        </row>
        <row r="35">
          <cell r="BH35">
            <v>0</v>
          </cell>
        </row>
        <row r="36">
          <cell r="BH36">
            <v>0</v>
          </cell>
        </row>
        <row r="37">
          <cell r="BH37">
            <v>0</v>
          </cell>
        </row>
        <row r="38">
          <cell r="BH38">
            <v>0</v>
          </cell>
        </row>
        <row r="39">
          <cell r="BH39">
            <v>0</v>
          </cell>
        </row>
        <row r="40">
          <cell r="BH40">
            <v>0</v>
          </cell>
        </row>
        <row r="41">
          <cell r="BH41">
            <v>0</v>
          </cell>
        </row>
        <row r="42">
          <cell r="BH42">
            <v>0</v>
          </cell>
        </row>
        <row r="43">
          <cell r="BH43">
            <v>0</v>
          </cell>
        </row>
        <row r="44">
          <cell r="BH44">
            <v>0</v>
          </cell>
        </row>
        <row r="45">
          <cell r="BH45">
            <v>0</v>
          </cell>
        </row>
        <row r="46">
          <cell r="AQ46">
            <v>0</v>
          </cell>
          <cell r="BH46">
            <v>0</v>
          </cell>
        </row>
        <row r="47">
          <cell r="BH47">
            <v>0</v>
          </cell>
        </row>
        <row r="48">
          <cell r="BH48">
            <v>0</v>
          </cell>
        </row>
        <row r="49">
          <cell r="BH49">
            <v>0</v>
          </cell>
        </row>
        <row r="50">
          <cell r="BH50">
            <v>0</v>
          </cell>
        </row>
        <row r="51">
          <cell r="BH51">
            <v>0</v>
          </cell>
        </row>
        <row r="52">
          <cell r="BH52">
            <v>0</v>
          </cell>
        </row>
        <row r="53">
          <cell r="BH53">
            <v>0</v>
          </cell>
        </row>
        <row r="54">
          <cell r="BH54">
            <v>0</v>
          </cell>
        </row>
        <row r="55">
          <cell r="BH55">
            <v>0</v>
          </cell>
        </row>
        <row r="56">
          <cell r="BH56">
            <v>0</v>
          </cell>
        </row>
        <row r="57">
          <cell r="BH57">
            <v>0</v>
          </cell>
        </row>
        <row r="58">
          <cell r="BH58">
            <v>0</v>
          </cell>
        </row>
        <row r="59">
          <cell r="E59">
            <v>0</v>
          </cell>
          <cell r="F59">
            <v>0</v>
          </cell>
          <cell r="R59">
            <v>0</v>
          </cell>
          <cell r="AA59">
            <v>0</v>
          </cell>
        </row>
      </sheetData>
      <sheetData sheetId="6">
        <row r="8">
          <cell r="R8">
            <v>6.82</v>
          </cell>
        </row>
        <row r="9">
          <cell r="K9">
            <v>0</v>
          </cell>
          <cell r="N9">
            <v>0</v>
          </cell>
          <cell r="O9">
            <v>0</v>
          </cell>
          <cell r="R9">
            <v>0.08</v>
          </cell>
        </row>
        <row r="10">
          <cell r="R10">
            <v>0.08</v>
          </cell>
        </row>
        <row r="11">
          <cell r="R11">
            <v>0</v>
          </cell>
        </row>
        <row r="12">
          <cell r="R12">
            <v>0</v>
          </cell>
        </row>
        <row r="13">
          <cell r="R13">
            <v>6.74</v>
          </cell>
        </row>
        <row r="14">
          <cell r="R14">
            <v>0</v>
          </cell>
        </row>
        <row r="15">
          <cell r="R15">
            <v>0</v>
          </cell>
        </row>
        <row r="16">
          <cell r="R16">
            <v>0</v>
          </cell>
        </row>
        <row r="17">
          <cell r="F17">
            <v>0</v>
          </cell>
          <cell r="R17">
            <v>0</v>
          </cell>
        </row>
        <row r="18">
          <cell r="R18">
            <v>0</v>
          </cell>
        </row>
        <row r="19">
          <cell r="R19">
            <v>0</v>
          </cell>
        </row>
        <row r="20">
          <cell r="R20">
            <v>0</v>
          </cell>
        </row>
        <row r="22">
          <cell r="BH22">
            <v>0</v>
          </cell>
        </row>
        <row r="23">
          <cell r="BH23">
            <v>0</v>
          </cell>
        </row>
        <row r="24">
          <cell r="BH24">
            <v>0</v>
          </cell>
        </row>
        <row r="25">
          <cell r="BH25">
            <v>0</v>
          </cell>
        </row>
        <row r="26">
          <cell r="BH26">
            <v>0</v>
          </cell>
        </row>
        <row r="27">
          <cell r="BH27">
            <v>0</v>
          </cell>
        </row>
        <row r="28">
          <cell r="BH28">
            <v>0</v>
          </cell>
        </row>
        <row r="29">
          <cell r="BH29">
            <v>0</v>
          </cell>
        </row>
        <row r="30">
          <cell r="AP30">
            <v>0</v>
          </cell>
          <cell r="BH30">
            <v>0</v>
          </cell>
        </row>
        <row r="31">
          <cell r="BH31">
            <v>0</v>
          </cell>
        </row>
        <row r="32">
          <cell r="BH32">
            <v>0</v>
          </cell>
        </row>
        <row r="33">
          <cell r="BH33">
            <v>0</v>
          </cell>
        </row>
        <row r="34">
          <cell r="BH34">
            <v>0</v>
          </cell>
        </row>
        <row r="35">
          <cell r="BH35">
            <v>0</v>
          </cell>
        </row>
        <row r="36">
          <cell r="BH36">
            <v>0</v>
          </cell>
        </row>
        <row r="37">
          <cell r="BH37">
            <v>0</v>
          </cell>
        </row>
        <row r="38">
          <cell r="BH38">
            <v>0</v>
          </cell>
        </row>
        <row r="39">
          <cell r="BH39">
            <v>0</v>
          </cell>
        </row>
        <row r="40">
          <cell r="BH40">
            <v>0</v>
          </cell>
        </row>
        <row r="41">
          <cell r="BH41">
            <v>0</v>
          </cell>
        </row>
        <row r="42">
          <cell r="BH42">
            <v>0</v>
          </cell>
        </row>
        <row r="43">
          <cell r="BH43">
            <v>0</v>
          </cell>
        </row>
        <row r="44">
          <cell r="BH44">
            <v>0</v>
          </cell>
        </row>
        <row r="45">
          <cell r="BH45">
            <v>0</v>
          </cell>
        </row>
        <row r="46">
          <cell r="BH46">
            <v>0</v>
          </cell>
        </row>
        <row r="47">
          <cell r="BH47">
            <v>0</v>
          </cell>
        </row>
        <row r="48">
          <cell r="BH48">
            <v>0</v>
          </cell>
        </row>
        <row r="49">
          <cell r="BH49">
            <v>0</v>
          </cell>
        </row>
        <row r="50">
          <cell r="BH50">
            <v>0</v>
          </cell>
        </row>
        <row r="51">
          <cell r="BH51">
            <v>0</v>
          </cell>
        </row>
        <row r="52">
          <cell r="BH52">
            <v>0</v>
          </cell>
        </row>
        <row r="53">
          <cell r="BH53">
            <v>0</v>
          </cell>
        </row>
        <row r="54">
          <cell r="BH54">
            <v>0</v>
          </cell>
        </row>
        <row r="55">
          <cell r="BH55">
            <v>0</v>
          </cell>
        </row>
        <row r="56">
          <cell r="BH56">
            <v>0</v>
          </cell>
        </row>
        <row r="57">
          <cell r="BH57">
            <v>0</v>
          </cell>
        </row>
        <row r="58">
          <cell r="BH58">
            <v>0</v>
          </cell>
        </row>
        <row r="59">
          <cell r="E59">
            <v>0</v>
          </cell>
          <cell r="F59">
            <v>0</v>
          </cell>
          <cell r="R59">
            <v>0</v>
          </cell>
          <cell r="AA59">
            <v>0</v>
          </cell>
        </row>
      </sheetData>
      <sheetData sheetId="7">
        <row r="8">
          <cell r="R8">
            <v>0.48</v>
          </cell>
        </row>
        <row r="9">
          <cell r="K9">
            <v>0</v>
          </cell>
          <cell r="N9">
            <v>0</v>
          </cell>
          <cell r="O9">
            <v>0</v>
          </cell>
          <cell r="R9">
            <v>0</v>
          </cell>
        </row>
        <row r="10">
          <cell r="R10">
            <v>0</v>
          </cell>
        </row>
        <row r="11">
          <cell r="R11">
            <v>0</v>
          </cell>
        </row>
        <row r="12">
          <cell r="R12">
            <v>0</v>
          </cell>
        </row>
        <row r="13">
          <cell r="R13">
            <v>0.48</v>
          </cell>
        </row>
        <row r="14">
          <cell r="R14">
            <v>0</v>
          </cell>
        </row>
        <row r="15">
          <cell r="R15">
            <v>0</v>
          </cell>
        </row>
        <row r="16">
          <cell r="R16">
            <v>0</v>
          </cell>
        </row>
        <row r="17">
          <cell r="F17">
            <v>0</v>
          </cell>
          <cell r="R17">
            <v>0</v>
          </cell>
        </row>
        <row r="18">
          <cell r="R18">
            <v>0</v>
          </cell>
        </row>
        <row r="19">
          <cell r="R19">
            <v>0</v>
          </cell>
        </row>
        <row r="20">
          <cell r="R20">
            <v>0</v>
          </cell>
        </row>
        <row r="22">
          <cell r="BH22">
            <v>0</v>
          </cell>
        </row>
        <row r="23">
          <cell r="BH23">
            <v>0</v>
          </cell>
        </row>
        <row r="24">
          <cell r="BH24">
            <v>0</v>
          </cell>
        </row>
        <row r="25">
          <cell r="BH25">
            <v>0</v>
          </cell>
        </row>
        <row r="26">
          <cell r="BH26">
            <v>0</v>
          </cell>
        </row>
        <row r="27">
          <cell r="BH27">
            <v>0</v>
          </cell>
        </row>
        <row r="28">
          <cell r="BH28">
            <v>0</v>
          </cell>
        </row>
        <row r="29">
          <cell r="BH29">
            <v>0</v>
          </cell>
        </row>
        <row r="30">
          <cell r="AP30">
            <v>0</v>
          </cell>
          <cell r="BH30">
            <v>0</v>
          </cell>
        </row>
        <row r="31">
          <cell r="BH31">
            <v>0</v>
          </cell>
        </row>
        <row r="32">
          <cell r="BH32">
            <v>0</v>
          </cell>
        </row>
        <row r="33">
          <cell r="BH33">
            <v>0</v>
          </cell>
        </row>
        <row r="34">
          <cell r="BH34">
            <v>0</v>
          </cell>
        </row>
        <row r="35">
          <cell r="BH35">
            <v>0</v>
          </cell>
        </row>
        <row r="36">
          <cell r="BH36">
            <v>0</v>
          </cell>
        </row>
        <row r="37">
          <cell r="BH37">
            <v>0</v>
          </cell>
        </row>
        <row r="38">
          <cell r="BH38">
            <v>0</v>
          </cell>
        </row>
        <row r="39">
          <cell r="BH39">
            <v>0</v>
          </cell>
        </row>
        <row r="40">
          <cell r="BH40">
            <v>0</v>
          </cell>
        </row>
        <row r="41">
          <cell r="BH41">
            <v>0</v>
          </cell>
        </row>
        <row r="42">
          <cell r="BH42">
            <v>0</v>
          </cell>
        </row>
        <row r="43">
          <cell r="BH43">
            <v>0</v>
          </cell>
        </row>
        <row r="44">
          <cell r="BH44">
            <v>0</v>
          </cell>
        </row>
        <row r="45">
          <cell r="BH45">
            <v>0</v>
          </cell>
        </row>
        <row r="46">
          <cell r="BH46">
            <v>0</v>
          </cell>
        </row>
        <row r="47">
          <cell r="BH47">
            <v>0</v>
          </cell>
        </row>
        <row r="48">
          <cell r="BH48">
            <v>0</v>
          </cell>
        </row>
        <row r="49">
          <cell r="BH49">
            <v>0</v>
          </cell>
        </row>
        <row r="50">
          <cell r="BH50">
            <v>0</v>
          </cell>
        </row>
        <row r="51">
          <cell r="BH51">
            <v>0</v>
          </cell>
        </row>
        <row r="52">
          <cell r="BH52">
            <v>0</v>
          </cell>
        </row>
        <row r="53">
          <cell r="BH53">
            <v>0</v>
          </cell>
        </row>
        <row r="54">
          <cell r="BH54">
            <v>0</v>
          </cell>
        </row>
        <row r="55">
          <cell r="BH55">
            <v>0</v>
          </cell>
        </row>
        <row r="56">
          <cell r="BH56">
            <v>0</v>
          </cell>
        </row>
        <row r="57">
          <cell r="BH57">
            <v>0</v>
          </cell>
        </row>
        <row r="58">
          <cell r="BH58">
            <v>0</v>
          </cell>
        </row>
        <row r="59">
          <cell r="E59">
            <v>0</v>
          </cell>
          <cell r="F59">
            <v>0</v>
          </cell>
          <cell r="R59">
            <v>0</v>
          </cell>
          <cell r="AA59">
            <v>0</v>
          </cell>
        </row>
      </sheetData>
      <sheetData sheetId="8">
        <row r="8">
          <cell r="R8">
            <v>13.369999999999997</v>
          </cell>
        </row>
        <row r="9">
          <cell r="K9">
            <v>0</v>
          </cell>
          <cell r="N9">
            <v>0</v>
          </cell>
          <cell r="O9">
            <v>0</v>
          </cell>
          <cell r="R9">
            <v>11.21</v>
          </cell>
        </row>
        <row r="10">
          <cell r="R10">
            <v>11.21</v>
          </cell>
        </row>
        <row r="11">
          <cell r="R11">
            <v>0</v>
          </cell>
        </row>
        <row r="12">
          <cell r="R12">
            <v>0</v>
          </cell>
        </row>
        <row r="13">
          <cell r="R13">
            <v>2.16</v>
          </cell>
        </row>
        <row r="14">
          <cell r="R14">
            <v>0</v>
          </cell>
        </row>
        <row r="15">
          <cell r="R15">
            <v>0</v>
          </cell>
        </row>
        <row r="16">
          <cell r="R16">
            <v>0</v>
          </cell>
        </row>
        <row r="17">
          <cell r="F17">
            <v>0</v>
          </cell>
          <cell r="R17">
            <v>0</v>
          </cell>
        </row>
        <row r="18">
          <cell r="R18">
            <v>0</v>
          </cell>
        </row>
        <row r="19">
          <cell r="R19">
            <v>0</v>
          </cell>
        </row>
        <row r="20">
          <cell r="R20">
            <v>0</v>
          </cell>
        </row>
        <row r="22">
          <cell r="BH22">
            <v>0</v>
          </cell>
        </row>
        <row r="23">
          <cell r="BH23">
            <v>0</v>
          </cell>
        </row>
        <row r="24">
          <cell r="BH24">
            <v>0</v>
          </cell>
        </row>
        <row r="25">
          <cell r="BH25">
            <v>0</v>
          </cell>
        </row>
        <row r="26">
          <cell r="BH26">
            <v>0</v>
          </cell>
        </row>
        <row r="27">
          <cell r="BH27">
            <v>0</v>
          </cell>
        </row>
        <row r="28">
          <cell r="BH28">
            <v>0</v>
          </cell>
        </row>
        <row r="29">
          <cell r="BH29">
            <v>0</v>
          </cell>
        </row>
        <row r="30">
          <cell r="AP30">
            <v>0</v>
          </cell>
          <cell r="BH30">
            <v>0</v>
          </cell>
        </row>
        <row r="31">
          <cell r="BH31">
            <v>0</v>
          </cell>
        </row>
        <row r="32">
          <cell r="BH32">
            <v>0</v>
          </cell>
        </row>
        <row r="33">
          <cell r="BH33">
            <v>0</v>
          </cell>
        </row>
        <row r="34">
          <cell r="BH34">
            <v>0</v>
          </cell>
        </row>
        <row r="35">
          <cell r="BH35">
            <v>0</v>
          </cell>
        </row>
        <row r="36">
          <cell r="BH36">
            <v>0</v>
          </cell>
        </row>
        <row r="37">
          <cell r="BH37">
            <v>0</v>
          </cell>
        </row>
        <row r="38">
          <cell r="BH38">
            <v>0</v>
          </cell>
        </row>
        <row r="39">
          <cell r="BH39">
            <v>0</v>
          </cell>
        </row>
        <row r="40">
          <cell r="BH40">
            <v>0</v>
          </cell>
        </row>
        <row r="41">
          <cell r="BH41">
            <v>0</v>
          </cell>
        </row>
        <row r="42">
          <cell r="BH42">
            <v>0</v>
          </cell>
        </row>
        <row r="43">
          <cell r="BH43">
            <v>0</v>
          </cell>
        </row>
        <row r="44">
          <cell r="BH44">
            <v>0</v>
          </cell>
        </row>
        <row r="45">
          <cell r="BH45">
            <v>0</v>
          </cell>
        </row>
        <row r="46">
          <cell r="BH46">
            <v>0</v>
          </cell>
        </row>
        <row r="47">
          <cell r="BH47">
            <v>0</v>
          </cell>
        </row>
        <row r="48">
          <cell r="BH48">
            <v>0</v>
          </cell>
        </row>
        <row r="49">
          <cell r="BH49">
            <v>0</v>
          </cell>
        </row>
        <row r="50">
          <cell r="BH50">
            <v>0</v>
          </cell>
        </row>
        <row r="51">
          <cell r="BH51">
            <v>0</v>
          </cell>
        </row>
        <row r="52">
          <cell r="BH52">
            <v>0</v>
          </cell>
        </row>
        <row r="53">
          <cell r="BH53">
            <v>0</v>
          </cell>
        </row>
        <row r="54">
          <cell r="BH54">
            <v>0</v>
          </cell>
        </row>
        <row r="55">
          <cell r="BH55">
            <v>0</v>
          </cell>
        </row>
        <row r="56">
          <cell r="BH56">
            <v>0</v>
          </cell>
        </row>
        <row r="57">
          <cell r="BH57">
            <v>0</v>
          </cell>
        </row>
        <row r="58">
          <cell r="BH58">
            <v>0</v>
          </cell>
        </row>
        <row r="59">
          <cell r="E59">
            <v>0</v>
          </cell>
          <cell r="F59">
            <v>0</v>
          </cell>
          <cell r="R59">
            <v>0.35</v>
          </cell>
          <cell r="Y59">
            <v>0.35</v>
          </cell>
          <cell r="AA59">
            <v>0</v>
          </cell>
        </row>
      </sheetData>
      <sheetData sheetId="9">
        <row r="8">
          <cell r="R8">
            <v>4.92</v>
          </cell>
        </row>
        <row r="9">
          <cell r="K9">
            <v>0</v>
          </cell>
          <cell r="N9">
            <v>0</v>
          </cell>
          <cell r="O9">
            <v>0</v>
          </cell>
          <cell r="R9">
            <v>3.7199999999999998</v>
          </cell>
        </row>
        <row r="10">
          <cell r="R10">
            <v>3.7199999999999998</v>
          </cell>
        </row>
        <row r="11">
          <cell r="R11">
            <v>0</v>
          </cell>
        </row>
        <row r="12">
          <cell r="R12">
            <v>0</v>
          </cell>
        </row>
        <row r="13">
          <cell r="R13">
            <v>1.2</v>
          </cell>
        </row>
        <row r="14">
          <cell r="R14">
            <v>0</v>
          </cell>
        </row>
        <row r="15">
          <cell r="R15">
            <v>0</v>
          </cell>
        </row>
        <row r="16">
          <cell r="R16">
            <v>0</v>
          </cell>
        </row>
        <row r="17">
          <cell r="F17">
            <v>0</v>
          </cell>
          <cell r="R17">
            <v>0</v>
          </cell>
        </row>
        <row r="18">
          <cell r="R18">
            <v>0</v>
          </cell>
        </row>
        <row r="19">
          <cell r="R19">
            <v>0</v>
          </cell>
        </row>
        <row r="20">
          <cell r="R20">
            <v>0</v>
          </cell>
        </row>
        <row r="22">
          <cell r="BH22">
            <v>0</v>
          </cell>
        </row>
        <row r="23">
          <cell r="BH23">
            <v>0</v>
          </cell>
        </row>
        <row r="24">
          <cell r="BH24">
            <v>0</v>
          </cell>
        </row>
        <row r="25">
          <cell r="BH25">
            <v>0</v>
          </cell>
        </row>
        <row r="26">
          <cell r="BH26">
            <v>0</v>
          </cell>
        </row>
        <row r="27">
          <cell r="BH27">
            <v>0</v>
          </cell>
        </row>
        <row r="28">
          <cell r="BH28">
            <v>0</v>
          </cell>
        </row>
        <row r="29">
          <cell r="BH29">
            <v>0</v>
          </cell>
        </row>
        <row r="30">
          <cell r="AP30">
            <v>0</v>
          </cell>
          <cell r="BH30">
            <v>0</v>
          </cell>
        </row>
        <row r="31">
          <cell r="BH31">
            <v>0</v>
          </cell>
        </row>
        <row r="32">
          <cell r="BH32">
            <v>0</v>
          </cell>
        </row>
        <row r="33">
          <cell r="BH33">
            <v>0</v>
          </cell>
        </row>
        <row r="34">
          <cell r="BH34">
            <v>0</v>
          </cell>
        </row>
        <row r="35">
          <cell r="BH35">
            <v>0</v>
          </cell>
        </row>
        <row r="36">
          <cell r="BH36">
            <v>0</v>
          </cell>
        </row>
        <row r="37">
          <cell r="BH37">
            <v>0</v>
          </cell>
        </row>
        <row r="38">
          <cell r="BH38">
            <v>0</v>
          </cell>
        </row>
        <row r="39">
          <cell r="BH39">
            <v>0</v>
          </cell>
        </row>
        <row r="40">
          <cell r="BH40">
            <v>0</v>
          </cell>
        </row>
        <row r="41">
          <cell r="BH41">
            <v>0</v>
          </cell>
        </row>
        <row r="42">
          <cell r="BH42">
            <v>0</v>
          </cell>
        </row>
        <row r="43">
          <cell r="BH43">
            <v>0</v>
          </cell>
        </row>
        <row r="44">
          <cell r="BH44">
            <v>0</v>
          </cell>
        </row>
        <row r="45">
          <cell r="BH45">
            <v>0</v>
          </cell>
        </row>
        <row r="46">
          <cell r="BH46">
            <v>0</v>
          </cell>
        </row>
        <row r="47">
          <cell r="BH47">
            <v>0</v>
          </cell>
        </row>
        <row r="48">
          <cell r="BH48">
            <v>0</v>
          </cell>
        </row>
        <row r="49">
          <cell r="BH49">
            <v>0</v>
          </cell>
        </row>
        <row r="50">
          <cell r="BH50">
            <v>0</v>
          </cell>
        </row>
        <row r="51">
          <cell r="BH51">
            <v>0</v>
          </cell>
        </row>
        <row r="52">
          <cell r="BH52">
            <v>0</v>
          </cell>
        </row>
        <row r="53">
          <cell r="BH53">
            <v>0</v>
          </cell>
        </row>
        <row r="54">
          <cell r="BH54">
            <v>0</v>
          </cell>
        </row>
        <row r="55">
          <cell r="BH55">
            <v>0</v>
          </cell>
        </row>
        <row r="56">
          <cell r="BH56">
            <v>0</v>
          </cell>
        </row>
        <row r="57">
          <cell r="BH57">
            <v>0</v>
          </cell>
        </row>
        <row r="58">
          <cell r="BH58">
            <v>0</v>
          </cell>
        </row>
        <row r="59">
          <cell r="E59">
            <v>0</v>
          </cell>
          <cell r="F59">
            <v>0</v>
          </cell>
          <cell r="R59">
            <v>0</v>
          </cell>
          <cell r="AA59">
            <v>0</v>
          </cell>
        </row>
      </sheetData>
      <sheetData sheetId="10">
        <row r="8">
          <cell r="R8">
            <v>6.49</v>
          </cell>
        </row>
        <row r="9">
          <cell r="K9">
            <v>0</v>
          </cell>
          <cell r="N9">
            <v>0</v>
          </cell>
          <cell r="O9">
            <v>0</v>
          </cell>
          <cell r="R9">
            <v>4.7</v>
          </cell>
        </row>
        <row r="10">
          <cell r="R10">
            <v>4.7</v>
          </cell>
        </row>
        <row r="11">
          <cell r="R11">
            <v>0</v>
          </cell>
        </row>
        <row r="12">
          <cell r="R12">
            <v>0</v>
          </cell>
        </row>
        <row r="13">
          <cell r="R13">
            <v>1.51</v>
          </cell>
        </row>
        <row r="14">
          <cell r="R14">
            <v>0.28000000000000003</v>
          </cell>
        </row>
        <row r="15">
          <cell r="R15">
            <v>0</v>
          </cell>
        </row>
        <row r="16">
          <cell r="R16">
            <v>0</v>
          </cell>
        </row>
        <row r="17">
          <cell r="F17">
            <v>0</v>
          </cell>
          <cell r="R17">
            <v>0</v>
          </cell>
        </row>
        <row r="18">
          <cell r="R18">
            <v>0</v>
          </cell>
        </row>
        <row r="19">
          <cell r="R19">
            <v>0</v>
          </cell>
        </row>
        <row r="20">
          <cell r="R20">
            <v>0</v>
          </cell>
        </row>
        <row r="22">
          <cell r="BH22">
            <v>0</v>
          </cell>
        </row>
        <row r="23">
          <cell r="BH23">
            <v>0</v>
          </cell>
        </row>
        <row r="24">
          <cell r="BH24">
            <v>0</v>
          </cell>
        </row>
        <row r="25">
          <cell r="BH25">
            <v>0</v>
          </cell>
        </row>
        <row r="26">
          <cell r="BH26">
            <v>0</v>
          </cell>
        </row>
        <row r="27">
          <cell r="BH27">
            <v>0</v>
          </cell>
        </row>
        <row r="28">
          <cell r="BH28">
            <v>0</v>
          </cell>
        </row>
        <row r="29">
          <cell r="BH29">
            <v>0</v>
          </cell>
        </row>
        <row r="30">
          <cell r="AP30">
            <v>0.8</v>
          </cell>
          <cell r="BH30">
            <v>0.8</v>
          </cell>
        </row>
        <row r="31">
          <cell r="BH31">
            <v>0</v>
          </cell>
        </row>
        <row r="32">
          <cell r="BH32">
            <v>0</v>
          </cell>
        </row>
        <row r="33">
          <cell r="BH33">
            <v>0</v>
          </cell>
        </row>
        <row r="34">
          <cell r="BH34">
            <v>0</v>
          </cell>
        </row>
        <row r="35">
          <cell r="BH35">
            <v>0</v>
          </cell>
        </row>
        <row r="36">
          <cell r="BH36">
            <v>0</v>
          </cell>
        </row>
        <row r="37">
          <cell r="BH37">
            <v>0.3</v>
          </cell>
        </row>
        <row r="38">
          <cell r="BH38">
            <v>0</v>
          </cell>
        </row>
        <row r="39">
          <cell r="BH39">
            <v>0</v>
          </cell>
        </row>
        <row r="40">
          <cell r="BH40">
            <v>0</v>
          </cell>
        </row>
        <row r="41">
          <cell r="BH41">
            <v>0.5</v>
          </cell>
        </row>
        <row r="42">
          <cell r="BH42">
            <v>0</v>
          </cell>
        </row>
        <row r="43">
          <cell r="BH43">
            <v>0</v>
          </cell>
        </row>
        <row r="44">
          <cell r="BH44">
            <v>0</v>
          </cell>
        </row>
        <row r="45">
          <cell r="BH45">
            <v>0</v>
          </cell>
        </row>
        <row r="46">
          <cell r="BH46">
            <v>0</v>
          </cell>
        </row>
        <row r="47">
          <cell r="BH47">
            <v>0</v>
          </cell>
        </row>
        <row r="48">
          <cell r="BH48">
            <v>0</v>
          </cell>
        </row>
        <row r="49">
          <cell r="BH49">
            <v>0</v>
          </cell>
        </row>
        <row r="50">
          <cell r="BH50">
            <v>0</v>
          </cell>
        </row>
        <row r="51">
          <cell r="BH51">
            <v>0</v>
          </cell>
        </row>
        <row r="52">
          <cell r="BH52">
            <v>0</v>
          </cell>
        </row>
        <row r="53">
          <cell r="BH53">
            <v>0</v>
          </cell>
        </row>
        <row r="54">
          <cell r="BH54">
            <v>0</v>
          </cell>
        </row>
        <row r="55">
          <cell r="BH55">
            <v>0</v>
          </cell>
        </row>
        <row r="56">
          <cell r="BH56">
            <v>0</v>
          </cell>
        </row>
        <row r="57">
          <cell r="BH57">
            <v>0</v>
          </cell>
        </row>
        <row r="58">
          <cell r="BH58">
            <v>0</v>
          </cell>
        </row>
        <row r="59">
          <cell r="E59">
            <v>0</v>
          </cell>
          <cell r="F59">
            <v>0</v>
          </cell>
          <cell r="R59">
            <v>0</v>
          </cell>
          <cell r="AA59">
            <v>0</v>
          </cell>
        </row>
      </sheetData>
      <sheetData sheetId="11">
        <row r="8">
          <cell r="R8">
            <v>4.74</v>
          </cell>
        </row>
        <row r="9">
          <cell r="K9">
            <v>0</v>
          </cell>
          <cell r="N9">
            <v>0</v>
          </cell>
          <cell r="O9">
            <v>0</v>
          </cell>
          <cell r="R9">
            <v>3</v>
          </cell>
        </row>
        <row r="10">
          <cell r="R10">
            <v>3</v>
          </cell>
        </row>
        <row r="11">
          <cell r="R11">
            <v>0</v>
          </cell>
        </row>
        <row r="12">
          <cell r="R12">
            <v>0</v>
          </cell>
        </row>
        <row r="13">
          <cell r="R13">
            <v>1.74</v>
          </cell>
        </row>
        <row r="14">
          <cell r="R14">
            <v>0</v>
          </cell>
        </row>
        <row r="15">
          <cell r="R15">
            <v>0</v>
          </cell>
        </row>
        <row r="16">
          <cell r="R16">
            <v>0</v>
          </cell>
        </row>
        <row r="17">
          <cell r="F17">
            <v>0</v>
          </cell>
          <cell r="R17">
            <v>0</v>
          </cell>
        </row>
        <row r="18">
          <cell r="R18">
            <v>0</v>
          </cell>
        </row>
        <row r="19">
          <cell r="R19">
            <v>0</v>
          </cell>
        </row>
        <row r="20">
          <cell r="R20">
            <v>0</v>
          </cell>
        </row>
        <row r="22">
          <cell r="BH22">
            <v>0</v>
          </cell>
        </row>
        <row r="23">
          <cell r="BH23">
            <v>0</v>
          </cell>
        </row>
        <row r="24">
          <cell r="BH24">
            <v>0</v>
          </cell>
        </row>
        <row r="25">
          <cell r="BH25">
            <v>0</v>
          </cell>
        </row>
        <row r="26">
          <cell r="BH26">
            <v>0</v>
          </cell>
        </row>
        <row r="27">
          <cell r="BH27">
            <v>0</v>
          </cell>
        </row>
        <row r="28">
          <cell r="BH28">
            <v>0</v>
          </cell>
        </row>
        <row r="29">
          <cell r="BH29">
            <v>0</v>
          </cell>
        </row>
        <row r="30">
          <cell r="AP30">
            <v>0</v>
          </cell>
          <cell r="BH30">
            <v>0</v>
          </cell>
        </row>
        <row r="31">
          <cell r="BH31">
            <v>0</v>
          </cell>
        </row>
        <row r="32">
          <cell r="BH32">
            <v>0</v>
          </cell>
        </row>
        <row r="33">
          <cell r="BH33">
            <v>0</v>
          </cell>
        </row>
        <row r="34">
          <cell r="BH34">
            <v>0</v>
          </cell>
        </row>
        <row r="35">
          <cell r="BH35">
            <v>0</v>
          </cell>
        </row>
        <row r="36">
          <cell r="BH36">
            <v>0</v>
          </cell>
        </row>
        <row r="37">
          <cell r="BH37">
            <v>0</v>
          </cell>
        </row>
        <row r="38">
          <cell r="BH38">
            <v>0</v>
          </cell>
        </row>
        <row r="39">
          <cell r="BH39">
            <v>0</v>
          </cell>
        </row>
        <row r="40">
          <cell r="BH40">
            <v>0</v>
          </cell>
        </row>
        <row r="41">
          <cell r="BH41">
            <v>0</v>
          </cell>
        </row>
        <row r="42">
          <cell r="BH42">
            <v>0</v>
          </cell>
        </row>
        <row r="43">
          <cell r="BH43">
            <v>0</v>
          </cell>
        </row>
        <row r="44">
          <cell r="BH44">
            <v>0</v>
          </cell>
        </row>
        <row r="45">
          <cell r="BH45">
            <v>0</v>
          </cell>
        </row>
        <row r="46">
          <cell r="BH46">
            <v>0</v>
          </cell>
        </row>
        <row r="47">
          <cell r="BH47">
            <v>0</v>
          </cell>
        </row>
        <row r="48">
          <cell r="BH48">
            <v>0</v>
          </cell>
        </row>
        <row r="49">
          <cell r="BH49">
            <v>0</v>
          </cell>
        </row>
        <row r="50">
          <cell r="BH50">
            <v>0</v>
          </cell>
        </row>
        <row r="51">
          <cell r="BH51">
            <v>0</v>
          </cell>
        </row>
        <row r="52">
          <cell r="BH52">
            <v>0</v>
          </cell>
        </row>
        <row r="53">
          <cell r="BH53">
            <v>0</v>
          </cell>
        </row>
        <row r="54">
          <cell r="BH54">
            <v>0</v>
          </cell>
        </row>
        <row r="55">
          <cell r="BH55">
            <v>0</v>
          </cell>
        </row>
        <row r="56">
          <cell r="BH56">
            <v>0</v>
          </cell>
        </row>
        <row r="57">
          <cell r="BH57">
            <v>0</v>
          </cell>
        </row>
        <row r="58">
          <cell r="BH58">
            <v>0</v>
          </cell>
        </row>
        <row r="59">
          <cell r="E59">
            <v>0</v>
          </cell>
          <cell r="F59">
            <v>0</v>
          </cell>
          <cell r="R59">
            <v>0</v>
          </cell>
          <cell r="AA59">
            <v>0</v>
          </cell>
        </row>
      </sheetData>
      <sheetData sheetId="12">
        <row r="8">
          <cell r="R8">
            <v>6</v>
          </cell>
        </row>
        <row r="9">
          <cell r="K9">
            <v>0</v>
          </cell>
          <cell r="N9">
            <v>0</v>
          </cell>
          <cell r="O9">
            <v>0</v>
          </cell>
          <cell r="R9">
            <v>6</v>
          </cell>
        </row>
        <row r="10">
          <cell r="R10">
            <v>6</v>
          </cell>
        </row>
        <row r="11">
          <cell r="R11">
            <v>0</v>
          </cell>
        </row>
        <row r="12">
          <cell r="R12">
            <v>0</v>
          </cell>
        </row>
        <row r="13">
          <cell r="R13">
            <v>0</v>
          </cell>
        </row>
        <row r="14">
          <cell r="R14">
            <v>0</v>
          </cell>
        </row>
        <row r="15">
          <cell r="R15">
            <v>0</v>
          </cell>
        </row>
        <row r="16">
          <cell r="R16">
            <v>0</v>
          </cell>
        </row>
        <row r="17">
          <cell r="F17">
            <v>0</v>
          </cell>
          <cell r="R17">
            <v>0</v>
          </cell>
        </row>
        <row r="18">
          <cell r="R18">
            <v>0</v>
          </cell>
        </row>
        <row r="19">
          <cell r="R19">
            <v>0</v>
          </cell>
        </row>
        <row r="20">
          <cell r="R20">
            <v>0</v>
          </cell>
        </row>
        <row r="22">
          <cell r="BH22">
            <v>0</v>
          </cell>
        </row>
        <row r="23">
          <cell r="BH23">
            <v>0</v>
          </cell>
        </row>
        <row r="24">
          <cell r="BH24">
            <v>0</v>
          </cell>
        </row>
        <row r="25">
          <cell r="BH25">
            <v>0</v>
          </cell>
        </row>
        <row r="26">
          <cell r="BH26">
            <v>0</v>
          </cell>
        </row>
        <row r="27">
          <cell r="BH27">
            <v>0</v>
          </cell>
        </row>
        <row r="28">
          <cell r="BH28">
            <v>0</v>
          </cell>
        </row>
        <row r="29">
          <cell r="BH29">
            <v>0</v>
          </cell>
        </row>
        <row r="30">
          <cell r="AP30">
            <v>0</v>
          </cell>
          <cell r="BH30">
            <v>0</v>
          </cell>
        </row>
        <row r="31">
          <cell r="BH31">
            <v>0</v>
          </cell>
        </row>
        <row r="32">
          <cell r="BH32">
            <v>0</v>
          </cell>
        </row>
        <row r="33">
          <cell r="BH33">
            <v>0</v>
          </cell>
        </row>
        <row r="34">
          <cell r="BH34">
            <v>0</v>
          </cell>
        </row>
        <row r="35">
          <cell r="BH35">
            <v>0</v>
          </cell>
        </row>
        <row r="36">
          <cell r="BH36">
            <v>0</v>
          </cell>
        </row>
        <row r="37">
          <cell r="BH37">
            <v>0</v>
          </cell>
        </row>
        <row r="38">
          <cell r="BH38">
            <v>0</v>
          </cell>
        </row>
        <row r="39">
          <cell r="BH39">
            <v>0</v>
          </cell>
        </row>
        <row r="40">
          <cell r="BH40">
            <v>0</v>
          </cell>
        </row>
        <row r="41">
          <cell r="BH41">
            <v>0</v>
          </cell>
        </row>
        <row r="42">
          <cell r="BH42">
            <v>0</v>
          </cell>
        </row>
        <row r="43">
          <cell r="BH43">
            <v>0</v>
          </cell>
        </row>
        <row r="44">
          <cell r="BH44">
            <v>0</v>
          </cell>
        </row>
        <row r="45">
          <cell r="BH45">
            <v>0</v>
          </cell>
        </row>
        <row r="46">
          <cell r="BH46">
            <v>0</v>
          </cell>
        </row>
        <row r="47">
          <cell r="BH47">
            <v>0</v>
          </cell>
        </row>
        <row r="48">
          <cell r="BH48">
            <v>0</v>
          </cell>
        </row>
        <row r="49">
          <cell r="BH49">
            <v>0</v>
          </cell>
        </row>
        <row r="50">
          <cell r="BH50">
            <v>0</v>
          </cell>
        </row>
        <row r="51">
          <cell r="BH51">
            <v>0</v>
          </cell>
        </row>
        <row r="52">
          <cell r="BH52">
            <v>0</v>
          </cell>
        </row>
        <row r="53">
          <cell r="BH53">
            <v>0</v>
          </cell>
        </row>
        <row r="54">
          <cell r="BH54">
            <v>0</v>
          </cell>
        </row>
        <row r="55">
          <cell r="BH55">
            <v>0</v>
          </cell>
        </row>
        <row r="56">
          <cell r="BH56">
            <v>0</v>
          </cell>
        </row>
        <row r="57">
          <cell r="BH57">
            <v>0</v>
          </cell>
        </row>
        <row r="58">
          <cell r="BH58">
            <v>0</v>
          </cell>
        </row>
        <row r="59">
          <cell r="E59">
            <v>0</v>
          </cell>
          <cell r="F59">
            <v>0</v>
          </cell>
          <cell r="R59">
            <v>0</v>
          </cell>
          <cell r="AA59">
            <v>0</v>
          </cell>
        </row>
      </sheetData>
      <sheetData sheetId="13">
        <row r="8">
          <cell r="R8">
            <v>2.2000000000000002</v>
          </cell>
        </row>
        <row r="9">
          <cell r="R9">
            <v>1.7</v>
          </cell>
        </row>
        <row r="10">
          <cell r="R10">
            <v>1.7</v>
          </cell>
        </row>
        <row r="11">
          <cell r="R11">
            <v>0</v>
          </cell>
        </row>
        <row r="12">
          <cell r="R12">
            <v>0</v>
          </cell>
        </row>
        <row r="13">
          <cell r="R13">
            <v>0.39999999999999997</v>
          </cell>
        </row>
        <row r="14">
          <cell r="R14">
            <v>0.1</v>
          </cell>
        </row>
        <row r="15">
          <cell r="R15">
            <v>0</v>
          </cell>
        </row>
        <row r="16">
          <cell r="R16">
            <v>0</v>
          </cell>
        </row>
        <row r="17">
          <cell r="R17">
            <v>0</v>
          </cell>
        </row>
        <row r="18">
          <cell r="R18">
            <v>0</v>
          </cell>
        </row>
        <row r="19">
          <cell r="R19">
            <v>0</v>
          </cell>
        </row>
        <row r="20">
          <cell r="R20">
            <v>0</v>
          </cell>
        </row>
        <row r="22">
          <cell r="R22">
            <v>0</v>
          </cell>
        </row>
        <row r="23">
          <cell r="R23">
            <v>0</v>
          </cell>
        </row>
        <row r="24">
          <cell r="R24">
            <v>0</v>
          </cell>
        </row>
        <row r="25">
          <cell r="R25">
            <v>0</v>
          </cell>
        </row>
        <row r="26">
          <cell r="R26">
            <v>0</v>
          </cell>
        </row>
        <row r="27">
          <cell r="R27">
            <v>0</v>
          </cell>
        </row>
        <row r="28">
          <cell r="R28">
            <v>0</v>
          </cell>
        </row>
        <row r="29">
          <cell r="R29">
            <v>0</v>
          </cell>
        </row>
        <row r="59">
          <cell r="E59">
            <v>0</v>
          </cell>
        </row>
      </sheetData>
      <sheetData sheetId="14">
        <row r="8">
          <cell r="R8">
            <v>3.25</v>
          </cell>
        </row>
        <row r="9">
          <cell r="R9">
            <v>2.95</v>
          </cell>
        </row>
        <row r="10">
          <cell r="R10">
            <v>2.95</v>
          </cell>
        </row>
        <row r="11">
          <cell r="R11">
            <v>0</v>
          </cell>
        </row>
        <row r="12">
          <cell r="R12">
            <v>0</v>
          </cell>
        </row>
        <row r="13">
          <cell r="R13">
            <v>0.2</v>
          </cell>
        </row>
        <row r="14">
          <cell r="R14">
            <v>0.1</v>
          </cell>
        </row>
        <row r="15">
          <cell r="R15">
            <v>0</v>
          </cell>
        </row>
        <row r="16">
          <cell r="R16">
            <v>0</v>
          </cell>
        </row>
        <row r="17">
          <cell r="R17">
            <v>0</v>
          </cell>
        </row>
        <row r="18">
          <cell r="R18">
            <v>0</v>
          </cell>
        </row>
        <row r="19">
          <cell r="R19">
            <v>0</v>
          </cell>
        </row>
        <row r="20">
          <cell r="R20">
            <v>0</v>
          </cell>
        </row>
        <row r="22">
          <cell r="R22">
            <v>0</v>
          </cell>
        </row>
        <row r="23">
          <cell r="R23">
            <v>0</v>
          </cell>
        </row>
        <row r="24">
          <cell r="R24">
            <v>0</v>
          </cell>
        </row>
        <row r="25">
          <cell r="R25">
            <v>0</v>
          </cell>
        </row>
        <row r="26">
          <cell r="R26">
            <v>0</v>
          </cell>
        </row>
        <row r="27">
          <cell r="R27">
            <v>0</v>
          </cell>
        </row>
        <row r="28">
          <cell r="R28">
            <v>0</v>
          </cell>
        </row>
        <row r="29">
          <cell r="R29">
            <v>0</v>
          </cell>
        </row>
      </sheetData>
      <sheetData sheetId="15">
        <row r="8">
          <cell r="R8">
            <v>12.91</v>
          </cell>
        </row>
        <row r="9">
          <cell r="R9">
            <v>12.11</v>
          </cell>
        </row>
        <row r="10">
          <cell r="R10">
            <v>12.11</v>
          </cell>
        </row>
        <row r="11">
          <cell r="R11">
            <v>0</v>
          </cell>
        </row>
        <row r="12">
          <cell r="R12">
            <v>0</v>
          </cell>
        </row>
        <row r="13">
          <cell r="R13">
            <v>0.75</v>
          </cell>
        </row>
        <row r="14">
          <cell r="R14">
            <v>0.05</v>
          </cell>
        </row>
        <row r="15">
          <cell r="R15">
            <v>0</v>
          </cell>
        </row>
        <row r="16">
          <cell r="R16">
            <v>0</v>
          </cell>
        </row>
        <row r="17">
          <cell r="R17">
            <v>0</v>
          </cell>
        </row>
        <row r="18">
          <cell r="R18">
            <v>0</v>
          </cell>
        </row>
        <row r="19">
          <cell r="R19">
            <v>0</v>
          </cell>
        </row>
        <row r="20">
          <cell r="R20">
            <v>0</v>
          </cell>
        </row>
        <row r="22">
          <cell r="R22">
            <v>0</v>
          </cell>
        </row>
        <row r="23">
          <cell r="R23">
            <v>0</v>
          </cell>
        </row>
        <row r="24">
          <cell r="R24">
            <v>0</v>
          </cell>
        </row>
        <row r="25">
          <cell r="R25">
            <v>0</v>
          </cell>
        </row>
        <row r="26">
          <cell r="R26">
            <v>0</v>
          </cell>
        </row>
        <row r="27">
          <cell r="R27">
            <v>0</v>
          </cell>
        </row>
        <row r="28">
          <cell r="R28">
            <v>0</v>
          </cell>
        </row>
        <row r="29">
          <cell r="R29">
            <v>0</v>
          </cell>
        </row>
      </sheetData>
      <sheetData sheetId="16">
        <row r="8">
          <cell r="R8">
            <v>15.25</v>
          </cell>
        </row>
        <row r="9">
          <cell r="R9">
            <v>14.25</v>
          </cell>
        </row>
        <row r="10">
          <cell r="R10">
            <v>14.25</v>
          </cell>
        </row>
        <row r="11">
          <cell r="R11">
            <v>0</v>
          </cell>
        </row>
        <row r="12">
          <cell r="R12">
            <v>0</v>
          </cell>
        </row>
        <row r="13">
          <cell r="R13">
            <v>0</v>
          </cell>
        </row>
        <row r="14">
          <cell r="R14">
            <v>1</v>
          </cell>
        </row>
        <row r="15">
          <cell r="R15">
            <v>0</v>
          </cell>
        </row>
        <row r="16">
          <cell r="R16">
            <v>0</v>
          </cell>
        </row>
        <row r="17">
          <cell r="R17">
            <v>0</v>
          </cell>
        </row>
        <row r="18">
          <cell r="R18">
            <v>0</v>
          </cell>
        </row>
        <row r="19">
          <cell r="R19">
            <v>0</v>
          </cell>
        </row>
        <row r="20">
          <cell r="R20">
            <v>0</v>
          </cell>
        </row>
        <row r="22">
          <cell r="R22">
            <v>0</v>
          </cell>
        </row>
        <row r="23">
          <cell r="R23">
            <v>0</v>
          </cell>
        </row>
        <row r="24">
          <cell r="R24">
            <v>0</v>
          </cell>
        </row>
        <row r="25">
          <cell r="R25">
            <v>0</v>
          </cell>
        </row>
        <row r="26">
          <cell r="R26">
            <v>0</v>
          </cell>
        </row>
        <row r="27">
          <cell r="R27">
            <v>0</v>
          </cell>
        </row>
        <row r="28">
          <cell r="R28">
            <v>0</v>
          </cell>
        </row>
        <row r="29">
          <cell r="R29">
            <v>0</v>
          </cell>
        </row>
      </sheetData>
      <sheetData sheetId="17">
        <row r="8">
          <cell r="R8">
            <v>5.75</v>
          </cell>
        </row>
        <row r="9">
          <cell r="R9">
            <v>0</v>
          </cell>
        </row>
        <row r="10">
          <cell r="R10">
            <v>0</v>
          </cell>
        </row>
        <row r="11">
          <cell r="R11">
            <v>0</v>
          </cell>
        </row>
        <row r="12">
          <cell r="R12">
            <v>0</v>
          </cell>
        </row>
        <row r="13">
          <cell r="R13">
            <v>5.75</v>
          </cell>
        </row>
        <row r="14">
          <cell r="R14">
            <v>0</v>
          </cell>
        </row>
        <row r="15">
          <cell r="R15">
            <v>0</v>
          </cell>
        </row>
        <row r="16">
          <cell r="R16">
            <v>0</v>
          </cell>
        </row>
        <row r="17">
          <cell r="R17">
            <v>0</v>
          </cell>
        </row>
        <row r="18">
          <cell r="R18">
            <v>0</v>
          </cell>
        </row>
        <row r="19">
          <cell r="R19">
            <v>0</v>
          </cell>
        </row>
        <row r="20">
          <cell r="R20">
            <v>0</v>
          </cell>
        </row>
        <row r="22">
          <cell r="R22">
            <v>0</v>
          </cell>
        </row>
        <row r="23">
          <cell r="R23">
            <v>0</v>
          </cell>
        </row>
        <row r="24">
          <cell r="R24">
            <v>0</v>
          </cell>
        </row>
        <row r="25">
          <cell r="R25">
            <v>0</v>
          </cell>
        </row>
        <row r="26">
          <cell r="R26">
            <v>0</v>
          </cell>
        </row>
        <row r="27">
          <cell r="R27">
            <v>0</v>
          </cell>
        </row>
        <row r="28">
          <cell r="R28">
            <v>0</v>
          </cell>
        </row>
        <row r="29">
          <cell r="R29">
            <v>0</v>
          </cell>
        </row>
      </sheetData>
      <sheetData sheetId="18">
        <row r="8">
          <cell r="R8">
            <v>6.08</v>
          </cell>
        </row>
        <row r="9">
          <cell r="R9">
            <v>5.78</v>
          </cell>
        </row>
        <row r="10">
          <cell r="R10">
            <v>5.78</v>
          </cell>
        </row>
        <row r="11">
          <cell r="R11">
            <v>0</v>
          </cell>
        </row>
        <row r="12">
          <cell r="R12">
            <v>0</v>
          </cell>
        </row>
        <row r="13">
          <cell r="R13">
            <v>0.3</v>
          </cell>
        </row>
        <row r="14">
          <cell r="R14">
            <v>0</v>
          </cell>
        </row>
        <row r="15">
          <cell r="R15">
            <v>0</v>
          </cell>
        </row>
        <row r="16">
          <cell r="R16">
            <v>0</v>
          </cell>
        </row>
        <row r="17">
          <cell r="R17">
            <v>0</v>
          </cell>
        </row>
        <row r="18">
          <cell r="R18">
            <v>0</v>
          </cell>
        </row>
        <row r="19">
          <cell r="R19">
            <v>0</v>
          </cell>
        </row>
        <row r="20">
          <cell r="R20">
            <v>0</v>
          </cell>
        </row>
        <row r="22">
          <cell r="R22">
            <v>0</v>
          </cell>
        </row>
        <row r="23">
          <cell r="R23">
            <v>0</v>
          </cell>
        </row>
        <row r="24">
          <cell r="R24">
            <v>0</v>
          </cell>
        </row>
        <row r="25">
          <cell r="R25">
            <v>0</v>
          </cell>
        </row>
        <row r="26">
          <cell r="R26">
            <v>0</v>
          </cell>
        </row>
        <row r="27">
          <cell r="R27">
            <v>0</v>
          </cell>
        </row>
        <row r="28">
          <cell r="R28">
            <v>0</v>
          </cell>
        </row>
        <row r="29">
          <cell r="R29">
            <v>0</v>
          </cell>
        </row>
      </sheetData>
      <sheetData sheetId="19">
        <row r="8">
          <cell r="R8">
            <v>7.1</v>
          </cell>
        </row>
        <row r="9">
          <cell r="R9">
            <v>6.1000000000000005</v>
          </cell>
        </row>
        <row r="10">
          <cell r="R10">
            <v>6.1000000000000005</v>
          </cell>
        </row>
        <row r="11">
          <cell r="R11">
            <v>0</v>
          </cell>
        </row>
        <row r="12">
          <cell r="R12">
            <v>0</v>
          </cell>
        </row>
        <row r="13">
          <cell r="R13">
            <v>1</v>
          </cell>
        </row>
        <row r="14">
          <cell r="R14">
            <v>0</v>
          </cell>
        </row>
        <row r="15">
          <cell r="R15">
            <v>0</v>
          </cell>
        </row>
        <row r="16">
          <cell r="R16">
            <v>0</v>
          </cell>
        </row>
        <row r="17">
          <cell r="R17">
            <v>0</v>
          </cell>
        </row>
        <row r="18">
          <cell r="R18">
            <v>0</v>
          </cell>
        </row>
        <row r="19">
          <cell r="R19">
            <v>0</v>
          </cell>
        </row>
        <row r="20">
          <cell r="R20">
            <v>0</v>
          </cell>
        </row>
        <row r="22">
          <cell r="R22">
            <v>0</v>
          </cell>
        </row>
        <row r="23">
          <cell r="R23">
            <v>0</v>
          </cell>
        </row>
        <row r="24">
          <cell r="R24">
            <v>0</v>
          </cell>
        </row>
        <row r="25">
          <cell r="R25">
            <v>0</v>
          </cell>
        </row>
        <row r="26">
          <cell r="R26">
            <v>0</v>
          </cell>
        </row>
        <row r="27">
          <cell r="R27">
            <v>0</v>
          </cell>
        </row>
        <row r="28">
          <cell r="R28">
            <v>0</v>
          </cell>
        </row>
        <row r="29">
          <cell r="R29">
            <v>0</v>
          </cell>
        </row>
      </sheetData>
      <sheetData sheetId="20">
        <row r="8">
          <cell r="R8">
            <v>9.73</v>
          </cell>
        </row>
        <row r="9">
          <cell r="R9">
            <v>8.73</v>
          </cell>
        </row>
        <row r="10">
          <cell r="R10">
            <v>8.73</v>
          </cell>
        </row>
        <row r="11">
          <cell r="R11">
            <v>0</v>
          </cell>
        </row>
        <row r="12">
          <cell r="R12">
            <v>0</v>
          </cell>
        </row>
        <row r="13">
          <cell r="R13">
            <v>1</v>
          </cell>
        </row>
        <row r="14">
          <cell r="R14">
            <v>0</v>
          </cell>
        </row>
        <row r="15">
          <cell r="R15">
            <v>0</v>
          </cell>
        </row>
        <row r="16">
          <cell r="R16">
            <v>0</v>
          </cell>
        </row>
        <row r="17">
          <cell r="R17">
            <v>0</v>
          </cell>
        </row>
        <row r="18">
          <cell r="R18">
            <v>0</v>
          </cell>
        </row>
        <row r="19">
          <cell r="R19">
            <v>0</v>
          </cell>
        </row>
        <row r="20">
          <cell r="R20">
            <v>0</v>
          </cell>
        </row>
        <row r="22">
          <cell r="R22">
            <v>0</v>
          </cell>
        </row>
        <row r="23">
          <cell r="R23">
            <v>0</v>
          </cell>
        </row>
        <row r="24">
          <cell r="R24">
            <v>0</v>
          </cell>
        </row>
        <row r="25">
          <cell r="R25">
            <v>0</v>
          </cell>
        </row>
        <row r="26">
          <cell r="R26">
            <v>0</v>
          </cell>
        </row>
        <row r="27">
          <cell r="R27">
            <v>0</v>
          </cell>
        </row>
        <row r="28">
          <cell r="R28">
            <v>0</v>
          </cell>
        </row>
        <row r="29">
          <cell r="R29">
            <v>0</v>
          </cell>
        </row>
      </sheetData>
      <sheetData sheetId="21">
        <row r="8">
          <cell r="R8">
            <v>16.57</v>
          </cell>
        </row>
        <row r="9">
          <cell r="R9">
            <v>5.95</v>
          </cell>
        </row>
        <row r="10">
          <cell r="R10">
            <v>5.95</v>
          </cell>
        </row>
        <row r="11">
          <cell r="R11">
            <v>0</v>
          </cell>
        </row>
        <row r="12">
          <cell r="R12">
            <v>0</v>
          </cell>
        </row>
        <row r="13">
          <cell r="R13">
            <v>7.92</v>
          </cell>
        </row>
        <row r="14">
          <cell r="R14">
            <v>2.7</v>
          </cell>
        </row>
        <row r="15">
          <cell r="R15">
            <v>0</v>
          </cell>
        </row>
        <row r="16">
          <cell r="R16">
            <v>0</v>
          </cell>
        </row>
        <row r="17">
          <cell r="R17">
            <v>0</v>
          </cell>
        </row>
        <row r="18">
          <cell r="R18">
            <v>0</v>
          </cell>
        </row>
        <row r="19">
          <cell r="R19">
            <v>0</v>
          </cell>
        </row>
        <row r="20">
          <cell r="R20">
            <v>0</v>
          </cell>
        </row>
        <row r="22">
          <cell r="R22">
            <v>0</v>
          </cell>
        </row>
        <row r="23">
          <cell r="R23">
            <v>0</v>
          </cell>
        </row>
        <row r="24">
          <cell r="R24">
            <v>0</v>
          </cell>
        </row>
        <row r="25">
          <cell r="R25">
            <v>0</v>
          </cell>
        </row>
        <row r="26">
          <cell r="R26">
            <v>0</v>
          </cell>
        </row>
        <row r="27">
          <cell r="R27">
            <v>0</v>
          </cell>
        </row>
        <row r="28">
          <cell r="R28">
            <v>0</v>
          </cell>
        </row>
        <row r="29">
          <cell r="R29">
            <v>0</v>
          </cell>
        </row>
      </sheetData>
      <sheetData sheetId="22">
        <row r="8">
          <cell r="R8">
            <v>25.939999999999998</v>
          </cell>
        </row>
        <row r="9">
          <cell r="R9">
            <v>1.45</v>
          </cell>
        </row>
        <row r="10">
          <cell r="R10">
            <v>1.45</v>
          </cell>
        </row>
        <row r="11">
          <cell r="R11">
            <v>0</v>
          </cell>
        </row>
        <row r="12">
          <cell r="R12">
            <v>0</v>
          </cell>
        </row>
        <row r="13">
          <cell r="R13">
            <v>5.66</v>
          </cell>
        </row>
        <row r="14">
          <cell r="R14">
            <v>11.39</v>
          </cell>
        </row>
        <row r="15">
          <cell r="R15">
            <v>0</v>
          </cell>
        </row>
        <row r="16">
          <cell r="R16">
            <v>0</v>
          </cell>
        </row>
        <row r="17">
          <cell r="R17">
            <v>7.44</v>
          </cell>
        </row>
        <row r="18">
          <cell r="R18">
            <v>0</v>
          </cell>
        </row>
        <row r="19">
          <cell r="R19">
            <v>0</v>
          </cell>
        </row>
        <row r="20">
          <cell r="R20">
            <v>0</v>
          </cell>
        </row>
        <row r="22">
          <cell r="R22">
            <v>0</v>
          </cell>
        </row>
        <row r="23">
          <cell r="R23">
            <v>0</v>
          </cell>
        </row>
        <row r="24">
          <cell r="R24">
            <v>0</v>
          </cell>
        </row>
        <row r="25">
          <cell r="R25">
            <v>0</v>
          </cell>
        </row>
        <row r="26">
          <cell r="R26">
            <v>0</v>
          </cell>
        </row>
        <row r="27">
          <cell r="R27">
            <v>0</v>
          </cell>
        </row>
        <row r="28">
          <cell r="R28">
            <v>0</v>
          </cell>
        </row>
        <row r="29">
          <cell r="R29">
            <v>0</v>
          </cell>
        </row>
      </sheetData>
      <sheetData sheetId="23">
        <row r="8">
          <cell r="R8">
            <v>34.869999999999997</v>
          </cell>
        </row>
        <row r="9">
          <cell r="R9">
            <v>2.2599999999999998</v>
          </cell>
        </row>
        <row r="10">
          <cell r="R10">
            <v>2.2599999999999998</v>
          </cell>
        </row>
        <row r="11">
          <cell r="R11">
            <v>0</v>
          </cell>
        </row>
        <row r="12">
          <cell r="R12">
            <v>0</v>
          </cell>
        </row>
        <row r="13">
          <cell r="R13">
            <v>10.210000000000001</v>
          </cell>
        </row>
        <row r="14">
          <cell r="R14">
            <v>2.4</v>
          </cell>
        </row>
        <row r="15">
          <cell r="R15">
            <v>0</v>
          </cell>
        </row>
        <row r="16">
          <cell r="R16">
            <v>0</v>
          </cell>
        </row>
        <row r="17">
          <cell r="R17">
            <v>20</v>
          </cell>
        </row>
        <row r="18">
          <cell r="R18">
            <v>0</v>
          </cell>
        </row>
        <row r="19">
          <cell r="R19">
            <v>0</v>
          </cell>
        </row>
        <row r="20">
          <cell r="R20">
            <v>0</v>
          </cell>
        </row>
        <row r="22">
          <cell r="R22">
            <v>0</v>
          </cell>
        </row>
        <row r="23">
          <cell r="R23">
            <v>0</v>
          </cell>
        </row>
        <row r="24">
          <cell r="R24">
            <v>0</v>
          </cell>
        </row>
        <row r="25">
          <cell r="R25">
            <v>0</v>
          </cell>
        </row>
        <row r="26">
          <cell r="R26">
            <v>0</v>
          </cell>
        </row>
        <row r="27">
          <cell r="R27">
            <v>0</v>
          </cell>
        </row>
        <row r="28">
          <cell r="R28">
            <v>0</v>
          </cell>
        </row>
        <row r="29">
          <cell r="R29">
            <v>0</v>
          </cell>
        </row>
      </sheetData>
      <sheetData sheetId="24">
        <row r="8">
          <cell r="R8">
            <v>2</v>
          </cell>
        </row>
        <row r="9">
          <cell r="R9">
            <v>0</v>
          </cell>
        </row>
        <row r="10">
          <cell r="R10">
            <v>0</v>
          </cell>
        </row>
        <row r="11">
          <cell r="R11">
            <v>0</v>
          </cell>
        </row>
        <row r="12">
          <cell r="R12">
            <v>0</v>
          </cell>
        </row>
        <row r="13">
          <cell r="R13">
            <v>1</v>
          </cell>
        </row>
        <row r="14">
          <cell r="R14">
            <v>1</v>
          </cell>
        </row>
        <row r="15">
          <cell r="R15">
            <v>0</v>
          </cell>
        </row>
        <row r="16">
          <cell r="R16">
            <v>0</v>
          </cell>
        </row>
        <row r="17">
          <cell r="R17">
            <v>0</v>
          </cell>
        </row>
        <row r="18">
          <cell r="R18">
            <v>0</v>
          </cell>
        </row>
        <row r="19">
          <cell r="R19">
            <v>0</v>
          </cell>
        </row>
        <row r="20">
          <cell r="R20">
            <v>0</v>
          </cell>
        </row>
        <row r="22">
          <cell r="R22">
            <v>0</v>
          </cell>
        </row>
        <row r="23">
          <cell r="R23">
            <v>0</v>
          </cell>
        </row>
        <row r="24">
          <cell r="R24">
            <v>0</v>
          </cell>
        </row>
        <row r="25">
          <cell r="R25">
            <v>0</v>
          </cell>
        </row>
        <row r="26">
          <cell r="R26">
            <v>0</v>
          </cell>
        </row>
        <row r="27">
          <cell r="R27">
            <v>0</v>
          </cell>
        </row>
        <row r="28">
          <cell r="R28">
            <v>0</v>
          </cell>
        </row>
        <row r="29">
          <cell r="R29">
            <v>0</v>
          </cell>
        </row>
      </sheetData>
      <sheetData sheetId="25">
        <row r="8">
          <cell r="R8">
            <v>11.09</v>
          </cell>
        </row>
        <row r="9">
          <cell r="R9">
            <v>0.18</v>
          </cell>
        </row>
        <row r="10">
          <cell r="R10">
            <v>0.18</v>
          </cell>
        </row>
        <row r="11">
          <cell r="R11">
            <v>0</v>
          </cell>
        </row>
        <row r="12">
          <cell r="R12">
            <v>0</v>
          </cell>
        </row>
        <row r="13">
          <cell r="R13">
            <v>0.8</v>
          </cell>
        </row>
        <row r="14">
          <cell r="R14">
            <v>2.11</v>
          </cell>
        </row>
        <row r="15">
          <cell r="R15">
            <v>0</v>
          </cell>
        </row>
        <row r="16">
          <cell r="R16">
            <v>0</v>
          </cell>
        </row>
        <row r="17">
          <cell r="R17">
            <v>8</v>
          </cell>
        </row>
        <row r="18">
          <cell r="R18">
            <v>0</v>
          </cell>
        </row>
        <row r="19">
          <cell r="R19">
            <v>0</v>
          </cell>
        </row>
        <row r="20">
          <cell r="R20">
            <v>0</v>
          </cell>
        </row>
        <row r="22">
          <cell r="R22">
            <v>0</v>
          </cell>
        </row>
        <row r="23">
          <cell r="R23">
            <v>0</v>
          </cell>
        </row>
        <row r="24">
          <cell r="R24">
            <v>0</v>
          </cell>
        </row>
        <row r="25">
          <cell r="R25">
            <v>0</v>
          </cell>
        </row>
        <row r="26">
          <cell r="R26">
            <v>0</v>
          </cell>
        </row>
        <row r="27">
          <cell r="R27">
            <v>0</v>
          </cell>
        </row>
        <row r="28">
          <cell r="R28">
            <v>0</v>
          </cell>
        </row>
        <row r="29">
          <cell r="R29">
            <v>0</v>
          </cell>
        </row>
      </sheetData>
      <sheetData sheetId="26">
        <row r="8">
          <cell r="R8">
            <v>6.6</v>
          </cell>
        </row>
        <row r="9">
          <cell r="R9">
            <v>0</v>
          </cell>
        </row>
        <row r="10">
          <cell r="R10">
            <v>0</v>
          </cell>
        </row>
        <row r="11">
          <cell r="R11">
            <v>0</v>
          </cell>
        </row>
        <row r="12">
          <cell r="R12">
            <v>0</v>
          </cell>
        </row>
        <row r="13">
          <cell r="R13">
            <v>1.9</v>
          </cell>
        </row>
        <row r="14">
          <cell r="R14">
            <v>1.5</v>
          </cell>
        </row>
        <row r="15">
          <cell r="R15">
            <v>0</v>
          </cell>
        </row>
        <row r="16">
          <cell r="R16">
            <v>0</v>
          </cell>
        </row>
        <row r="17">
          <cell r="R17">
            <v>3.2</v>
          </cell>
        </row>
        <row r="18">
          <cell r="R18">
            <v>0</v>
          </cell>
        </row>
        <row r="19">
          <cell r="R19">
            <v>0</v>
          </cell>
        </row>
        <row r="20">
          <cell r="R20">
            <v>0</v>
          </cell>
        </row>
        <row r="22">
          <cell r="R22">
            <v>0</v>
          </cell>
        </row>
        <row r="23">
          <cell r="R23">
            <v>0</v>
          </cell>
        </row>
        <row r="24">
          <cell r="R24">
            <v>0</v>
          </cell>
        </row>
        <row r="25">
          <cell r="R25">
            <v>0</v>
          </cell>
        </row>
        <row r="26">
          <cell r="R26">
            <v>0</v>
          </cell>
        </row>
        <row r="27">
          <cell r="R27">
            <v>0</v>
          </cell>
        </row>
        <row r="28">
          <cell r="R28">
            <v>0</v>
          </cell>
        </row>
        <row r="29">
          <cell r="R29">
            <v>0</v>
          </cell>
        </row>
      </sheetData>
      <sheetData sheetId="27">
        <row r="8">
          <cell r="R8">
            <v>4.09</v>
          </cell>
        </row>
        <row r="9">
          <cell r="R9">
            <v>0.51</v>
          </cell>
        </row>
        <row r="10">
          <cell r="R10">
            <v>0.51</v>
          </cell>
        </row>
        <row r="11">
          <cell r="R11">
            <v>0</v>
          </cell>
        </row>
        <row r="12">
          <cell r="R12">
            <v>0</v>
          </cell>
        </row>
        <row r="13">
          <cell r="R13">
            <v>0</v>
          </cell>
        </row>
        <row r="14">
          <cell r="R14">
            <v>0.97</v>
          </cell>
        </row>
        <row r="15">
          <cell r="R15">
            <v>0</v>
          </cell>
        </row>
        <row r="16">
          <cell r="R16">
            <v>0</v>
          </cell>
        </row>
        <row r="17">
          <cell r="R17">
            <v>2.61</v>
          </cell>
        </row>
        <row r="18">
          <cell r="R18">
            <v>0</v>
          </cell>
        </row>
        <row r="19">
          <cell r="R19">
            <v>0</v>
          </cell>
        </row>
        <row r="20">
          <cell r="R20">
            <v>0</v>
          </cell>
        </row>
        <row r="22">
          <cell r="R22">
            <v>0</v>
          </cell>
        </row>
        <row r="23">
          <cell r="R23">
            <v>0</v>
          </cell>
        </row>
        <row r="24">
          <cell r="R24">
            <v>0</v>
          </cell>
        </row>
        <row r="25">
          <cell r="R25">
            <v>0</v>
          </cell>
        </row>
        <row r="26">
          <cell r="R26">
            <v>0</v>
          </cell>
        </row>
        <row r="27">
          <cell r="R27">
            <v>0</v>
          </cell>
        </row>
        <row r="28">
          <cell r="R28">
            <v>0</v>
          </cell>
        </row>
        <row r="29">
          <cell r="R29">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PA"/>
      <sheetName val="CDoi"/>
      <sheetName val="QHtheotinh"/>
      <sheetName val="CTBQCD"/>
      <sheetName val="HSinh"/>
      <sheetName val="DS"/>
      <sheetName val="KT"/>
      <sheetName val="CC"/>
      <sheetName val="CC (2)"/>
      <sheetName val="BQ"/>
      <sheetName val="00000000"/>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TD"/>
      <sheetName val="khu4"/>
      <sheetName val="§BBB"/>
      <sheetName val="TN"/>
      <sheetName val="XXXXXXXX"/>
      <sheetName val="00000000"/>
      <sheetName val="XL4Poppy"/>
    </sheetNames>
    <sheetDataSet>
      <sheetData sheetId="0"/>
      <sheetData sheetId="1"/>
      <sheetData sheetId="2"/>
      <sheetData sheetId="3"/>
      <sheetData sheetId="4"/>
      <sheetData sheetId="5"/>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s>
    <sheetDataSet>
      <sheetData sheetId="0"/>
      <sheetData sheetId="1"/>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QH"/>
      <sheetName val="02QH"/>
      <sheetName val="03QH"/>
      <sheetName val="04QH"/>
      <sheetName val="06QH"/>
      <sheetName val="07QH"/>
      <sheetName val="08QH"/>
      <sheetName val="09QH"/>
      <sheetName val="10QH"/>
      <sheetName val="11QH"/>
      <sheetName val="12QH"/>
      <sheetName val="13QH"/>
      <sheetName val="14QH"/>
      <sheetName val="15Q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2(ARMOR)"/>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SUM-BQ-REV.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sheetData sheetId="1"/>
      <sheetData sheetId="2"/>
      <sheetData sheetId="3"/>
      <sheetData sheetId="4"/>
      <sheetData sheetId="5"/>
      <sheetData sheetId="6"/>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D"/>
      <sheetName val="CCNN"/>
      <sheetName val="CSD"/>
      <sheetName val="CCNN06 - 10"/>
      <sheetName val="CCNN01-05"/>
      <sheetName val="SS 03-05"/>
      <sheetName val="KHPNN 01-05 (2)"/>
      <sheetName val="Mau CCNN"/>
      <sheetName val="MauCCDD"/>
      <sheetName val="Mau CCPNN"/>
      <sheetName val="CCPNN"/>
      <sheetName val="Mau CC (2)"/>
      <sheetName val="KHPNN 06-10 (2)"/>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N"/>
      <sheetName val="PNN"/>
      <sheetName val="CSD"/>
      <sheetName val="DD"/>
      <sheetName val="NN(TPKT)"/>
      <sheetName val="PNN(TPKT)"/>
      <sheetName val="DD(TPKT)"/>
      <sheetName val="DT"/>
      <sheetName val="DT(TPKT)"/>
      <sheetName val="KDC"/>
      <sheetName val="KDC(TPKT)"/>
      <sheetName val="B15"/>
      <sheetName val="B16"/>
      <sheetName val="Sheet1"/>
      <sheetName val="B13"/>
      <sheetName val="B12"/>
      <sheetName val="B11"/>
      <sheetName val="B1"/>
      <sheetName val="B2"/>
      <sheetName val="B3"/>
      <sheetName val="B4"/>
      <sheetName val="B5"/>
      <sheetName val="B6"/>
      <sheetName val="B4(T2)"/>
      <sheetName val="B7"/>
      <sheetName val="B8"/>
      <sheetName val="B9"/>
      <sheetName val="B10"/>
      <sheetName val="B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KV+TBA"/>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0"/>
      <sheetName val="CABLE"/>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s>
    <sheetDataSet>
      <sheetData sheetId="0">
        <row r="1">
          <cell r="A1" t="str">
            <v>PRICE BREAKDOWN FOR ELECTRICAL INSTALLATION WORK</v>
          </cell>
          <cell r="G1" t="str">
            <v xml:space="preserve"> </v>
          </cell>
          <cell r="K1" t="str">
            <v xml:space="preserve"> </v>
          </cell>
        </row>
        <row r="2">
          <cell r="B2" t="str">
            <v>東鼎  LNG TERMINAL</v>
          </cell>
          <cell r="G2" t="str">
            <v xml:space="preserve"> </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VanChuyen"/>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Evaluation REV.1"/>
      <sheetName val="4.1 (2)"/>
      <sheetName val="4.2"/>
      <sheetName val="4.3"/>
      <sheetName val="4.4"/>
      <sheetName val="4.5"/>
      <sheetName val="4.6"/>
      <sheetName val="4.7"/>
      <sheetName val="4.8"/>
      <sheetName val="4.9"/>
      <sheetName val="ELECTRICAL MTO REV.1"/>
      <sheetName val="ELECTRICAL MTO REV.0"/>
      <sheetName val="4.1"/>
      <sheetName val="BULK"/>
      <sheetName val="PAN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s>
    <sheetDataSet>
      <sheetData sheetId="0">
        <row r="323">
          <cell r="H323">
            <v>1402400</v>
          </cell>
        </row>
        <row r="329">
          <cell r="H329">
            <v>608046.18200000003</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_GC_Satthep"/>
    </sheetNames>
    <sheetDataSet>
      <sheetData sheetId="0">
        <row r="7">
          <cell r="C7">
            <v>3546</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ANEL"/>
      <sheetName val="Sheet1"/>
      <sheetName val="PANEL 南區焚化爐"/>
      <sheetName val="MV-PANEL"/>
    </sheetNames>
    <sheetDataSet>
      <sheetData sheetId="0"/>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UIT"/>
      <sheetName val="CABLE TRAY"/>
      <sheetName val="Sheet1"/>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
      <sheetName val="DI-ESTI"/>
      <sheetName val="切割 MTL"/>
      <sheetName val="切割 DI"/>
    </sheetNames>
    <sheetDataSet>
      <sheetData sheetId="0">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2" refreshError="1"/>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0B"/>
      <sheetName val="BM0A"/>
      <sheetName val="REQ PAGE CABLE"/>
      <sheetName val="STAHL (2)"/>
    </sheetNames>
    <sheetDataSet>
      <sheetData sheetId="0"/>
      <sheetData sheetId="1"/>
      <sheetData sheetId="2"/>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35"/>
    </sheetNames>
    <sheetDataSet>
      <sheetData sheetId="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0,4KV"/>
    </sheetNames>
    <sheetDataSet>
      <sheetData sheetId="0">
        <row r="10">
          <cell r="L10">
            <v>4400</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TH (2)"/>
      <sheetName val="TH (3)"/>
      <sheetName val="TH (4)"/>
      <sheetName val="CONST EQ"/>
      <sheetName val="DIREC-&quot;X&quot;"/>
      <sheetName val="INDIRECT-&quot;Y&quot; "/>
      <sheetName val="att-v"/>
      <sheetName val="att-w"/>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Poppy"/>
    </sheetNames>
    <sheetDataSet>
      <sheetData sheetId="0">
        <row r="15">
          <cell r="A15" t="b">
            <v>1</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D"/>
      <sheetName val="CCNN"/>
      <sheetName val="CSD"/>
      <sheetName val="CCNN06 - 10"/>
      <sheetName val="CCNN01-05"/>
      <sheetName val="SS 03-05"/>
      <sheetName val="KHPNN 01-05 (2)"/>
      <sheetName val="Mau CCNN"/>
      <sheetName val="MauCCDD"/>
      <sheetName val="Mau CCPNN"/>
      <sheetName val="CCPNN"/>
      <sheetName val="Mau CC (2)"/>
      <sheetName val="KHPNN 06-10 (2)"/>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N"/>
      <sheetName val="PNN"/>
      <sheetName val="CSD"/>
      <sheetName val="DD"/>
      <sheetName val="NN(TPKT)"/>
      <sheetName val="PNN(TPKT)"/>
      <sheetName val="DD(TPKT)"/>
      <sheetName val="DT"/>
      <sheetName val="DT(TPKT)"/>
      <sheetName val="KDC"/>
      <sheetName val="KDC(TPKT)"/>
      <sheetName val="B15"/>
      <sheetName val="B16"/>
      <sheetName val="Sheet1"/>
      <sheetName val="B13"/>
      <sheetName val="B12"/>
      <sheetName val="B11"/>
      <sheetName val="B1"/>
      <sheetName val="B2"/>
      <sheetName val="B3"/>
      <sheetName val="B4"/>
      <sheetName val="B5"/>
      <sheetName val="B6"/>
      <sheetName val="B4(T2)"/>
      <sheetName val="B7"/>
      <sheetName val="B8"/>
      <sheetName val="B9"/>
      <sheetName val="B10"/>
      <sheetName val="B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KV+TBA"/>
    </sheetNames>
    <sheetDataSet>
      <sheetData sheetId="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VanChuyen"/>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s>
    <sheetDataSet>
      <sheetData sheetId="0">
        <row r="323">
          <cell r="H323">
            <v>1402400</v>
          </cell>
        </row>
        <row r="329">
          <cell r="H329">
            <v>608046.18200000003</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_GC_Satthep"/>
    </sheetNames>
    <sheetDataSet>
      <sheetData sheetId="0">
        <row r="7">
          <cell r="C7">
            <v>3546</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35"/>
    </sheetNames>
    <sheetDataSet>
      <sheetData sheetId="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0,4KV"/>
    </sheetNames>
    <sheetDataSet>
      <sheetData sheetId="0">
        <row r="10">
          <cell r="L10">
            <v>4400</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Poppy"/>
    </sheetNames>
    <sheetDataSet>
      <sheetData sheetId="0">
        <row r="15">
          <cell r="A15" t="b">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activeCell="J10" sqref="J10"/>
    </sheetView>
  </sheetViews>
  <sheetFormatPr baseColWidth="10" defaultColWidth="9.1640625" defaultRowHeight="13" x14ac:dyDescent="0.15"/>
  <cols>
    <col min="1" max="1" width="6" style="15" customWidth="1"/>
    <col min="2" max="2" width="12.5" style="15" customWidth="1"/>
    <col min="3" max="3" width="65.33203125" style="15" customWidth="1"/>
    <col min="4" max="16384" width="9.1640625" style="15"/>
  </cols>
  <sheetData>
    <row r="1" spans="1:7" ht="52.5" customHeight="1" x14ac:dyDescent="0.15">
      <c r="A1" s="646" t="s">
        <v>636</v>
      </c>
      <c r="B1" s="646"/>
      <c r="C1" s="646"/>
    </row>
    <row r="2" spans="1:7" ht="32" x14ac:dyDescent="0.15">
      <c r="A2" s="2" t="s">
        <v>20</v>
      </c>
      <c r="B2" s="2" t="s">
        <v>637</v>
      </c>
      <c r="C2" s="2" t="s">
        <v>638</v>
      </c>
    </row>
    <row r="3" spans="1:7" ht="32.25" customHeight="1" x14ac:dyDescent="0.15">
      <c r="A3" s="80">
        <v>1</v>
      </c>
      <c r="B3" s="80" t="s">
        <v>47</v>
      </c>
      <c r="C3" s="81" t="s">
        <v>522</v>
      </c>
    </row>
    <row r="4" spans="1:7" ht="32.25" customHeight="1" x14ac:dyDescent="0.15">
      <c r="A4" s="36">
        <v>2</v>
      </c>
      <c r="B4" s="36" t="s">
        <v>53</v>
      </c>
      <c r="C4" s="34" t="s">
        <v>242</v>
      </c>
    </row>
    <row r="5" spans="1:7" ht="32.25" customHeight="1" x14ac:dyDescent="0.15">
      <c r="A5" s="36">
        <v>3</v>
      </c>
      <c r="B5" s="36" t="s">
        <v>512</v>
      </c>
      <c r="C5" s="34" t="s">
        <v>523</v>
      </c>
    </row>
    <row r="6" spans="1:7" ht="32.25" customHeight="1" x14ac:dyDescent="0.15">
      <c r="A6" s="36">
        <v>4</v>
      </c>
      <c r="B6" s="36" t="s">
        <v>509</v>
      </c>
      <c r="C6" s="34" t="s">
        <v>524</v>
      </c>
    </row>
    <row r="7" spans="1:7" ht="32.25" customHeight="1" x14ac:dyDescent="0.15">
      <c r="A7" s="36">
        <v>5</v>
      </c>
      <c r="B7" s="36" t="s">
        <v>508</v>
      </c>
      <c r="C7" s="34" t="s">
        <v>525</v>
      </c>
    </row>
    <row r="8" spans="1:7" ht="32.25" customHeight="1" x14ac:dyDescent="0.15">
      <c r="A8" s="36">
        <v>6</v>
      </c>
      <c r="B8" s="36" t="s">
        <v>65</v>
      </c>
      <c r="C8" s="34" t="s">
        <v>526</v>
      </c>
    </row>
    <row r="9" spans="1:7" ht="32.25" customHeight="1" x14ac:dyDescent="0.15">
      <c r="A9" s="36">
        <v>7</v>
      </c>
      <c r="B9" s="36" t="s">
        <v>66</v>
      </c>
      <c r="C9" s="34" t="s">
        <v>527</v>
      </c>
    </row>
    <row r="10" spans="1:7" ht="32.25" customHeight="1" x14ac:dyDescent="0.15">
      <c r="A10" s="36">
        <v>8</v>
      </c>
      <c r="B10" s="36" t="s">
        <v>67</v>
      </c>
      <c r="C10" s="34" t="s">
        <v>528</v>
      </c>
    </row>
    <row r="11" spans="1:7" ht="16" x14ac:dyDescent="0.15">
      <c r="A11" s="36">
        <v>9</v>
      </c>
      <c r="B11" s="36" t="s">
        <v>639</v>
      </c>
      <c r="C11" s="34" t="s">
        <v>651</v>
      </c>
      <c r="D11" s="391"/>
      <c r="E11" s="391"/>
      <c r="F11" s="391"/>
      <c r="G11" s="391"/>
    </row>
    <row r="12" spans="1:7" ht="16" x14ac:dyDescent="0.15">
      <c r="A12" s="36">
        <v>10</v>
      </c>
      <c r="B12" s="36" t="s">
        <v>640</v>
      </c>
      <c r="C12" s="34" t="s">
        <v>652</v>
      </c>
    </row>
    <row r="13" spans="1:7" ht="32" x14ac:dyDescent="0.15">
      <c r="A13" s="36">
        <v>11</v>
      </c>
      <c r="B13" s="36" t="s">
        <v>641</v>
      </c>
      <c r="C13" s="34" t="s">
        <v>653</v>
      </c>
    </row>
    <row r="14" spans="1:7" ht="26.25" customHeight="1" x14ac:dyDescent="0.15">
      <c r="A14" s="36">
        <v>12</v>
      </c>
      <c r="B14" s="36" t="s">
        <v>642</v>
      </c>
      <c r="C14" s="34" t="s">
        <v>654</v>
      </c>
      <c r="D14" s="391"/>
      <c r="E14" s="391"/>
      <c r="F14" s="391"/>
      <c r="G14" s="391"/>
    </row>
    <row r="15" spans="1:7" ht="26.25" customHeight="1" x14ac:dyDescent="0.15">
      <c r="A15" s="36">
        <v>13</v>
      </c>
      <c r="B15" s="36" t="s">
        <v>643</v>
      </c>
      <c r="C15" s="34" t="s">
        <v>655</v>
      </c>
    </row>
    <row r="16" spans="1:7" ht="32" x14ac:dyDescent="0.15">
      <c r="A16" s="36">
        <v>14</v>
      </c>
      <c r="B16" s="36" t="s">
        <v>644</v>
      </c>
      <c r="C16" s="34" t="s">
        <v>656</v>
      </c>
    </row>
    <row r="17" spans="1:20" ht="26.25" customHeight="1" x14ac:dyDescent="0.15">
      <c r="A17" s="36">
        <v>15</v>
      </c>
      <c r="B17" s="36" t="s">
        <v>645</v>
      </c>
      <c r="C17" s="34" t="s">
        <v>657</v>
      </c>
    </row>
    <row r="18" spans="1:20" ht="26.25" customHeight="1" x14ac:dyDescent="0.15">
      <c r="A18" s="36">
        <v>16</v>
      </c>
      <c r="B18" s="36" t="s">
        <v>646</v>
      </c>
      <c r="C18" s="34" t="s">
        <v>658</v>
      </c>
    </row>
    <row r="19" spans="1:20" ht="32" x14ac:dyDescent="0.15">
      <c r="A19" s="36">
        <v>17</v>
      </c>
      <c r="B19" s="36" t="s">
        <v>647</v>
      </c>
      <c r="C19" s="34" t="s">
        <v>659</v>
      </c>
    </row>
    <row r="20" spans="1:20" ht="32" x14ac:dyDescent="0.15">
      <c r="A20" s="36">
        <v>18</v>
      </c>
      <c r="B20" s="36" t="s">
        <v>648</v>
      </c>
      <c r="C20" s="34" t="s">
        <v>660</v>
      </c>
    </row>
    <row r="21" spans="1:20" ht="19.5" customHeight="1" x14ac:dyDescent="0.15">
      <c r="A21" s="36">
        <v>19</v>
      </c>
      <c r="B21" s="36" t="s">
        <v>649</v>
      </c>
      <c r="C21" s="34" t="s">
        <v>661</v>
      </c>
      <c r="E21" s="647"/>
      <c r="F21" s="647"/>
      <c r="G21" s="647"/>
      <c r="H21" s="647"/>
      <c r="I21" s="647"/>
      <c r="J21" s="647"/>
      <c r="K21" s="647"/>
      <c r="L21" s="647"/>
      <c r="M21" s="647"/>
      <c r="N21" s="647"/>
      <c r="O21" s="647"/>
      <c r="P21" s="647"/>
      <c r="Q21" s="647"/>
      <c r="R21" s="647"/>
      <c r="S21" s="647"/>
      <c r="T21" s="647"/>
    </row>
    <row r="22" spans="1:20" ht="48" x14ac:dyDescent="0.15">
      <c r="A22" s="47">
        <v>20</v>
      </c>
      <c r="B22" s="47" t="s">
        <v>650</v>
      </c>
      <c r="C22" s="45" t="s">
        <v>662</v>
      </c>
      <c r="E22" s="647"/>
      <c r="F22" s="647"/>
      <c r="G22" s="647"/>
      <c r="H22" s="647"/>
      <c r="I22" s="647"/>
      <c r="J22" s="647"/>
      <c r="K22" s="647"/>
      <c r="L22" s="647"/>
      <c r="M22" s="647"/>
      <c r="N22" s="647"/>
      <c r="O22" s="647"/>
      <c r="P22" s="647"/>
      <c r="Q22" s="647"/>
      <c r="R22" s="647"/>
      <c r="S22" s="647"/>
      <c r="T22" s="647"/>
    </row>
  </sheetData>
  <mergeCells count="3">
    <mergeCell ref="A1:C1"/>
    <mergeCell ref="E21:T21"/>
    <mergeCell ref="E22:T22"/>
  </mergeCells>
  <phoneticPr fontId="3" type="noConversion"/>
  <pageMargins left="0.92" right="0.16" top="0.37" bottom="0.16" header="0.3" footer="0.16"/>
  <pageSetup paperSize="9" scale="110" orientation="portrait" blackAndWhite="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zoomScale="70" zoomScaleNormal="70" zoomScalePageLayoutView="70" workbookViewId="0">
      <pane xSplit="2" ySplit="6" topLeftCell="I7" activePane="bottomRight" state="frozen"/>
      <selection activeCell="J10" sqref="J10"/>
      <selection pane="topRight" activeCell="J10" sqref="J10"/>
      <selection pane="bottomLeft" activeCell="J10" sqref="J10"/>
      <selection pane="bottomRight" activeCell="J10" sqref="J10"/>
    </sheetView>
  </sheetViews>
  <sheetFormatPr baseColWidth="10" defaultColWidth="9.1640625" defaultRowHeight="16" x14ac:dyDescent="0.15"/>
  <cols>
    <col min="1" max="1" width="5.5" style="13" customWidth="1"/>
    <col min="2" max="2" width="43.6640625" style="13" customWidth="1"/>
    <col min="3" max="3" width="7.1640625" style="14" customWidth="1"/>
    <col min="4" max="4" width="14.5" style="14" customWidth="1"/>
    <col min="5" max="7" width="9.6640625" style="13" customWidth="1"/>
    <col min="8" max="8" width="11.1640625" style="13" customWidth="1"/>
    <col min="9" max="16" width="9.6640625" style="13" customWidth="1"/>
    <col min="17" max="17" width="11.1640625" style="13" customWidth="1"/>
    <col min="18" max="18" width="9.1640625" style="13"/>
    <col min="19" max="19" width="23.5" style="13" hidden="1" customWidth="1"/>
    <col min="20" max="20" width="0" style="13" hidden="1" customWidth="1"/>
    <col min="21" max="21" width="35" style="13" hidden="1" customWidth="1"/>
    <col min="22" max="27" width="0" style="13" hidden="1" customWidth="1"/>
    <col min="28" max="16384" width="9.1640625" style="13"/>
  </cols>
  <sheetData>
    <row r="1" spans="1:21" x14ac:dyDescent="0.15">
      <c r="A1" s="131" t="s">
        <v>47</v>
      </c>
      <c r="B1" s="132"/>
      <c r="C1" s="133"/>
      <c r="D1" s="133"/>
      <c r="E1" s="132"/>
      <c r="F1" s="132"/>
      <c r="G1" s="132"/>
      <c r="H1" s="132"/>
      <c r="I1" s="132"/>
      <c r="J1" s="132"/>
      <c r="K1" s="132"/>
      <c r="L1" s="132"/>
      <c r="M1" s="132"/>
      <c r="N1" s="132"/>
      <c r="O1" s="132"/>
      <c r="P1" s="132"/>
      <c r="Q1" s="132"/>
    </row>
    <row r="2" spans="1:21" x14ac:dyDescent="0.15">
      <c r="A2" s="650" t="s">
        <v>519</v>
      </c>
      <c r="B2" s="651"/>
      <c r="C2" s="651"/>
      <c r="D2" s="651"/>
      <c r="E2" s="651"/>
      <c r="F2" s="651"/>
      <c r="G2" s="651"/>
      <c r="H2" s="651"/>
      <c r="I2" s="651"/>
      <c r="J2" s="651"/>
      <c r="K2" s="651"/>
      <c r="L2" s="651"/>
      <c r="M2" s="651"/>
      <c r="N2" s="651"/>
      <c r="O2" s="651"/>
      <c r="P2" s="651"/>
      <c r="Q2" s="651"/>
    </row>
    <row r="3" spans="1:21" ht="18" customHeight="1" x14ac:dyDescent="0.15">
      <c r="A3" s="658" t="s">
        <v>224</v>
      </c>
      <c r="B3" s="658"/>
      <c r="C3" s="658"/>
      <c r="D3" s="658"/>
      <c r="E3" s="658"/>
      <c r="F3" s="658"/>
      <c r="G3" s="658"/>
      <c r="H3" s="658"/>
      <c r="I3" s="658"/>
      <c r="J3" s="658"/>
      <c r="K3" s="658"/>
      <c r="L3" s="658"/>
      <c r="M3" s="658"/>
      <c r="N3" s="658"/>
      <c r="O3" s="658"/>
      <c r="P3" s="658"/>
      <c r="Q3" s="658"/>
    </row>
    <row r="4" spans="1:21" ht="4.5" customHeight="1" x14ac:dyDescent="0.15">
      <c r="A4" s="82"/>
      <c r="B4" s="82"/>
      <c r="C4" s="82"/>
      <c r="D4" s="82"/>
      <c r="E4" s="82"/>
      <c r="F4" s="82"/>
      <c r="G4" s="82"/>
      <c r="H4" s="82"/>
      <c r="I4" s="82"/>
      <c r="J4" s="82"/>
      <c r="K4" s="82"/>
      <c r="L4" s="82"/>
      <c r="M4" s="82"/>
      <c r="N4" s="82"/>
      <c r="O4" s="82"/>
      <c r="P4" s="82"/>
      <c r="Q4" s="82"/>
    </row>
    <row r="5" spans="1:21" ht="22.5" customHeight="1" x14ac:dyDescent="0.15">
      <c r="A5" s="652" t="s">
        <v>20</v>
      </c>
      <c r="B5" s="656" t="s">
        <v>164</v>
      </c>
      <c r="C5" s="652" t="s">
        <v>24</v>
      </c>
      <c r="D5" s="654" t="s">
        <v>145</v>
      </c>
      <c r="E5" s="30" t="s">
        <v>36</v>
      </c>
      <c r="F5" s="30"/>
      <c r="G5" s="30"/>
      <c r="H5" s="30"/>
      <c r="I5" s="30"/>
      <c r="J5" s="30"/>
      <c r="K5" s="30"/>
      <c r="L5" s="30"/>
      <c r="M5" s="30"/>
      <c r="N5" s="30"/>
      <c r="O5" s="30"/>
      <c r="P5" s="30"/>
      <c r="Q5" s="30"/>
    </row>
    <row r="6" spans="1:21" ht="46.5" customHeight="1" x14ac:dyDescent="0.15">
      <c r="A6" s="653"/>
      <c r="B6" s="657"/>
      <c r="C6" s="653"/>
      <c r="D6" s="655"/>
      <c r="E6" s="29" t="s">
        <v>215</v>
      </c>
      <c r="F6" s="29" t="s">
        <v>216</v>
      </c>
      <c r="G6" s="29" t="s">
        <v>217</v>
      </c>
      <c r="H6" s="29" t="s">
        <v>218</v>
      </c>
      <c r="I6" s="29" t="s">
        <v>219</v>
      </c>
      <c r="J6" s="29" t="s">
        <v>220</v>
      </c>
      <c r="K6" s="29" t="s">
        <v>221</v>
      </c>
      <c r="L6" s="29" t="s">
        <v>222</v>
      </c>
      <c r="M6" s="29" t="s">
        <v>223</v>
      </c>
      <c r="N6" s="29" t="s">
        <v>225</v>
      </c>
      <c r="O6" s="29" t="s">
        <v>226</v>
      </c>
      <c r="P6" s="29" t="s">
        <v>227</v>
      </c>
      <c r="Q6" s="29" t="s">
        <v>228</v>
      </c>
      <c r="S6" s="13" t="s">
        <v>634</v>
      </c>
    </row>
    <row r="7" spans="1:21" s="88" customFormat="1" ht="18" customHeight="1" x14ac:dyDescent="0.15">
      <c r="A7" s="41">
        <v>-1</v>
      </c>
      <c r="B7" s="41">
        <v>-2</v>
      </c>
      <c r="C7" s="41">
        <v>-3</v>
      </c>
      <c r="D7" s="41" t="s">
        <v>542</v>
      </c>
      <c r="E7" s="41">
        <v>-5</v>
      </c>
      <c r="F7" s="41">
        <v>-6</v>
      </c>
      <c r="G7" s="41">
        <v>-7</v>
      </c>
      <c r="H7" s="41">
        <v>-8</v>
      </c>
      <c r="I7" s="41">
        <v>-9</v>
      </c>
      <c r="J7" s="41">
        <v>-10</v>
      </c>
      <c r="K7" s="41">
        <v>-11</v>
      </c>
      <c r="L7" s="41">
        <v>-12</v>
      </c>
      <c r="M7" s="41">
        <v>-13</v>
      </c>
      <c r="N7" s="41">
        <v>-14</v>
      </c>
      <c r="O7" s="41">
        <v>-15</v>
      </c>
      <c r="P7" s="41">
        <v>-16</v>
      </c>
      <c r="Q7" s="41">
        <v>-17</v>
      </c>
    </row>
    <row r="8" spans="1:21" s="1" customFormat="1" ht="29.25" customHeight="1" x14ac:dyDescent="0.15">
      <c r="A8" s="32">
        <v>1</v>
      </c>
      <c r="B8" s="32" t="s">
        <v>34</v>
      </c>
      <c r="C8" s="37" t="s">
        <v>25</v>
      </c>
      <c r="D8" s="147">
        <f>'08-CC HUYEN'!$D7</f>
        <v>7903.35</v>
      </c>
      <c r="E8" s="147">
        <f>'Xã An Lộc'!$D7</f>
        <v>397.99</v>
      </c>
      <c r="F8" s="147">
        <f>'Xã Bình Lộc'!$D7</f>
        <v>332.62</v>
      </c>
      <c r="G8" s="147">
        <f>'Xã Hộ Độ'!$D7</f>
        <v>369.31</v>
      </c>
      <c r="H8" s="147">
        <f>'Xã Hồng Lộc'!$D7</f>
        <v>1630.6100000000001</v>
      </c>
      <c r="I8" s="147">
        <f>'Xã Ích Hậu'!$D7</f>
        <v>578.30999999999995</v>
      </c>
      <c r="J8" s="147">
        <f>'Xã Mai Phụ'!$D7</f>
        <v>317.86</v>
      </c>
      <c r="K8" s="147">
        <f>'Xã Phù Lưu'!$D7</f>
        <v>572.87</v>
      </c>
      <c r="L8" s="147">
        <f>'Xã Tân Lộc'!$D7</f>
        <v>802.02</v>
      </c>
      <c r="M8" s="147">
        <f>'Xã Thạch Bằng'!$D7</f>
        <v>553.12</v>
      </c>
      <c r="N8" s="147">
        <f>'Xã Thạch Châu'!$D7</f>
        <v>475.71999999999997</v>
      </c>
      <c r="O8" s="147">
        <f>'Xã Thạch Kim'!$D7</f>
        <v>12.26</v>
      </c>
      <c r="P8" s="147">
        <f>'Xã Thạch Mỹ'!$D7</f>
        <v>741.68999999999994</v>
      </c>
      <c r="Q8" s="147">
        <f>'Xã Thịnh Lộc'!$D7</f>
        <v>1118.97</v>
      </c>
      <c r="S8" s="369">
        <v>7903.35</v>
      </c>
      <c r="U8" s="1" t="s">
        <v>214</v>
      </c>
    </row>
    <row r="9" spans="1:21" s="1" customFormat="1" ht="27" customHeight="1" x14ac:dyDescent="0.15">
      <c r="A9" s="33" t="s">
        <v>5</v>
      </c>
      <c r="B9" s="33" t="s">
        <v>77</v>
      </c>
      <c r="C9" s="36" t="s">
        <v>78</v>
      </c>
      <c r="D9" s="148">
        <f>'08-CC HUYEN'!$D8</f>
        <v>3575.6900000000005</v>
      </c>
      <c r="E9" s="148">
        <f>'Xã An Lộc'!$D8</f>
        <v>208.58</v>
      </c>
      <c r="F9" s="148">
        <f>'Xã Bình Lộc'!$D8</f>
        <v>191.13</v>
      </c>
      <c r="G9" s="148">
        <f>'Xã Hộ Độ'!$D8</f>
        <v>0</v>
      </c>
      <c r="H9" s="148">
        <f>'Xã Hồng Lộc'!$D8</f>
        <v>520.20000000000005</v>
      </c>
      <c r="I9" s="148">
        <f>'Xã Ích Hậu'!$D8</f>
        <v>463.97999999999996</v>
      </c>
      <c r="J9" s="148">
        <f>'Xã Mai Phụ'!$D8</f>
        <v>89.52</v>
      </c>
      <c r="K9" s="148">
        <f>'Xã Phù Lưu'!$D8</f>
        <v>395.1</v>
      </c>
      <c r="L9" s="148">
        <f>'Xã Tân Lộc'!$D8</f>
        <v>503.01</v>
      </c>
      <c r="M9" s="148">
        <f>'Xã Thạch Bằng'!$D8</f>
        <v>190.78</v>
      </c>
      <c r="N9" s="148">
        <f>'Xã Thạch Châu'!$D8</f>
        <v>312.95</v>
      </c>
      <c r="O9" s="148">
        <f>'Xã Thạch Kim'!$D8</f>
        <v>0</v>
      </c>
      <c r="P9" s="148">
        <f>'Xã Thạch Mỹ'!$D8</f>
        <v>362.21</v>
      </c>
      <c r="Q9" s="148">
        <f>'Xã Thịnh Lộc'!$D8</f>
        <v>338.23</v>
      </c>
      <c r="S9" s="369">
        <v>3575.6900000000005</v>
      </c>
      <c r="U9" s="208">
        <f>SUM(D8,D20,D47)</f>
        <v>11742.83</v>
      </c>
    </row>
    <row r="10" spans="1:21" s="3" customFormat="1" ht="14.25" customHeight="1" x14ac:dyDescent="0.15">
      <c r="A10" s="35"/>
      <c r="B10" s="35" t="s">
        <v>75</v>
      </c>
      <c r="C10" s="39" t="s">
        <v>76</v>
      </c>
      <c r="D10" s="149">
        <f>'08-CC HUYEN'!$D9</f>
        <v>2968.7499999999995</v>
      </c>
      <c r="E10" s="149">
        <f>'Xã An Lộc'!$D9</f>
        <v>208.58</v>
      </c>
      <c r="F10" s="149">
        <f>'Xã Bình Lộc'!$D9</f>
        <v>155.26</v>
      </c>
      <c r="G10" s="149">
        <f>'Xã Hộ Độ'!$D9</f>
        <v>0</v>
      </c>
      <c r="H10" s="149">
        <f>'Xã Hồng Lộc'!$D9</f>
        <v>520.20000000000005</v>
      </c>
      <c r="I10" s="149">
        <f>'Xã Ích Hậu'!$D9</f>
        <v>459.19</v>
      </c>
      <c r="J10" s="149">
        <f>'Xã Mai Phụ'!$D9</f>
        <v>26.189999999999998</v>
      </c>
      <c r="K10" s="149">
        <f>'Xã Phù Lưu'!$D9</f>
        <v>293.84999999999997</v>
      </c>
      <c r="L10" s="149">
        <f>'Xã Tân Lộc'!$D9</f>
        <v>503.01</v>
      </c>
      <c r="M10" s="149">
        <f>'Xã Thạch Bằng'!$D9</f>
        <v>80.929999999999993</v>
      </c>
      <c r="N10" s="149">
        <f>'Xã Thạch Châu'!$D9</f>
        <v>25.1</v>
      </c>
      <c r="O10" s="149">
        <f>'Xã Thạch Kim'!$D9</f>
        <v>0</v>
      </c>
      <c r="P10" s="149">
        <f>'Xã Thạch Mỹ'!$D9</f>
        <v>358.21</v>
      </c>
      <c r="Q10" s="149">
        <f>'Xã Thịnh Lộc'!$D9</f>
        <v>338.23</v>
      </c>
      <c r="S10" s="370">
        <v>2968.7499999999995</v>
      </c>
    </row>
    <row r="11" spans="1:21" s="3" customFormat="1" ht="14.25" customHeight="1" x14ac:dyDescent="0.15">
      <c r="A11" s="35"/>
      <c r="B11" s="35" t="s">
        <v>206</v>
      </c>
      <c r="C11" s="39" t="s">
        <v>204</v>
      </c>
      <c r="D11" s="149">
        <f>'08-CC HUYEN'!$D10</f>
        <v>606.93000000000006</v>
      </c>
      <c r="E11" s="149">
        <f>'Xã An Lộc'!$D10</f>
        <v>0</v>
      </c>
      <c r="F11" s="149">
        <f>'Xã Bình Lộc'!$D10</f>
        <v>35.869999999999997</v>
      </c>
      <c r="G11" s="149">
        <f>'Xã Hộ Độ'!$D10</f>
        <v>0</v>
      </c>
      <c r="H11" s="149">
        <f>'Xã Hồng Lộc'!$D10</f>
        <v>0</v>
      </c>
      <c r="I11" s="149">
        <f>'Xã Ích Hậu'!$D10</f>
        <v>4.79</v>
      </c>
      <c r="J11" s="149">
        <f>'Xã Mai Phụ'!$D10</f>
        <v>63.33</v>
      </c>
      <c r="K11" s="149">
        <f>'Xã Phù Lưu'!$D10</f>
        <v>101.25</v>
      </c>
      <c r="L11" s="149">
        <f>'Xã Tân Lộc'!$D10</f>
        <v>0</v>
      </c>
      <c r="M11" s="149">
        <f>'Xã Thạch Bằng'!$D10</f>
        <v>109.85000000000001</v>
      </c>
      <c r="N11" s="149">
        <f>'Xã Thạch Châu'!$D10</f>
        <v>287.83999999999997</v>
      </c>
      <c r="O11" s="149">
        <f>'Xã Thạch Kim'!$D10</f>
        <v>0</v>
      </c>
      <c r="P11" s="149">
        <f>'Xã Thạch Mỹ'!$D10</f>
        <v>4</v>
      </c>
      <c r="Q11" s="149">
        <f>'Xã Thịnh Lộc'!$D10</f>
        <v>0</v>
      </c>
      <c r="S11" s="370">
        <v>606.93000000000006</v>
      </c>
    </row>
    <row r="12" spans="1:21" s="1" customFormat="1" ht="14.25" customHeight="1" x14ac:dyDescent="0.15">
      <c r="A12" s="33" t="s">
        <v>6</v>
      </c>
      <c r="B12" s="33" t="s">
        <v>105</v>
      </c>
      <c r="C12" s="36" t="s">
        <v>54</v>
      </c>
      <c r="D12" s="148">
        <f>'08-CC HUYEN'!$D11</f>
        <v>947.72999999999979</v>
      </c>
      <c r="E12" s="148">
        <f>'Xã An Lộc'!$D11</f>
        <v>70.839999999999989</v>
      </c>
      <c r="F12" s="148">
        <f>'Xã Bình Lộc'!$D11</f>
        <v>75.31</v>
      </c>
      <c r="G12" s="148">
        <f>'Xã Hộ Độ'!$D11</f>
        <v>0.54</v>
      </c>
      <c r="H12" s="148">
        <f>'Xã Hồng Lộc'!$D11</f>
        <v>239.26999999999998</v>
      </c>
      <c r="I12" s="148">
        <f>'Xã Ích Hậu'!$D11</f>
        <v>8.3800000000000008</v>
      </c>
      <c r="J12" s="148">
        <f>'Xã Mai Phụ'!$D11</f>
        <v>105.05</v>
      </c>
      <c r="K12" s="148">
        <f>'Xã Phù Lưu'!$D11</f>
        <v>62.72</v>
      </c>
      <c r="L12" s="148">
        <f>'Xã Tân Lộc'!$D11</f>
        <v>11.75</v>
      </c>
      <c r="M12" s="148">
        <f>'Xã Thạch Bằng'!$D11</f>
        <v>80.02</v>
      </c>
      <c r="N12" s="148">
        <f>'Xã Thạch Châu'!$D11</f>
        <v>4.68</v>
      </c>
      <c r="O12" s="148">
        <f>'Xã Thạch Kim'!$D11</f>
        <v>0</v>
      </c>
      <c r="P12" s="148">
        <f>'Xã Thạch Mỹ'!$D11</f>
        <v>142.49</v>
      </c>
      <c r="Q12" s="148">
        <f>'Xã Thịnh Lộc'!$D11</f>
        <v>146.68</v>
      </c>
      <c r="S12" s="369">
        <v>947.72999999999979</v>
      </c>
    </row>
    <row r="13" spans="1:21" s="1" customFormat="1" ht="14.25" customHeight="1" x14ac:dyDescent="0.15">
      <c r="A13" s="33" t="s">
        <v>7</v>
      </c>
      <c r="B13" s="33" t="s">
        <v>37</v>
      </c>
      <c r="C13" s="36" t="s">
        <v>42</v>
      </c>
      <c r="D13" s="148">
        <f>'08-CC HUYEN'!$D12</f>
        <v>984.43</v>
      </c>
      <c r="E13" s="148">
        <f>'Xã An Lộc'!$D12</f>
        <v>33.630000000000003</v>
      </c>
      <c r="F13" s="148">
        <f>'Xã Bình Lộc'!$D12</f>
        <v>65.81</v>
      </c>
      <c r="G13" s="148">
        <f>'Xã Hộ Độ'!$D12</f>
        <v>59.74</v>
      </c>
      <c r="H13" s="148">
        <f>'Xã Hồng Lộc'!$D12</f>
        <v>84.87</v>
      </c>
      <c r="I13" s="148">
        <f>'Xã Ích Hậu'!$D12</f>
        <v>37.19</v>
      </c>
      <c r="J13" s="148">
        <f>'Xã Mai Phụ'!$D12</f>
        <v>58.1</v>
      </c>
      <c r="K13" s="148">
        <f>'Xã Phù Lưu'!$D12</f>
        <v>92.31</v>
      </c>
      <c r="L13" s="148">
        <f>'Xã Tân Lộc'!$D12</f>
        <v>69.89</v>
      </c>
      <c r="M13" s="148">
        <f>'Xã Thạch Bằng'!$D12</f>
        <v>121.2</v>
      </c>
      <c r="N13" s="148">
        <f>'Xã Thạch Châu'!$D12</f>
        <v>102.52</v>
      </c>
      <c r="O13" s="148">
        <f>'Xã Thạch Kim'!$D12</f>
        <v>2.5</v>
      </c>
      <c r="P13" s="148">
        <f>'Xã Thạch Mỹ'!$D12</f>
        <v>122.06</v>
      </c>
      <c r="Q13" s="148">
        <f>'Xã Thịnh Lộc'!$D12</f>
        <v>134.61000000000001</v>
      </c>
      <c r="S13" s="369">
        <v>984.43</v>
      </c>
    </row>
    <row r="14" spans="1:21" s="1" customFormat="1" ht="14.25" customHeight="1" x14ac:dyDescent="0.15">
      <c r="A14" s="33" t="s">
        <v>8</v>
      </c>
      <c r="B14" s="33" t="s">
        <v>15</v>
      </c>
      <c r="C14" s="36" t="s">
        <v>26</v>
      </c>
      <c r="D14" s="148">
        <f>'08-CC HUYEN'!$D13</f>
        <v>1221.73</v>
      </c>
      <c r="E14" s="148">
        <f>'Xã An Lộc'!$D13</f>
        <v>55.05</v>
      </c>
      <c r="F14" s="148">
        <f>'Xã Bình Lộc'!$D13</f>
        <v>0</v>
      </c>
      <c r="G14" s="148">
        <f>'Xã Hộ Độ'!$D13</f>
        <v>72.260000000000005</v>
      </c>
      <c r="H14" s="148">
        <f>'Xã Hồng Lộc'!$D13</f>
        <v>408.69</v>
      </c>
      <c r="I14" s="148">
        <f>'Xã Ích Hậu'!$D13</f>
        <v>0</v>
      </c>
      <c r="J14" s="148">
        <f>'Xã Mai Phụ'!$D13</f>
        <v>14.95</v>
      </c>
      <c r="K14" s="148">
        <f>'Xã Phù Lưu'!$D13</f>
        <v>0</v>
      </c>
      <c r="L14" s="148">
        <f>'Xã Tân Lộc'!$D13</f>
        <v>24.36</v>
      </c>
      <c r="M14" s="148">
        <f>'Xã Thạch Bằng'!$D13</f>
        <v>111.38</v>
      </c>
      <c r="N14" s="148">
        <f>'Xã Thạch Châu'!$D13</f>
        <v>18.43</v>
      </c>
      <c r="O14" s="148">
        <f>'Xã Thạch Kim'!$D13</f>
        <v>9.77</v>
      </c>
      <c r="P14" s="148">
        <f>'Xã Thạch Mỹ'!$D13</f>
        <v>18.61</v>
      </c>
      <c r="Q14" s="148">
        <f>'Xã Thịnh Lộc'!$D13</f>
        <v>488.22999999999996</v>
      </c>
      <c r="S14" s="369">
        <v>1221.73</v>
      </c>
    </row>
    <row r="15" spans="1:21" s="1" customFormat="1" ht="14.25" customHeight="1" x14ac:dyDescent="0.15">
      <c r="A15" s="33" t="s">
        <v>9</v>
      </c>
      <c r="B15" s="33" t="s">
        <v>16</v>
      </c>
      <c r="C15" s="36" t="s">
        <v>27</v>
      </c>
      <c r="D15" s="148">
        <f>'08-CC HUYEN'!$D14</f>
        <v>0</v>
      </c>
      <c r="E15" s="148">
        <f>'Xã An Lộc'!$D14</f>
        <v>0</v>
      </c>
      <c r="F15" s="148">
        <f>'Xã Bình Lộc'!$D14</f>
        <v>0</v>
      </c>
      <c r="G15" s="148">
        <f>'Xã Hộ Độ'!$D14</f>
        <v>0</v>
      </c>
      <c r="H15" s="148">
        <f>'Xã Hồng Lộc'!$D14</f>
        <v>0</v>
      </c>
      <c r="I15" s="148">
        <f>'Xã Ích Hậu'!$D14</f>
        <v>0</v>
      </c>
      <c r="J15" s="148">
        <f>'Xã Mai Phụ'!$D14</f>
        <v>0</v>
      </c>
      <c r="K15" s="148">
        <f>'Xã Phù Lưu'!$D14</f>
        <v>0</v>
      </c>
      <c r="L15" s="148">
        <f>'Xã Tân Lộc'!$D14</f>
        <v>0</v>
      </c>
      <c r="M15" s="148">
        <f>'Xã Thạch Bằng'!$D14</f>
        <v>0</v>
      </c>
      <c r="N15" s="148">
        <f>'Xã Thạch Châu'!$D14</f>
        <v>0</v>
      </c>
      <c r="O15" s="148">
        <f>'Xã Thạch Kim'!$D14</f>
        <v>0</v>
      </c>
      <c r="P15" s="148">
        <f>'Xã Thạch Mỹ'!$D14</f>
        <v>0</v>
      </c>
      <c r="Q15" s="148">
        <f>'Xã Thịnh Lộc'!$D14</f>
        <v>0</v>
      </c>
      <c r="S15" s="369">
        <v>0</v>
      </c>
    </row>
    <row r="16" spans="1:21" s="1" customFormat="1" ht="14.25" customHeight="1" x14ac:dyDescent="0.15">
      <c r="A16" s="33" t="s">
        <v>39</v>
      </c>
      <c r="B16" s="33" t="s">
        <v>38</v>
      </c>
      <c r="C16" s="36" t="s">
        <v>43</v>
      </c>
      <c r="D16" s="148">
        <f>'08-CC HUYEN'!$D15</f>
        <v>592.88</v>
      </c>
      <c r="E16" s="148">
        <f>'Xã An Lộc'!$D15</f>
        <v>23.97</v>
      </c>
      <c r="F16" s="148">
        <f>'Xã Bình Lộc'!$D15</f>
        <v>0</v>
      </c>
      <c r="G16" s="148">
        <f>'Xã Hộ Độ'!$D15</f>
        <v>0</v>
      </c>
      <c r="H16" s="148">
        <f>'Xã Hồng Lộc'!$D15</f>
        <v>356.11</v>
      </c>
      <c r="I16" s="148">
        <f>'Xã Ích Hậu'!$D15</f>
        <v>0</v>
      </c>
      <c r="J16" s="148">
        <f>'Xã Mai Phụ'!$D15</f>
        <v>0</v>
      </c>
      <c r="K16" s="148">
        <f>'Xã Phù Lưu'!$D15</f>
        <v>0</v>
      </c>
      <c r="L16" s="148">
        <f>'Xã Tân Lộc'!$D15</f>
        <v>178.91</v>
      </c>
      <c r="M16" s="148">
        <f>'Xã Thạch Bằng'!$D15</f>
        <v>19.87</v>
      </c>
      <c r="N16" s="148">
        <f>'Xã Thạch Châu'!$D15</f>
        <v>0</v>
      </c>
      <c r="O16" s="148">
        <f>'Xã Thạch Kim'!$D15</f>
        <v>0</v>
      </c>
      <c r="P16" s="148">
        <f>'Xã Thạch Mỹ'!$D15</f>
        <v>14.02</v>
      </c>
      <c r="Q16" s="148">
        <f>'Xã Thịnh Lộc'!$D15</f>
        <v>0</v>
      </c>
      <c r="S16" s="369">
        <v>592.88</v>
      </c>
    </row>
    <row r="17" spans="1:19" s="1" customFormat="1" ht="14.25" customHeight="1" x14ac:dyDescent="0.15">
      <c r="A17" s="33" t="s">
        <v>40</v>
      </c>
      <c r="B17" s="33" t="s">
        <v>82</v>
      </c>
      <c r="C17" s="36" t="s">
        <v>70</v>
      </c>
      <c r="D17" s="148">
        <f>'08-CC HUYEN'!$D16</f>
        <v>286.06</v>
      </c>
      <c r="E17" s="148">
        <f>'Xã An Lộc'!$D16</f>
        <v>2.76</v>
      </c>
      <c r="F17" s="148">
        <f>'Xã Bình Lộc'!$D16</f>
        <v>0.36</v>
      </c>
      <c r="G17" s="148">
        <f>'Xã Hộ Độ'!$D16</f>
        <v>104.04</v>
      </c>
      <c r="H17" s="148">
        <f>'Xã Hồng Lộc'!$D16</f>
        <v>15.26</v>
      </c>
      <c r="I17" s="148">
        <f>'Xã Ích Hậu'!$D16</f>
        <v>28.56</v>
      </c>
      <c r="J17" s="148">
        <f>'Xã Mai Phụ'!$D16</f>
        <v>6.47</v>
      </c>
      <c r="K17" s="148">
        <f>'Xã Phù Lưu'!$D16</f>
        <v>22.73</v>
      </c>
      <c r="L17" s="148">
        <f>'Xã Tân Lộc'!$D16</f>
        <v>0</v>
      </c>
      <c r="M17" s="148">
        <f>'Xã Thạch Bằng'!$D16</f>
        <v>18.68</v>
      </c>
      <c r="N17" s="148">
        <f>'Xã Thạch Châu'!$D16</f>
        <v>15.06</v>
      </c>
      <c r="O17" s="148">
        <f>'Xã Thạch Kim'!$D16</f>
        <v>0</v>
      </c>
      <c r="P17" s="148">
        <f>'Xã Thạch Mỹ'!$D16</f>
        <v>70.510000000000005</v>
      </c>
      <c r="Q17" s="148">
        <f>'Xã Thịnh Lộc'!$D16</f>
        <v>1.63</v>
      </c>
      <c r="S17" s="369">
        <v>286.06</v>
      </c>
    </row>
    <row r="18" spans="1:19" s="3" customFormat="1" ht="14.25" customHeight="1" x14ac:dyDescent="0.15">
      <c r="A18" s="33" t="s">
        <v>50</v>
      </c>
      <c r="B18" s="33" t="s">
        <v>48</v>
      </c>
      <c r="C18" s="36" t="s">
        <v>49</v>
      </c>
      <c r="D18" s="148">
        <f>'08-CC HUYEN'!$D17</f>
        <v>197.24</v>
      </c>
      <c r="E18" s="148">
        <f>'Xã An Lộc'!$D17</f>
        <v>0</v>
      </c>
      <c r="F18" s="148">
        <f>'Xã Bình Lộc'!$D17</f>
        <v>0</v>
      </c>
      <c r="G18" s="148">
        <f>'Xã Hộ Độ'!$D17</f>
        <v>131.49</v>
      </c>
      <c r="H18" s="148">
        <f>'Xã Hồng Lộc'!$D17</f>
        <v>0</v>
      </c>
      <c r="I18" s="148">
        <f>'Xã Ích Hậu'!$D17</f>
        <v>0</v>
      </c>
      <c r="J18" s="148">
        <f>'Xã Mai Phụ'!$D17</f>
        <v>43.77</v>
      </c>
      <c r="K18" s="148">
        <f>'Xã Phù Lưu'!$D17</f>
        <v>0</v>
      </c>
      <c r="L18" s="148">
        <f>'Xã Tân Lộc'!$D17</f>
        <v>0</v>
      </c>
      <c r="M18" s="148">
        <f>'Xã Thạch Bằng'!$D17</f>
        <v>0</v>
      </c>
      <c r="N18" s="148">
        <f>'Xã Thạch Châu'!$D17</f>
        <v>21.98</v>
      </c>
      <c r="O18" s="148">
        <f>'Xã Thạch Kim'!$D17</f>
        <v>0</v>
      </c>
      <c r="P18" s="148">
        <f>'Xã Thạch Mỹ'!$D17</f>
        <v>0</v>
      </c>
      <c r="Q18" s="148">
        <f>'Xã Thịnh Lộc'!$D17</f>
        <v>0</v>
      </c>
      <c r="S18" s="370">
        <v>197.24</v>
      </c>
    </row>
    <row r="19" spans="1:19" s="3" customFormat="1" ht="14.25" customHeight="1" x14ac:dyDescent="0.15">
      <c r="A19" s="33" t="s">
        <v>187</v>
      </c>
      <c r="B19" s="33" t="s">
        <v>55</v>
      </c>
      <c r="C19" s="36" t="s">
        <v>56</v>
      </c>
      <c r="D19" s="148">
        <f>'08-CC HUYEN'!$D18</f>
        <v>97.57</v>
      </c>
      <c r="E19" s="148">
        <f>'Xã An Lộc'!$D18</f>
        <v>3.16</v>
      </c>
      <c r="F19" s="148">
        <f>'Xã Bình Lộc'!$D18</f>
        <v>0</v>
      </c>
      <c r="G19" s="148">
        <f>'Xã Hộ Độ'!$D18</f>
        <v>1.25</v>
      </c>
      <c r="H19" s="148">
        <f>'Xã Hồng Lộc'!$D18</f>
        <v>6.21</v>
      </c>
      <c r="I19" s="148">
        <f>'Xã Ích Hậu'!$D18</f>
        <v>40.200000000000003</v>
      </c>
      <c r="J19" s="148">
        <f>'Xã Mai Phụ'!$D18</f>
        <v>0</v>
      </c>
      <c r="K19" s="148">
        <f>'Xã Phù Lưu'!$D18</f>
        <v>0</v>
      </c>
      <c r="L19" s="148">
        <f>'Xã Tân Lộc'!$D18</f>
        <v>14.1</v>
      </c>
      <c r="M19" s="148">
        <f>'Xã Thạch Bằng'!$D18</f>
        <v>11.18</v>
      </c>
      <c r="N19" s="148">
        <f>'Xã Thạch Châu'!$D18</f>
        <v>0.11</v>
      </c>
      <c r="O19" s="148">
        <f>'Xã Thạch Kim'!$D18</f>
        <v>0</v>
      </c>
      <c r="P19" s="148">
        <f>'Xã Thạch Mỹ'!$D18</f>
        <v>11.77</v>
      </c>
      <c r="Q19" s="148">
        <f>'Xã Thịnh Lộc'!$D18</f>
        <v>9.59</v>
      </c>
      <c r="S19" s="370">
        <v>97.57</v>
      </c>
    </row>
    <row r="20" spans="1:19" s="1" customFormat="1" ht="15" customHeight="1" x14ac:dyDescent="0.15">
      <c r="A20" s="32">
        <v>2</v>
      </c>
      <c r="B20" s="32" t="s">
        <v>35</v>
      </c>
      <c r="C20" s="37" t="s">
        <v>28</v>
      </c>
      <c r="D20" s="147">
        <f>'08-CC HUYEN'!$D19</f>
        <v>3118.639999999999</v>
      </c>
      <c r="E20" s="147">
        <f>'Xã An Lộc'!$D19</f>
        <v>90.28</v>
      </c>
      <c r="F20" s="147">
        <f>'Xã Bình Lộc'!$D19</f>
        <v>101.54</v>
      </c>
      <c r="G20" s="147">
        <f>'Xã Hộ Độ'!$D19</f>
        <v>259.47999999999996</v>
      </c>
      <c r="H20" s="147">
        <f>'Xã Hồng Lộc'!$D19</f>
        <v>280.51</v>
      </c>
      <c r="I20" s="147">
        <f>'Xã Ích Hậu'!$D19</f>
        <v>277.57</v>
      </c>
      <c r="J20" s="147">
        <f>'Xã Mai Phụ'!$D19</f>
        <v>247.34</v>
      </c>
      <c r="K20" s="147">
        <f>'Xã Phù Lưu'!$D19</f>
        <v>259.66999999999996</v>
      </c>
      <c r="L20" s="147">
        <f>'Xã Tân Lộc'!$D19</f>
        <v>252.04</v>
      </c>
      <c r="M20" s="147">
        <f>'Xã Thạch Bằng'!$D19</f>
        <v>329.15999999999997</v>
      </c>
      <c r="N20" s="147">
        <f>'Xã Thạch Châu'!$D19</f>
        <v>266.18</v>
      </c>
      <c r="O20" s="147">
        <f>'Xã Thạch Kim'!$D19</f>
        <v>226.47</v>
      </c>
      <c r="P20" s="147">
        <f>'Xã Thạch Mỹ'!$D19</f>
        <v>259.72000000000003</v>
      </c>
      <c r="Q20" s="147">
        <f>'Xã Thịnh Lộc'!$D19</f>
        <v>268.68</v>
      </c>
      <c r="S20" s="369">
        <v>3118.639999999999</v>
      </c>
    </row>
    <row r="21" spans="1:19" s="1" customFormat="1" ht="14.25" customHeight="1" x14ac:dyDescent="0.15">
      <c r="A21" s="33" t="s">
        <v>21</v>
      </c>
      <c r="B21" s="33" t="s">
        <v>17</v>
      </c>
      <c r="C21" s="36" t="s">
        <v>29</v>
      </c>
      <c r="D21" s="148">
        <f>'08-CC HUYEN'!$D20</f>
        <v>18.73</v>
      </c>
      <c r="E21" s="148">
        <f>'Xã An Lộc'!$D20</f>
        <v>0</v>
      </c>
      <c r="F21" s="148">
        <f>'Xã Bình Lộc'!$D20</f>
        <v>0</v>
      </c>
      <c r="G21" s="148">
        <f>'Xã Hộ Độ'!$D20</f>
        <v>0</v>
      </c>
      <c r="H21" s="148">
        <f>'Xã Hồng Lộc'!$D20</f>
        <v>6.28</v>
      </c>
      <c r="I21" s="148">
        <f>'Xã Ích Hậu'!$D20</f>
        <v>0</v>
      </c>
      <c r="J21" s="148">
        <f>'Xã Mai Phụ'!$D20</f>
        <v>0</v>
      </c>
      <c r="K21" s="148">
        <f>'Xã Phù Lưu'!$D20</f>
        <v>0</v>
      </c>
      <c r="L21" s="148">
        <f>'Xã Tân Lộc'!$D20</f>
        <v>6.09</v>
      </c>
      <c r="M21" s="148">
        <f>'Xã Thạch Bằng'!$D20</f>
        <v>6.3599999999999994</v>
      </c>
      <c r="N21" s="148">
        <f>'Xã Thạch Châu'!$D20</f>
        <v>0</v>
      </c>
      <c r="O21" s="148">
        <f>'Xã Thạch Kim'!$D20</f>
        <v>0</v>
      </c>
      <c r="P21" s="148">
        <f>'Xã Thạch Mỹ'!$D20</f>
        <v>0</v>
      </c>
      <c r="Q21" s="148">
        <f>'Xã Thịnh Lộc'!$D20</f>
        <v>0</v>
      </c>
      <c r="S21" s="369">
        <v>18.73</v>
      </c>
    </row>
    <row r="22" spans="1:19" s="1" customFormat="1" ht="14.25" customHeight="1" x14ac:dyDescent="0.15">
      <c r="A22" s="33" t="s">
        <v>10</v>
      </c>
      <c r="B22" s="33" t="s">
        <v>18</v>
      </c>
      <c r="C22" s="36" t="s">
        <v>30</v>
      </c>
      <c r="D22" s="148">
        <f>'08-CC HUYEN'!$D21</f>
        <v>1.55</v>
      </c>
      <c r="E22" s="148">
        <f>'Xã An Lộc'!$D21</f>
        <v>0</v>
      </c>
      <c r="F22" s="148">
        <f>'Xã Bình Lộc'!$D21</f>
        <v>0</v>
      </c>
      <c r="G22" s="148">
        <f>'Xã Hộ Độ'!$D21</f>
        <v>0</v>
      </c>
      <c r="H22" s="148">
        <f>'Xã Hồng Lộc'!$D21</f>
        <v>0</v>
      </c>
      <c r="I22" s="148">
        <f>'Xã Ích Hậu'!$D21</f>
        <v>0</v>
      </c>
      <c r="J22" s="148">
        <f>'Xã Mai Phụ'!$D21</f>
        <v>0</v>
      </c>
      <c r="K22" s="148">
        <f>'Xã Phù Lưu'!$D21</f>
        <v>0</v>
      </c>
      <c r="L22" s="148">
        <f>'Xã Tân Lộc'!$D21</f>
        <v>0</v>
      </c>
      <c r="M22" s="148">
        <f>'Xã Thạch Bằng'!$D21</f>
        <v>1.55</v>
      </c>
      <c r="N22" s="148">
        <f>'Xã Thạch Châu'!$D21</f>
        <v>0</v>
      </c>
      <c r="O22" s="148">
        <f>'Xã Thạch Kim'!$D21</f>
        <v>0</v>
      </c>
      <c r="P22" s="148">
        <f>'Xã Thạch Mỹ'!$D21</f>
        <v>0</v>
      </c>
      <c r="Q22" s="148">
        <f>'Xã Thịnh Lộc'!$D21</f>
        <v>0</v>
      </c>
      <c r="S22" s="369">
        <v>1.55</v>
      </c>
    </row>
    <row r="23" spans="1:19" s="1" customFormat="1" ht="14.25" customHeight="1" x14ac:dyDescent="0.15">
      <c r="A23" s="33" t="s">
        <v>11</v>
      </c>
      <c r="B23" s="33" t="s">
        <v>19</v>
      </c>
      <c r="C23" s="36" t="s">
        <v>123</v>
      </c>
      <c r="D23" s="148">
        <f>'08-CC HUYEN'!$D22</f>
        <v>0</v>
      </c>
      <c r="E23" s="148">
        <f>'Xã An Lộc'!$D22</f>
        <v>0</v>
      </c>
      <c r="F23" s="148">
        <f>'Xã Bình Lộc'!$D22</f>
        <v>0</v>
      </c>
      <c r="G23" s="148">
        <f>'Xã Hộ Độ'!$D22</f>
        <v>0</v>
      </c>
      <c r="H23" s="148">
        <f>'Xã Hồng Lộc'!$D22</f>
        <v>0</v>
      </c>
      <c r="I23" s="148">
        <f>'Xã Ích Hậu'!$D22</f>
        <v>0</v>
      </c>
      <c r="J23" s="148">
        <f>'Xã Mai Phụ'!$D22</f>
        <v>0</v>
      </c>
      <c r="K23" s="148">
        <f>'Xã Phù Lưu'!$D22</f>
        <v>0</v>
      </c>
      <c r="L23" s="148">
        <f>'Xã Tân Lộc'!$D22</f>
        <v>0</v>
      </c>
      <c r="M23" s="148">
        <f>'Xã Thạch Bằng'!$D22</f>
        <v>0</v>
      </c>
      <c r="N23" s="148">
        <f>'Xã Thạch Châu'!$D22</f>
        <v>0</v>
      </c>
      <c r="O23" s="148">
        <f>'Xã Thạch Kim'!$D22</f>
        <v>0</v>
      </c>
      <c r="P23" s="148">
        <f>'Xã Thạch Mỹ'!$D22</f>
        <v>0</v>
      </c>
      <c r="Q23" s="148">
        <f>'Xã Thịnh Lộc'!$D22</f>
        <v>0</v>
      </c>
      <c r="S23" s="369">
        <v>0</v>
      </c>
    </row>
    <row r="24" spans="1:19" s="1" customFormat="1" ht="14.25" customHeight="1" x14ac:dyDescent="0.15">
      <c r="A24" s="33" t="s">
        <v>12</v>
      </c>
      <c r="B24" s="33" t="s">
        <v>79</v>
      </c>
      <c r="C24" s="36" t="s">
        <v>126</v>
      </c>
      <c r="D24" s="148">
        <f>'08-CC HUYEN'!$D23</f>
        <v>0</v>
      </c>
      <c r="E24" s="148">
        <f>'Xã An Lộc'!$D23</f>
        <v>0</v>
      </c>
      <c r="F24" s="148">
        <f>'Xã Bình Lộc'!$D23</f>
        <v>0</v>
      </c>
      <c r="G24" s="148">
        <f>'Xã Hộ Độ'!$D23</f>
        <v>0</v>
      </c>
      <c r="H24" s="148">
        <f>'Xã Hồng Lộc'!$D23</f>
        <v>0</v>
      </c>
      <c r="I24" s="148">
        <f>'Xã Ích Hậu'!$D23</f>
        <v>0</v>
      </c>
      <c r="J24" s="148">
        <f>'Xã Mai Phụ'!$D23</f>
        <v>0</v>
      </c>
      <c r="K24" s="148">
        <f>'Xã Phù Lưu'!$D23</f>
        <v>0</v>
      </c>
      <c r="L24" s="148">
        <f>'Xã Tân Lộc'!$D23</f>
        <v>0</v>
      </c>
      <c r="M24" s="148">
        <f>'Xã Thạch Bằng'!$D23</f>
        <v>0</v>
      </c>
      <c r="N24" s="148">
        <f>'Xã Thạch Châu'!$D23</f>
        <v>0</v>
      </c>
      <c r="O24" s="148">
        <f>'Xã Thạch Kim'!$D23</f>
        <v>0</v>
      </c>
      <c r="P24" s="148">
        <f>'Xã Thạch Mỹ'!$D23</f>
        <v>0</v>
      </c>
      <c r="Q24" s="148">
        <f>'Xã Thịnh Lộc'!$D23</f>
        <v>0</v>
      </c>
      <c r="S24" s="369">
        <v>0</v>
      </c>
    </row>
    <row r="25" spans="1:19" s="1" customFormat="1" ht="14.25" customHeight="1" x14ac:dyDescent="0.15">
      <c r="A25" s="33" t="s">
        <v>13</v>
      </c>
      <c r="B25" s="33" t="s">
        <v>83</v>
      </c>
      <c r="C25" s="36" t="s">
        <v>127</v>
      </c>
      <c r="D25" s="148">
        <f>'08-CC HUYEN'!$D24</f>
        <v>0</v>
      </c>
      <c r="E25" s="148">
        <f>'Xã An Lộc'!$D24</f>
        <v>0</v>
      </c>
      <c r="F25" s="148">
        <f>'Xã Bình Lộc'!$D24</f>
        <v>0</v>
      </c>
      <c r="G25" s="148">
        <f>'Xã Hộ Độ'!$D24</f>
        <v>0</v>
      </c>
      <c r="H25" s="148">
        <f>'Xã Hồng Lộc'!$D24</f>
        <v>0</v>
      </c>
      <c r="I25" s="148">
        <f>'Xã Ích Hậu'!$D24</f>
        <v>0</v>
      </c>
      <c r="J25" s="148">
        <f>'Xã Mai Phụ'!$D24</f>
        <v>0</v>
      </c>
      <c r="K25" s="148">
        <f>'Xã Phù Lưu'!$D24</f>
        <v>0</v>
      </c>
      <c r="L25" s="148">
        <f>'Xã Tân Lộc'!$D24</f>
        <v>0</v>
      </c>
      <c r="M25" s="148">
        <f>'Xã Thạch Bằng'!$D24</f>
        <v>0</v>
      </c>
      <c r="N25" s="148">
        <f>'Xã Thạch Châu'!$D24</f>
        <v>0</v>
      </c>
      <c r="O25" s="148">
        <f>'Xã Thạch Kim'!$D24</f>
        <v>0</v>
      </c>
      <c r="P25" s="148">
        <f>'Xã Thạch Mỹ'!$D24</f>
        <v>0</v>
      </c>
      <c r="Q25" s="148">
        <f>'Xã Thịnh Lộc'!$D24</f>
        <v>0</v>
      </c>
      <c r="S25" s="369">
        <v>0</v>
      </c>
    </row>
    <row r="26" spans="1:19" s="1" customFormat="1" ht="14.25" customHeight="1" x14ac:dyDescent="0.15">
      <c r="A26" s="33" t="s">
        <v>14</v>
      </c>
      <c r="B26" s="33" t="s">
        <v>84</v>
      </c>
      <c r="C26" s="36" t="s">
        <v>125</v>
      </c>
      <c r="D26" s="148">
        <f>'08-CC HUYEN'!$D25</f>
        <v>37.200000000000003</v>
      </c>
      <c r="E26" s="148">
        <f>'Xã An Lộc'!$D25</f>
        <v>0.05</v>
      </c>
      <c r="F26" s="148">
        <f>'Xã Bình Lộc'!$D25</f>
        <v>0</v>
      </c>
      <c r="G26" s="148">
        <f>'Xã Hộ Độ'!$D25</f>
        <v>0.15</v>
      </c>
      <c r="H26" s="148">
        <f>'Xã Hồng Lộc'!$D25</f>
        <v>0.3</v>
      </c>
      <c r="I26" s="148">
        <f>'Xã Ích Hậu'!$D25</f>
        <v>0</v>
      </c>
      <c r="J26" s="148">
        <f>'Xã Mai Phụ'!$D25</f>
        <v>0</v>
      </c>
      <c r="K26" s="148">
        <f>'Xã Phù Lưu'!$D25</f>
        <v>0.08</v>
      </c>
      <c r="L26" s="148">
        <f>'Xã Tân Lộc'!$D25</f>
        <v>0.11</v>
      </c>
      <c r="M26" s="148">
        <f>'Xã Thạch Bằng'!$D25</f>
        <v>10.91</v>
      </c>
      <c r="N26" s="148">
        <f>'Xã Thạch Châu'!$D25</f>
        <v>0.45</v>
      </c>
      <c r="O26" s="148">
        <f>'Xã Thạch Kim'!$D25</f>
        <v>0</v>
      </c>
      <c r="P26" s="148">
        <f>'Xã Thạch Mỹ'!$D25</f>
        <v>0.15</v>
      </c>
      <c r="Q26" s="148">
        <f>'Xã Thịnh Lộc'!$D25</f>
        <v>25</v>
      </c>
      <c r="S26" s="369">
        <v>37.200000000000003</v>
      </c>
    </row>
    <row r="27" spans="1:19" s="1" customFormat="1" ht="14.25" customHeight="1" x14ac:dyDescent="0.15">
      <c r="A27" s="33" t="s">
        <v>22</v>
      </c>
      <c r="B27" s="33" t="s">
        <v>85</v>
      </c>
      <c r="C27" s="36" t="s">
        <v>51</v>
      </c>
      <c r="D27" s="148">
        <f>'08-CC HUYEN'!$D26</f>
        <v>52.629999999999995</v>
      </c>
      <c r="E27" s="148">
        <f>'Xã An Lộc'!$D26</f>
        <v>0.77</v>
      </c>
      <c r="F27" s="148">
        <f>'Xã Bình Lộc'!$D26</f>
        <v>0</v>
      </c>
      <c r="G27" s="148">
        <f>'Xã Hộ Độ'!$D26</f>
        <v>5.1000000000000005</v>
      </c>
      <c r="H27" s="148">
        <f>'Xã Hồng Lộc'!$D26</f>
        <v>29.75</v>
      </c>
      <c r="I27" s="148">
        <f>'Xã Ích Hậu'!$D26</f>
        <v>0.33</v>
      </c>
      <c r="J27" s="148">
        <f>'Xã Mai Phụ'!$D26</f>
        <v>0</v>
      </c>
      <c r="K27" s="148">
        <f>'Xã Phù Lưu'!$D26</f>
        <v>0</v>
      </c>
      <c r="L27" s="148">
        <f>'Xã Tân Lộc'!$D26</f>
        <v>0</v>
      </c>
      <c r="M27" s="148">
        <f>'Xã Thạch Bằng'!$D26</f>
        <v>2.61</v>
      </c>
      <c r="N27" s="148">
        <f>'Xã Thạch Châu'!$D26</f>
        <v>1.18</v>
      </c>
      <c r="O27" s="148">
        <f>'Xã Thạch Kim'!$D26</f>
        <v>2.33</v>
      </c>
      <c r="P27" s="148">
        <f>'Xã Thạch Mỹ'!$D26</f>
        <v>0.62</v>
      </c>
      <c r="Q27" s="148">
        <f>'Xã Thịnh Lộc'!$D26</f>
        <v>9.94</v>
      </c>
      <c r="S27" s="369">
        <v>52.629999999999995</v>
      </c>
    </row>
    <row r="28" spans="1:19" s="1" customFormat="1" ht="14.25" customHeight="1" x14ac:dyDescent="0.15">
      <c r="A28" s="33" t="s">
        <v>23</v>
      </c>
      <c r="B28" s="33" t="s">
        <v>86</v>
      </c>
      <c r="C28" s="36" t="s">
        <v>44</v>
      </c>
      <c r="D28" s="148">
        <f>'08-CC HUYEN'!$D27</f>
        <v>0</v>
      </c>
      <c r="E28" s="148">
        <f>'Xã An Lộc'!$D27</f>
        <v>0</v>
      </c>
      <c r="F28" s="148">
        <f>'Xã Bình Lộc'!$D27</f>
        <v>0</v>
      </c>
      <c r="G28" s="148">
        <f>'Xã Hộ Độ'!$D27</f>
        <v>0</v>
      </c>
      <c r="H28" s="148">
        <f>'Xã Hồng Lộc'!$D27</f>
        <v>0</v>
      </c>
      <c r="I28" s="148">
        <f>'Xã Ích Hậu'!$D27</f>
        <v>0</v>
      </c>
      <c r="J28" s="148">
        <f>'Xã Mai Phụ'!$D27</f>
        <v>0</v>
      </c>
      <c r="K28" s="148">
        <f>'Xã Phù Lưu'!$D27</f>
        <v>0</v>
      </c>
      <c r="L28" s="148">
        <f>'Xã Tân Lộc'!$D27</f>
        <v>0</v>
      </c>
      <c r="M28" s="148">
        <f>'Xã Thạch Bằng'!$D27</f>
        <v>0</v>
      </c>
      <c r="N28" s="148">
        <f>'Xã Thạch Châu'!$D27</f>
        <v>0</v>
      </c>
      <c r="O28" s="148">
        <f>'Xã Thạch Kim'!$D27</f>
        <v>0</v>
      </c>
      <c r="P28" s="148">
        <f>'Xã Thạch Mỹ'!$D27</f>
        <v>0</v>
      </c>
      <c r="Q28" s="148">
        <f>'Xã Thịnh Lộc'!$D27</f>
        <v>0</v>
      </c>
      <c r="S28" s="369">
        <v>0</v>
      </c>
    </row>
    <row r="29" spans="1:19" s="1" customFormat="1" ht="32" x14ac:dyDescent="0.15">
      <c r="A29" s="33" t="s">
        <v>45</v>
      </c>
      <c r="B29" s="33" t="s">
        <v>131</v>
      </c>
      <c r="C29" s="36" t="s">
        <v>31</v>
      </c>
      <c r="D29" s="148">
        <f>'08-CC HUYEN'!$D28</f>
        <v>1336.56</v>
      </c>
      <c r="E29" s="148">
        <f>'Xã An Lộc'!$D28</f>
        <v>60.71</v>
      </c>
      <c r="F29" s="148">
        <f>'Xã Bình Lộc'!$D28</f>
        <v>54.71</v>
      </c>
      <c r="G29" s="148">
        <f>'Xã Hộ Độ'!$D28</f>
        <v>89.129999999999981</v>
      </c>
      <c r="H29" s="148">
        <f>'Xã Hồng Lộc'!$D28</f>
        <v>143.71</v>
      </c>
      <c r="I29" s="148">
        <f>'Xã Ích Hậu'!$D28</f>
        <v>109.84</v>
      </c>
      <c r="J29" s="148">
        <f>'Xã Mai Phụ'!$D28</f>
        <v>74.55</v>
      </c>
      <c r="K29" s="148">
        <f>'Xã Phù Lưu'!$D28</f>
        <v>92.22</v>
      </c>
      <c r="L29" s="148">
        <f>'Xã Tân Lộc'!$D28</f>
        <v>152.36000000000001</v>
      </c>
      <c r="M29" s="148">
        <f>'Xã Thạch Bằng'!$D28</f>
        <v>155.87</v>
      </c>
      <c r="N29" s="148">
        <f>'Xã Thạch Châu'!$D28</f>
        <v>99.21</v>
      </c>
      <c r="O29" s="148">
        <f>'Xã Thạch Kim'!$D28</f>
        <v>16.240000000000002</v>
      </c>
      <c r="P29" s="148">
        <f>'Xã Thạch Mỹ'!$D28</f>
        <v>136.60999999999999</v>
      </c>
      <c r="Q29" s="148">
        <f>'Xã Thịnh Lộc'!$D28</f>
        <v>151.4</v>
      </c>
      <c r="S29" s="369">
        <v>1336.56</v>
      </c>
    </row>
    <row r="30" spans="1:19" s="1" customFormat="1" ht="17.25" customHeight="1" x14ac:dyDescent="0.15">
      <c r="A30" s="33" t="s">
        <v>130</v>
      </c>
      <c r="B30" s="33" t="s">
        <v>104</v>
      </c>
      <c r="C30" s="36" t="s">
        <v>148</v>
      </c>
      <c r="D30" s="148">
        <f>'08-CC HUYEN'!$D29</f>
        <v>3.98</v>
      </c>
      <c r="E30" s="148">
        <f>'Xã An Lộc'!$D29</f>
        <v>0</v>
      </c>
      <c r="F30" s="148">
        <f>'Xã Bình Lộc'!$D29</f>
        <v>0</v>
      </c>
      <c r="G30" s="148">
        <f>'Xã Hộ Độ'!$D29</f>
        <v>0</v>
      </c>
      <c r="H30" s="148">
        <f>'Xã Hồng Lộc'!$D29</f>
        <v>0</v>
      </c>
      <c r="I30" s="148">
        <f>'Xã Ích Hậu'!$D29</f>
        <v>0.88</v>
      </c>
      <c r="J30" s="148">
        <f>'Xã Mai Phụ'!$D29</f>
        <v>0</v>
      </c>
      <c r="K30" s="148">
        <f>'Xã Phù Lưu'!$D29</f>
        <v>0</v>
      </c>
      <c r="L30" s="148">
        <f>'Xã Tân Lộc'!$D29</f>
        <v>0.1</v>
      </c>
      <c r="M30" s="148">
        <f>'Xã Thạch Bằng'!$D29</f>
        <v>0</v>
      </c>
      <c r="N30" s="148">
        <f>'Xã Thạch Châu'!$D29</f>
        <v>0</v>
      </c>
      <c r="O30" s="148">
        <f>'Xã Thạch Kim'!$D29</f>
        <v>0</v>
      </c>
      <c r="P30" s="148">
        <f>'Xã Thạch Mỹ'!$D29</f>
        <v>0</v>
      </c>
      <c r="Q30" s="148">
        <f>'Xã Thịnh Lộc'!$D29</f>
        <v>3</v>
      </c>
      <c r="S30" s="369">
        <v>3.98</v>
      </c>
    </row>
    <row r="31" spans="1:19" s="1" customFormat="1" ht="17.25" customHeight="1" x14ac:dyDescent="0.15">
      <c r="A31" s="33" t="s">
        <v>178</v>
      </c>
      <c r="B31" s="33" t="s">
        <v>120</v>
      </c>
      <c r="C31" s="36" t="s">
        <v>124</v>
      </c>
      <c r="D31" s="148">
        <f>'08-CC HUYEN'!$D30</f>
        <v>0</v>
      </c>
      <c r="E31" s="148">
        <f>'Xã An Lộc'!$D30</f>
        <v>0</v>
      </c>
      <c r="F31" s="148">
        <f>'Xã Bình Lộc'!$D30</f>
        <v>0</v>
      </c>
      <c r="G31" s="148">
        <f>'Xã Hộ Độ'!$D30</f>
        <v>0</v>
      </c>
      <c r="H31" s="148">
        <f>'Xã Hồng Lộc'!$D30</f>
        <v>0</v>
      </c>
      <c r="I31" s="148">
        <f>'Xã Ích Hậu'!$D30</f>
        <v>0</v>
      </c>
      <c r="J31" s="148">
        <f>'Xã Mai Phụ'!$D30</f>
        <v>0</v>
      </c>
      <c r="K31" s="148">
        <f>'Xã Phù Lưu'!$D30</f>
        <v>0</v>
      </c>
      <c r="L31" s="148">
        <f>'Xã Tân Lộc'!$D30</f>
        <v>0</v>
      </c>
      <c r="M31" s="148">
        <f>'Xã Thạch Bằng'!$D30</f>
        <v>0</v>
      </c>
      <c r="N31" s="148">
        <f>'Xã Thạch Châu'!$D30</f>
        <v>0</v>
      </c>
      <c r="O31" s="148">
        <f>'Xã Thạch Kim'!$D30</f>
        <v>0</v>
      </c>
      <c r="P31" s="148">
        <f>'Xã Thạch Mỹ'!$D30</f>
        <v>0</v>
      </c>
      <c r="Q31" s="148">
        <f>'Xã Thịnh Lộc'!$D30</f>
        <v>0</v>
      </c>
      <c r="S31" s="369">
        <v>0</v>
      </c>
    </row>
    <row r="32" spans="1:19" ht="17.25" customHeight="1" x14ac:dyDescent="0.15">
      <c r="A32" s="33" t="s">
        <v>179</v>
      </c>
      <c r="B32" s="33" t="s">
        <v>80</v>
      </c>
      <c r="C32" s="36" t="s">
        <v>69</v>
      </c>
      <c r="D32" s="148">
        <f>'08-CC HUYEN'!$D31</f>
        <v>2.52</v>
      </c>
      <c r="E32" s="148">
        <f>'Xã An Lộc'!$D31</f>
        <v>0.2</v>
      </c>
      <c r="F32" s="148">
        <f>'Xã Bình Lộc'!$D31</f>
        <v>0.1</v>
      </c>
      <c r="G32" s="148">
        <f>'Xã Hộ Độ'!$D31</f>
        <v>0</v>
      </c>
      <c r="H32" s="148">
        <f>'Xã Hồng Lộc'!$D31</f>
        <v>0.51</v>
      </c>
      <c r="I32" s="148">
        <f>'Xã Ích Hậu'!$D31</f>
        <v>0</v>
      </c>
      <c r="J32" s="148">
        <f>'Xã Mai Phụ'!$D31</f>
        <v>0</v>
      </c>
      <c r="K32" s="148">
        <f>'Xã Phù Lưu'!$D31</f>
        <v>0.18</v>
      </c>
      <c r="L32" s="148">
        <f>'Xã Tân Lộc'!$D31</f>
        <v>0.15</v>
      </c>
      <c r="M32" s="148">
        <f>'Xã Thạch Bằng'!$D31</f>
        <v>0.06</v>
      </c>
      <c r="N32" s="148">
        <f>'Xã Thạch Châu'!$D31</f>
        <v>0.22</v>
      </c>
      <c r="O32" s="148">
        <f>'Xã Thạch Kim'!$D31</f>
        <v>0</v>
      </c>
      <c r="P32" s="148">
        <f>'Xã Thạch Mỹ'!$D31</f>
        <v>0.1</v>
      </c>
      <c r="Q32" s="148">
        <f>'Xã Thịnh Lộc'!$D31</f>
        <v>1</v>
      </c>
      <c r="S32" s="371">
        <v>2.52</v>
      </c>
    </row>
    <row r="33" spans="1:19" s="1" customFormat="1" ht="17.25" customHeight="1" x14ac:dyDescent="0.15">
      <c r="A33" s="33" t="s">
        <v>180</v>
      </c>
      <c r="B33" s="33" t="s">
        <v>87</v>
      </c>
      <c r="C33" s="36" t="s">
        <v>92</v>
      </c>
      <c r="D33" s="148">
        <f>'08-CC HUYEN'!$D32</f>
        <v>560.95999999999992</v>
      </c>
      <c r="E33" s="148">
        <f>'Xã An Lộc'!$D32</f>
        <v>21.52</v>
      </c>
      <c r="F33" s="148">
        <f>'Xã Bình Lộc'!$D32</f>
        <v>30.04</v>
      </c>
      <c r="G33" s="148">
        <f>'Xã Hộ Độ'!$D32</f>
        <v>42.800000000000004</v>
      </c>
      <c r="H33" s="148">
        <f>'Xã Hồng Lộc'!$D32</f>
        <v>50.769999999999996</v>
      </c>
      <c r="I33" s="148">
        <f>'Xã Ích Hậu'!$D32</f>
        <v>46.54</v>
      </c>
      <c r="J33" s="148">
        <f>'Xã Mai Phụ'!$D32</f>
        <v>35.58</v>
      </c>
      <c r="K33" s="148">
        <f>'Xã Phù Lưu'!$D32</f>
        <v>41.29</v>
      </c>
      <c r="L33" s="148">
        <f>'Xã Tân Lộc'!$D32</f>
        <v>35.83</v>
      </c>
      <c r="M33" s="148">
        <f>'Xã Thạch Bằng'!$D32</f>
        <v>85.65</v>
      </c>
      <c r="N33" s="148">
        <f>'Xã Thạch Châu'!$D32</f>
        <v>46.28</v>
      </c>
      <c r="O33" s="148">
        <f>'Xã Thạch Kim'!$D32</f>
        <v>33.019999999999996</v>
      </c>
      <c r="P33" s="148">
        <f>'Xã Thạch Mỹ'!$D32</f>
        <v>51.27</v>
      </c>
      <c r="Q33" s="148">
        <f>'Xã Thịnh Lộc'!$D32</f>
        <v>40.370000000000005</v>
      </c>
      <c r="S33" s="369">
        <v>560.95999999999992</v>
      </c>
    </row>
    <row r="34" spans="1:19" s="1" customFormat="1" ht="17.25" customHeight="1" x14ac:dyDescent="0.15">
      <c r="A34" s="33" t="s">
        <v>181</v>
      </c>
      <c r="B34" s="33" t="s">
        <v>88</v>
      </c>
      <c r="C34" s="36" t="s">
        <v>93</v>
      </c>
      <c r="D34" s="148">
        <f>'08-CC HUYEN'!$D33</f>
        <v>0</v>
      </c>
      <c r="E34" s="148">
        <f>'Xã An Lộc'!$D33</f>
        <v>0</v>
      </c>
      <c r="F34" s="148">
        <f>'Xã Bình Lộc'!$D33</f>
        <v>0</v>
      </c>
      <c r="G34" s="148">
        <f>'Xã Hộ Độ'!$D33</f>
        <v>0</v>
      </c>
      <c r="H34" s="148">
        <f>'Xã Hồng Lộc'!$D33</f>
        <v>0</v>
      </c>
      <c r="I34" s="148">
        <f>'Xã Ích Hậu'!$D33</f>
        <v>0</v>
      </c>
      <c r="J34" s="148">
        <f>'Xã Mai Phụ'!$D33</f>
        <v>0</v>
      </c>
      <c r="K34" s="148">
        <f>'Xã Phù Lưu'!$D33</f>
        <v>0</v>
      </c>
      <c r="L34" s="148">
        <f>'Xã Tân Lộc'!$D33</f>
        <v>0</v>
      </c>
      <c r="M34" s="148">
        <f>'Xã Thạch Bằng'!$D33</f>
        <v>0</v>
      </c>
      <c r="N34" s="148">
        <f>'Xã Thạch Châu'!$D33</f>
        <v>0</v>
      </c>
      <c r="O34" s="148">
        <f>'Xã Thạch Kim'!$D33</f>
        <v>0</v>
      </c>
      <c r="P34" s="148">
        <f>'Xã Thạch Mỹ'!$D33</f>
        <v>0</v>
      </c>
      <c r="Q34" s="148">
        <f>'Xã Thịnh Lộc'!$D33</f>
        <v>0</v>
      </c>
      <c r="S34" s="369">
        <v>0</v>
      </c>
    </row>
    <row r="35" spans="1:19" s="1" customFormat="1" ht="17.25" customHeight="1" x14ac:dyDescent="0.15">
      <c r="A35" s="33" t="s">
        <v>182</v>
      </c>
      <c r="B35" s="33" t="s">
        <v>89</v>
      </c>
      <c r="C35" s="36" t="s">
        <v>97</v>
      </c>
      <c r="D35" s="148">
        <f>'08-CC HUYEN'!$D34</f>
        <v>15.55</v>
      </c>
      <c r="E35" s="148">
        <f>'Xã An Lộc'!$D34</f>
        <v>0.38</v>
      </c>
      <c r="F35" s="148">
        <f>'Xã Bình Lộc'!$D34</f>
        <v>0.46</v>
      </c>
      <c r="G35" s="148">
        <f>'Xã Hộ Độ'!$D34</f>
        <v>0.19</v>
      </c>
      <c r="H35" s="148">
        <f>'Xã Hồng Lộc'!$D34</f>
        <v>0.51</v>
      </c>
      <c r="I35" s="148">
        <f>'Xã Ích Hậu'!$D34</f>
        <v>0.23</v>
      </c>
      <c r="J35" s="148">
        <f>'Xã Mai Phụ'!$D34</f>
        <v>0.42</v>
      </c>
      <c r="K35" s="148">
        <f>'Xã Phù Lưu'!$D34</f>
        <v>0.25</v>
      </c>
      <c r="L35" s="148">
        <f>'Xã Tân Lộc'!$D34</f>
        <v>0.51</v>
      </c>
      <c r="M35" s="148">
        <f>'Xã Thạch Bằng'!$D34</f>
        <v>8.85</v>
      </c>
      <c r="N35" s="148">
        <f>'Xã Thạch Châu'!$D34</f>
        <v>0.77</v>
      </c>
      <c r="O35" s="148">
        <f>'Xã Thạch Kim'!$D34</f>
        <v>1.07</v>
      </c>
      <c r="P35" s="148">
        <f>'Xã Thạch Mỹ'!$D34</f>
        <v>0.84</v>
      </c>
      <c r="Q35" s="148">
        <f>'Xã Thịnh Lộc'!$D34</f>
        <v>1.07</v>
      </c>
      <c r="S35" s="369">
        <v>15.55</v>
      </c>
    </row>
    <row r="36" spans="1:19" s="1" customFormat="1" ht="17.25" customHeight="1" x14ac:dyDescent="0.15">
      <c r="A36" s="33" t="s">
        <v>183</v>
      </c>
      <c r="B36" s="33" t="s">
        <v>117</v>
      </c>
      <c r="C36" s="36" t="s">
        <v>94</v>
      </c>
      <c r="D36" s="148">
        <f>'08-CC HUYEN'!$D35</f>
        <v>1.29</v>
      </c>
      <c r="E36" s="148">
        <f>'Xã An Lộc'!$D35</f>
        <v>0</v>
      </c>
      <c r="F36" s="148">
        <f>'Xã Bình Lộc'!$D35</f>
        <v>0</v>
      </c>
      <c r="G36" s="148">
        <f>'Xã Hộ Độ'!$D35</f>
        <v>0</v>
      </c>
      <c r="H36" s="148">
        <f>'Xã Hồng Lộc'!$D35</f>
        <v>0</v>
      </c>
      <c r="I36" s="148">
        <f>'Xã Ích Hậu'!$D35</f>
        <v>0</v>
      </c>
      <c r="J36" s="148">
        <f>'Xã Mai Phụ'!$D35</f>
        <v>0</v>
      </c>
      <c r="K36" s="148">
        <f>'Xã Phù Lưu'!$D35</f>
        <v>0</v>
      </c>
      <c r="L36" s="148">
        <f>'Xã Tân Lộc'!$D35</f>
        <v>0</v>
      </c>
      <c r="M36" s="148">
        <f>'Xã Thạch Bằng'!$D35</f>
        <v>1.29</v>
      </c>
      <c r="N36" s="148">
        <f>'Xã Thạch Châu'!$D35</f>
        <v>0</v>
      </c>
      <c r="O36" s="148">
        <f>'Xã Thạch Kim'!$D35</f>
        <v>0</v>
      </c>
      <c r="P36" s="148">
        <f>'Xã Thạch Mỹ'!$D35</f>
        <v>0</v>
      </c>
      <c r="Q36" s="148">
        <f>'Xã Thịnh Lộc'!$D35</f>
        <v>0</v>
      </c>
      <c r="S36" s="369">
        <v>1.29</v>
      </c>
    </row>
    <row r="37" spans="1:19" s="1" customFormat="1" ht="17.25" customHeight="1" x14ac:dyDescent="0.15">
      <c r="A37" s="33" t="s">
        <v>184</v>
      </c>
      <c r="B37" s="33" t="s">
        <v>121</v>
      </c>
      <c r="C37" s="36" t="s">
        <v>118</v>
      </c>
      <c r="D37" s="148">
        <f>'08-CC HUYEN'!$D36</f>
        <v>0</v>
      </c>
      <c r="E37" s="148">
        <f>'Xã An Lộc'!$D36</f>
        <v>0</v>
      </c>
      <c r="F37" s="148">
        <f>'Xã Bình Lộc'!$D36</f>
        <v>0</v>
      </c>
      <c r="G37" s="148">
        <f>'Xã Hộ Độ'!$D36</f>
        <v>0</v>
      </c>
      <c r="H37" s="148">
        <f>'Xã Hồng Lộc'!$D36</f>
        <v>0</v>
      </c>
      <c r="I37" s="148">
        <f>'Xã Ích Hậu'!$D36</f>
        <v>0</v>
      </c>
      <c r="J37" s="148">
        <f>'Xã Mai Phụ'!$D36</f>
        <v>0</v>
      </c>
      <c r="K37" s="148">
        <f>'Xã Phù Lưu'!$D36</f>
        <v>0</v>
      </c>
      <c r="L37" s="148">
        <f>'Xã Tân Lộc'!$D36</f>
        <v>0</v>
      </c>
      <c r="M37" s="148">
        <f>'Xã Thạch Bằng'!$D36</f>
        <v>0</v>
      </c>
      <c r="N37" s="148">
        <f>'Xã Thạch Châu'!$D36</f>
        <v>0</v>
      </c>
      <c r="O37" s="148">
        <f>'Xã Thạch Kim'!$D36</f>
        <v>0</v>
      </c>
      <c r="P37" s="148">
        <f>'Xã Thạch Mỹ'!$D36</f>
        <v>0</v>
      </c>
      <c r="Q37" s="148">
        <f>'Xã Thịnh Lộc'!$D36</f>
        <v>0</v>
      </c>
      <c r="S37" s="369">
        <v>0</v>
      </c>
    </row>
    <row r="38" spans="1:19" ht="17.25" customHeight="1" x14ac:dyDescent="0.15">
      <c r="A38" s="33" t="s">
        <v>185</v>
      </c>
      <c r="B38" s="33" t="s">
        <v>90</v>
      </c>
      <c r="C38" s="36" t="s">
        <v>95</v>
      </c>
      <c r="D38" s="148">
        <f>'08-CC HUYEN'!$D37</f>
        <v>10.36</v>
      </c>
      <c r="E38" s="148">
        <f>'Xã An Lộc'!$D37</f>
        <v>0</v>
      </c>
      <c r="F38" s="148">
        <f>'Xã Bình Lộc'!$D37</f>
        <v>0.68</v>
      </c>
      <c r="G38" s="148">
        <f>'Xã Hộ Độ'!$D37</f>
        <v>3.65</v>
      </c>
      <c r="H38" s="148">
        <f>'Xã Hồng Lộc'!$D37</f>
        <v>0</v>
      </c>
      <c r="I38" s="148">
        <f>'Xã Ích Hậu'!$D37</f>
        <v>0</v>
      </c>
      <c r="J38" s="148">
        <f>'Xã Mai Phụ'!$D37</f>
        <v>1.42</v>
      </c>
      <c r="K38" s="148">
        <f>'Xã Phù Lưu'!$D37</f>
        <v>0.73</v>
      </c>
      <c r="L38" s="148">
        <f>'Xã Tân Lộc'!$D37</f>
        <v>0</v>
      </c>
      <c r="M38" s="148">
        <f>'Xã Thạch Bằng'!$D37</f>
        <v>2.83</v>
      </c>
      <c r="N38" s="148">
        <f>'Xã Thạch Châu'!$D37</f>
        <v>0</v>
      </c>
      <c r="O38" s="148">
        <f>'Xã Thạch Kim'!$D37</f>
        <v>0.94</v>
      </c>
      <c r="P38" s="148">
        <f>'Xã Thạch Mỹ'!$D37</f>
        <v>0.11</v>
      </c>
      <c r="Q38" s="148">
        <f>'Xã Thịnh Lộc'!$D37</f>
        <v>0</v>
      </c>
      <c r="S38" s="371">
        <v>10.36</v>
      </c>
    </row>
    <row r="39" spans="1:19" ht="32" x14ac:dyDescent="0.15">
      <c r="A39" s="33" t="s">
        <v>186</v>
      </c>
      <c r="B39" s="33" t="s">
        <v>91</v>
      </c>
      <c r="C39" s="36" t="s">
        <v>46</v>
      </c>
      <c r="D39" s="148">
        <f>'08-CC HUYEN'!$D38</f>
        <v>163.76999999999998</v>
      </c>
      <c r="E39" s="148">
        <f>'Xã An Lộc'!$D38</f>
        <v>0.22</v>
      </c>
      <c r="F39" s="148">
        <f>'Xã Bình Lộc'!$D38</f>
        <v>9.7100000000000009</v>
      </c>
      <c r="G39" s="148">
        <f>'Xã Hộ Độ'!$D38</f>
        <v>9.39</v>
      </c>
      <c r="H39" s="148">
        <f>'Xã Hồng Lộc'!$D38</f>
        <v>17.36</v>
      </c>
      <c r="I39" s="148">
        <f>'Xã Ích Hậu'!$D38</f>
        <v>8.01</v>
      </c>
      <c r="J39" s="148">
        <f>'Xã Mai Phụ'!$D38</f>
        <v>15.8</v>
      </c>
      <c r="K39" s="148">
        <f>'Xã Phù Lưu'!$D38</f>
        <v>17.989999999999998</v>
      </c>
      <c r="L39" s="148">
        <f>'Xã Tân Lộc'!$D38</f>
        <v>5.38</v>
      </c>
      <c r="M39" s="148">
        <f>'Xã Thạch Bằng'!$D38</f>
        <v>35.4</v>
      </c>
      <c r="N39" s="148">
        <f>'Xã Thạch Châu'!$D38</f>
        <v>8.75</v>
      </c>
      <c r="O39" s="148">
        <f>'Xã Thạch Kim'!$D38</f>
        <v>0.85</v>
      </c>
      <c r="P39" s="148">
        <f>'Xã Thạch Mỹ'!$D38</f>
        <v>20.75</v>
      </c>
      <c r="Q39" s="148">
        <f>'Xã Thịnh Lộc'!$D38</f>
        <v>14.16</v>
      </c>
      <c r="S39" s="371">
        <v>163.76999999999998</v>
      </c>
    </row>
    <row r="40" spans="1:19" ht="17.25" customHeight="1" x14ac:dyDescent="0.15">
      <c r="A40" s="33" t="s">
        <v>188</v>
      </c>
      <c r="B40" s="33" t="s">
        <v>98</v>
      </c>
      <c r="C40" s="36" t="s">
        <v>52</v>
      </c>
      <c r="D40" s="148">
        <f>'08-CC HUYEN'!$D39</f>
        <v>4.05</v>
      </c>
      <c r="E40" s="148">
        <f>'Xã An Lộc'!$D39</f>
        <v>3.7</v>
      </c>
      <c r="F40" s="148">
        <f>'Xã Bình Lộc'!$D39</f>
        <v>0</v>
      </c>
      <c r="G40" s="148">
        <f>'Xã Hộ Độ'!$D39</f>
        <v>0</v>
      </c>
      <c r="H40" s="148">
        <f>'Xã Hồng Lộc'!$D39</f>
        <v>0</v>
      </c>
      <c r="I40" s="148">
        <f>'Xã Ích Hậu'!$D39</f>
        <v>0</v>
      </c>
      <c r="J40" s="148">
        <f>'Xã Mai Phụ'!$D39</f>
        <v>0</v>
      </c>
      <c r="K40" s="148">
        <f>'Xã Phù Lưu'!$D39</f>
        <v>0</v>
      </c>
      <c r="L40" s="148">
        <f>'Xã Tân Lộc'!$D39</f>
        <v>0</v>
      </c>
      <c r="M40" s="148">
        <f>'Xã Thạch Bằng'!$D39</f>
        <v>0</v>
      </c>
      <c r="N40" s="148">
        <f>'Xã Thạch Châu'!$D39</f>
        <v>0</v>
      </c>
      <c r="O40" s="148">
        <f>'Xã Thạch Kim'!$D39</f>
        <v>0</v>
      </c>
      <c r="P40" s="148">
        <f>'Xã Thạch Mỹ'!$D39</f>
        <v>0.35</v>
      </c>
      <c r="Q40" s="148">
        <f>'Xã Thịnh Lộc'!$D39</f>
        <v>0</v>
      </c>
      <c r="S40" s="371">
        <v>4.05</v>
      </c>
    </row>
    <row r="41" spans="1:19" x14ac:dyDescent="0.15">
      <c r="A41" s="33" t="s">
        <v>189</v>
      </c>
      <c r="B41" s="33" t="s">
        <v>153</v>
      </c>
      <c r="C41" s="36" t="s">
        <v>151</v>
      </c>
      <c r="D41" s="148">
        <f>'08-CC HUYEN'!$D40</f>
        <v>14.739999999999998</v>
      </c>
      <c r="E41" s="148">
        <f>'Xã An Lộc'!$D40</f>
        <v>1.02</v>
      </c>
      <c r="F41" s="148">
        <f>'Xã Bình Lộc'!$D40</f>
        <v>0.79</v>
      </c>
      <c r="G41" s="148">
        <f>'Xã Hộ Độ'!$D40</f>
        <v>1.67</v>
      </c>
      <c r="H41" s="148">
        <f>'Xã Hồng Lộc'!$D40</f>
        <v>0.74</v>
      </c>
      <c r="I41" s="148">
        <f>'Xã Ích Hậu'!$D40</f>
        <v>0.3</v>
      </c>
      <c r="J41" s="148">
        <f>'Xã Mai Phụ'!$D40</f>
        <v>0.75</v>
      </c>
      <c r="K41" s="148">
        <f>'Xã Phù Lưu'!$D40</f>
        <v>1.1000000000000001</v>
      </c>
      <c r="L41" s="148">
        <f>'Xã Tân Lộc'!$D40</f>
        <v>0.75</v>
      </c>
      <c r="M41" s="148">
        <f>'Xã Thạch Bằng'!$D40</f>
        <v>3.11</v>
      </c>
      <c r="N41" s="148">
        <f>'Xã Thạch Châu'!$D40</f>
        <v>1.24</v>
      </c>
      <c r="O41" s="148">
        <f>'Xã Thạch Kim'!$D40</f>
        <v>0.26</v>
      </c>
      <c r="P41" s="148">
        <f>'Xã Thạch Mỹ'!$D40</f>
        <v>1.26</v>
      </c>
      <c r="Q41" s="148">
        <f>'Xã Thịnh Lộc'!$D40</f>
        <v>1.75</v>
      </c>
      <c r="S41" s="371">
        <v>14.739999999999998</v>
      </c>
    </row>
    <row r="42" spans="1:19" x14ac:dyDescent="0.15">
      <c r="A42" s="33" t="s">
        <v>190</v>
      </c>
      <c r="B42" s="33" t="s">
        <v>154</v>
      </c>
      <c r="C42" s="36" t="s">
        <v>152</v>
      </c>
      <c r="D42" s="148">
        <f>'08-CC HUYEN'!$D41</f>
        <v>0</v>
      </c>
      <c r="E42" s="148">
        <f>'Xã An Lộc'!$D41</f>
        <v>0</v>
      </c>
      <c r="F42" s="148">
        <f>'Xã Bình Lộc'!$D41</f>
        <v>0</v>
      </c>
      <c r="G42" s="148">
        <f>'Xã Hộ Độ'!$D41</f>
        <v>0</v>
      </c>
      <c r="H42" s="148">
        <f>'Xã Hồng Lộc'!$D41</f>
        <v>0</v>
      </c>
      <c r="I42" s="148">
        <f>'Xã Ích Hậu'!$D41</f>
        <v>0</v>
      </c>
      <c r="J42" s="148">
        <f>'Xã Mai Phụ'!$D41</f>
        <v>0</v>
      </c>
      <c r="K42" s="148">
        <f>'Xã Phù Lưu'!$D41</f>
        <v>0</v>
      </c>
      <c r="L42" s="148">
        <f>'Xã Tân Lộc'!$D41</f>
        <v>0</v>
      </c>
      <c r="M42" s="148">
        <f>'Xã Thạch Bằng'!$D41</f>
        <v>0</v>
      </c>
      <c r="N42" s="148">
        <f>'Xã Thạch Châu'!$D41</f>
        <v>0</v>
      </c>
      <c r="O42" s="148">
        <f>'Xã Thạch Kim'!$D41</f>
        <v>0</v>
      </c>
      <c r="P42" s="148">
        <f>'Xã Thạch Mỹ'!$D41</f>
        <v>0</v>
      </c>
      <c r="Q42" s="148">
        <f>'Xã Thịnh Lộc'!$D41</f>
        <v>0</v>
      </c>
      <c r="S42" s="371">
        <v>0</v>
      </c>
    </row>
    <row r="43" spans="1:19" ht="17.25" customHeight="1" x14ac:dyDescent="0.15">
      <c r="A43" s="33" t="s">
        <v>191</v>
      </c>
      <c r="B43" s="33" t="s">
        <v>149</v>
      </c>
      <c r="C43" s="36" t="s">
        <v>103</v>
      </c>
      <c r="D43" s="148">
        <f>'08-CC HUYEN'!$D42</f>
        <v>36.06</v>
      </c>
      <c r="E43" s="148">
        <f>'Xã An Lộc'!$D42</f>
        <v>1.7</v>
      </c>
      <c r="F43" s="148">
        <f>'Xã Bình Lộc'!$D42</f>
        <v>0.98</v>
      </c>
      <c r="G43" s="148">
        <f>'Xã Hộ Độ'!$D42</f>
        <v>0.69</v>
      </c>
      <c r="H43" s="148">
        <f>'Xã Hồng Lộc'!$D42</f>
        <v>1.47</v>
      </c>
      <c r="I43" s="148">
        <f>'Xã Ích Hậu'!$D42</f>
        <v>2.11</v>
      </c>
      <c r="J43" s="148">
        <f>'Xã Mai Phụ'!$D42</f>
        <v>8.379999999999999</v>
      </c>
      <c r="K43" s="148">
        <f>'Xã Phù Lưu'!$D42</f>
        <v>3.54</v>
      </c>
      <c r="L43" s="148">
        <f>'Xã Tân Lộc'!$D42</f>
        <v>1.1200000000000001</v>
      </c>
      <c r="M43" s="148">
        <f>'Xã Thạch Bằng'!$D42</f>
        <v>2.69</v>
      </c>
      <c r="N43" s="148">
        <f>'Xã Thạch Châu'!$D42</f>
        <v>4.8099999999999996</v>
      </c>
      <c r="O43" s="148">
        <f>'Xã Thạch Kim'!$D42</f>
        <v>0.54</v>
      </c>
      <c r="P43" s="148">
        <f>'Xã Thạch Mỹ'!$D42</f>
        <v>5.76</v>
      </c>
      <c r="Q43" s="148">
        <f>'Xã Thịnh Lộc'!$D42</f>
        <v>2.27</v>
      </c>
      <c r="S43" s="371">
        <v>36.06</v>
      </c>
    </row>
    <row r="44" spans="1:19" x14ac:dyDescent="0.15">
      <c r="A44" s="33" t="s">
        <v>192</v>
      </c>
      <c r="B44" s="33" t="s">
        <v>156</v>
      </c>
      <c r="C44" s="36" t="s">
        <v>157</v>
      </c>
      <c r="D44" s="148">
        <f>'08-CC HUYEN'!$D43</f>
        <v>704.47</v>
      </c>
      <c r="E44" s="148">
        <f>'Xã An Lộc'!$D43</f>
        <v>0</v>
      </c>
      <c r="F44" s="148">
        <f>'Xã Bình Lộc'!$D43</f>
        <v>0.21</v>
      </c>
      <c r="G44" s="148">
        <f>'Xã Hộ Độ'!$D43</f>
        <v>106.7</v>
      </c>
      <c r="H44" s="148">
        <f>'Xã Hồng Lộc'!$D43</f>
        <v>11.1</v>
      </c>
      <c r="I44" s="148">
        <f>'Xã Ích Hậu'!$D43</f>
        <v>109.27</v>
      </c>
      <c r="J44" s="148">
        <f>'Xã Mai Phụ'!$D43</f>
        <v>106.05</v>
      </c>
      <c r="K44" s="148">
        <f>'Xã Phù Lưu'!$D43</f>
        <v>48.68</v>
      </c>
      <c r="L44" s="148">
        <f>'Xã Tân Lộc'!$D43</f>
        <v>0</v>
      </c>
      <c r="M44" s="148">
        <f>'Xã Thạch Bằng'!$D43</f>
        <v>9.2799999999999994</v>
      </c>
      <c r="N44" s="148">
        <f>'Xã Thạch Châu'!$D43</f>
        <v>102.56</v>
      </c>
      <c r="O44" s="148">
        <f>'Xã Thạch Kim'!$D43</f>
        <v>171.22</v>
      </c>
      <c r="P44" s="148">
        <f>'Xã Thạch Mỹ'!$D43</f>
        <v>36.71</v>
      </c>
      <c r="Q44" s="148">
        <f>'Xã Thịnh Lộc'!$D43</f>
        <v>2.69</v>
      </c>
      <c r="S44" s="371">
        <v>704.47</v>
      </c>
    </row>
    <row r="45" spans="1:19" x14ac:dyDescent="0.15">
      <c r="A45" s="33" t="s">
        <v>193</v>
      </c>
      <c r="B45" s="33" t="s">
        <v>155</v>
      </c>
      <c r="C45" s="36" t="s">
        <v>158</v>
      </c>
      <c r="D45" s="148">
        <f>'08-CC HUYEN'!$D44</f>
        <v>154.09</v>
      </c>
      <c r="E45" s="148">
        <f>'Xã An Lộc'!$D44</f>
        <v>0</v>
      </c>
      <c r="F45" s="148">
        <f>'Xã Bình Lộc'!$D44</f>
        <v>3.84</v>
      </c>
      <c r="G45" s="148">
        <f>'Xã Hộ Độ'!$D44</f>
        <v>0</v>
      </c>
      <c r="H45" s="148">
        <f>'Xã Hồng Lộc'!$D44</f>
        <v>17.989999999999998</v>
      </c>
      <c r="I45" s="148">
        <f>'Xã Ích Hậu'!$D44</f>
        <v>0.01</v>
      </c>
      <c r="J45" s="148">
        <f>'Xã Mai Phụ'!$D44</f>
        <v>4.38</v>
      </c>
      <c r="K45" s="148">
        <f>'Xã Phù Lưu'!$D44</f>
        <v>53.62</v>
      </c>
      <c r="L45" s="148">
        <f>'Xã Tân Lộc'!$D44</f>
        <v>49.64</v>
      </c>
      <c r="M45" s="148">
        <f>'Xã Thạch Bằng'!$D44</f>
        <v>2.7</v>
      </c>
      <c r="N45" s="148">
        <f>'Xã Thạch Châu'!$D44</f>
        <v>0.69</v>
      </c>
      <c r="O45" s="148">
        <f>'Xã Thạch Kim'!$D44</f>
        <v>0</v>
      </c>
      <c r="P45" s="148">
        <f>'Xã Thạch Mỹ'!$D44</f>
        <v>5.17</v>
      </c>
      <c r="Q45" s="148">
        <f>'Xã Thịnh Lộc'!$D44</f>
        <v>16.05</v>
      </c>
      <c r="S45" s="371">
        <v>154.09</v>
      </c>
    </row>
    <row r="46" spans="1:19" ht="17.25" customHeight="1" x14ac:dyDescent="0.15">
      <c r="A46" s="33" t="s">
        <v>194</v>
      </c>
      <c r="B46" s="33" t="s">
        <v>73</v>
      </c>
      <c r="C46" s="36" t="s">
        <v>74</v>
      </c>
      <c r="D46" s="148">
        <f>'08-CC HUYEN'!$D45</f>
        <v>0.05</v>
      </c>
      <c r="E46" s="148">
        <f>'Xã An Lộc'!$D45</f>
        <v>0</v>
      </c>
      <c r="F46" s="148">
        <f>'Xã Bình Lộc'!$D45</f>
        <v>0</v>
      </c>
      <c r="G46" s="148">
        <f>'Xã Hộ Độ'!$D45</f>
        <v>0</v>
      </c>
      <c r="H46" s="148">
        <f>'Xã Hồng Lộc'!$D45</f>
        <v>0</v>
      </c>
      <c r="I46" s="148">
        <f>'Xã Ích Hậu'!$D45</f>
        <v>0.05</v>
      </c>
      <c r="J46" s="148">
        <f>'Xã Mai Phụ'!$D45</f>
        <v>0</v>
      </c>
      <c r="K46" s="148">
        <f>'Xã Phù Lưu'!$D45</f>
        <v>0</v>
      </c>
      <c r="L46" s="148">
        <f>'Xã Tân Lộc'!$D45</f>
        <v>0</v>
      </c>
      <c r="M46" s="148">
        <f>'Xã Thạch Bằng'!$D45</f>
        <v>0</v>
      </c>
      <c r="N46" s="148">
        <f>'Xã Thạch Châu'!$D45</f>
        <v>0</v>
      </c>
      <c r="O46" s="148">
        <f>'Xã Thạch Kim'!$D45</f>
        <v>0</v>
      </c>
      <c r="P46" s="148">
        <f>'Xã Thạch Mỹ'!$D45</f>
        <v>0</v>
      </c>
      <c r="Q46" s="148">
        <f>'Xã Thịnh Lộc'!$D45</f>
        <v>0</v>
      </c>
      <c r="S46" s="371">
        <v>0.05</v>
      </c>
    </row>
    <row r="47" spans="1:19" ht="17.25" customHeight="1" x14ac:dyDescent="0.15">
      <c r="A47" s="40">
        <v>3</v>
      </c>
      <c r="B47" s="54" t="s">
        <v>68</v>
      </c>
      <c r="C47" s="37" t="s">
        <v>81</v>
      </c>
      <c r="D47" s="147">
        <f>'08-CC HUYEN'!$D46</f>
        <v>720.84000000000015</v>
      </c>
      <c r="E47" s="147">
        <f>'Xã An Lộc'!$D46</f>
        <v>4.5199999999999996</v>
      </c>
      <c r="F47" s="147">
        <f>'Xã Bình Lộc'!$D46</f>
        <v>1.1399999999999999</v>
      </c>
      <c r="G47" s="147">
        <f>'Xã Hộ Độ'!$D46</f>
        <v>17.150000000000002</v>
      </c>
      <c r="H47" s="147">
        <f>'Xã Hồng Lộc'!$D46</f>
        <v>208.02</v>
      </c>
      <c r="I47" s="147">
        <f>'Xã Ích Hậu'!$D46</f>
        <v>61.38</v>
      </c>
      <c r="J47" s="147">
        <f>'Xã Mai Phụ'!$D46</f>
        <v>9.16</v>
      </c>
      <c r="K47" s="147">
        <f>'Xã Phù Lưu'!$D46</f>
        <v>9.84</v>
      </c>
      <c r="L47" s="147">
        <f>'Xã Tân Lộc'!$D46</f>
        <v>204.47</v>
      </c>
      <c r="M47" s="147">
        <f>'Xã Thạch Bằng'!$D46</f>
        <v>56.930000000000007</v>
      </c>
      <c r="N47" s="147">
        <f>'Xã Thạch Châu'!$D46</f>
        <v>2.44</v>
      </c>
      <c r="O47" s="147">
        <f>'Xã Thạch Kim'!$D46</f>
        <v>17.560000000000002</v>
      </c>
      <c r="P47" s="147">
        <f>'Xã Thạch Mỹ'!$D46</f>
        <v>30.89</v>
      </c>
      <c r="Q47" s="147">
        <f>'Xã Thịnh Lộc'!$D46</f>
        <v>97.34</v>
      </c>
      <c r="S47" s="371">
        <v>720.84000000000015</v>
      </c>
    </row>
    <row r="48" spans="1:19" ht="17.25" customHeight="1" x14ac:dyDescent="0.15">
      <c r="A48" s="40">
        <v>4</v>
      </c>
      <c r="B48" s="40" t="s">
        <v>165</v>
      </c>
      <c r="C48" s="51" t="s">
        <v>159</v>
      </c>
      <c r="D48" s="147">
        <f>'08-CC HUYEN'!$D50</f>
        <v>0</v>
      </c>
      <c r="E48" s="147">
        <f>'Xã An Lộc'!$D50</f>
        <v>0</v>
      </c>
      <c r="F48" s="147">
        <f>'Xã Bình Lộc'!$D50</f>
        <v>0</v>
      </c>
      <c r="G48" s="147">
        <f>'Xã Hộ Độ'!$D50</f>
        <v>0</v>
      </c>
      <c r="H48" s="147">
        <f>'Xã Hồng Lộc'!$D50</f>
        <v>0</v>
      </c>
      <c r="I48" s="147">
        <f>'Xã Ích Hậu'!$D50</f>
        <v>0</v>
      </c>
      <c r="J48" s="147">
        <f>'Xã Mai Phụ'!$D50</f>
        <v>0</v>
      </c>
      <c r="K48" s="147">
        <f>'Xã Phù Lưu'!$D50</f>
        <v>0</v>
      </c>
      <c r="L48" s="147">
        <f>'Xã Tân Lộc'!$D50</f>
        <v>0</v>
      </c>
      <c r="M48" s="147">
        <f>'Xã Thạch Bằng'!$D50</f>
        <v>0</v>
      </c>
      <c r="N48" s="147">
        <f>'Xã Thạch Châu'!$D50</f>
        <v>0</v>
      </c>
      <c r="O48" s="147">
        <f>'Xã Thạch Kim'!$D50</f>
        <v>0</v>
      </c>
      <c r="P48" s="147">
        <f>'Xã Thạch Mỹ'!$D50</f>
        <v>0</v>
      </c>
      <c r="Q48" s="147">
        <f>'Xã Thịnh Lộc'!$D50</f>
        <v>0</v>
      </c>
    </row>
    <row r="49" spans="1:17" ht="17.25" customHeight="1" x14ac:dyDescent="0.15">
      <c r="A49" s="40">
        <v>5</v>
      </c>
      <c r="B49" s="40" t="s">
        <v>166</v>
      </c>
      <c r="C49" s="51" t="s">
        <v>160</v>
      </c>
      <c r="D49" s="147">
        <f>'08-CC HUYEN'!$D51</f>
        <v>0</v>
      </c>
      <c r="E49" s="147">
        <f>'Xã An Lộc'!$D51</f>
        <v>0</v>
      </c>
      <c r="F49" s="147">
        <f>'Xã Bình Lộc'!$D51</f>
        <v>0</v>
      </c>
      <c r="G49" s="147">
        <f>'Xã Hộ Độ'!$D51</f>
        <v>0</v>
      </c>
      <c r="H49" s="147">
        <f>'Xã Hồng Lộc'!$D51</f>
        <v>0</v>
      </c>
      <c r="I49" s="147">
        <f>'Xã Ích Hậu'!$D51</f>
        <v>0</v>
      </c>
      <c r="J49" s="147">
        <f>'Xã Mai Phụ'!$D51</f>
        <v>0</v>
      </c>
      <c r="K49" s="147">
        <f>'Xã Phù Lưu'!$D51</f>
        <v>0</v>
      </c>
      <c r="L49" s="147">
        <f>'Xã Tân Lộc'!$D51</f>
        <v>0</v>
      </c>
      <c r="M49" s="147">
        <f>'Xã Thạch Bằng'!$D51</f>
        <v>0</v>
      </c>
      <c r="N49" s="147">
        <f>'Xã Thạch Châu'!$D51</f>
        <v>0</v>
      </c>
      <c r="O49" s="147">
        <f>'Xã Thạch Kim'!$D51</f>
        <v>0</v>
      </c>
      <c r="P49" s="147">
        <f>'Xã Thạch Mỹ'!$D51</f>
        <v>0</v>
      </c>
      <c r="Q49" s="147">
        <f>'Xã Thịnh Lộc'!$D51</f>
        <v>0</v>
      </c>
    </row>
    <row r="50" spans="1:17" ht="17.25" customHeight="1" x14ac:dyDescent="0.15">
      <c r="A50" s="52">
        <v>6</v>
      </c>
      <c r="B50" s="52" t="s">
        <v>167</v>
      </c>
      <c r="C50" s="53" t="s">
        <v>119</v>
      </c>
      <c r="D50" s="147">
        <f>'08-CC HUYEN'!$D52</f>
        <v>0</v>
      </c>
      <c r="E50" s="147">
        <f>'Xã An Lộc'!$D52</f>
        <v>0</v>
      </c>
      <c r="F50" s="147">
        <f>'Xã Bình Lộc'!$D52</f>
        <v>0</v>
      </c>
      <c r="G50" s="147">
        <f>'Xã Hộ Độ'!$D52</f>
        <v>0</v>
      </c>
      <c r="H50" s="147">
        <f>'Xã Hồng Lộc'!$D52</f>
        <v>0</v>
      </c>
      <c r="I50" s="147">
        <f>'Xã Ích Hậu'!$D52</f>
        <v>0</v>
      </c>
      <c r="J50" s="147">
        <f>'Xã Mai Phụ'!$D52</f>
        <v>0</v>
      </c>
      <c r="K50" s="147">
        <f>'Xã Phù Lưu'!$D52</f>
        <v>0</v>
      </c>
      <c r="L50" s="147">
        <f>'Xã Tân Lộc'!$D52</f>
        <v>0</v>
      </c>
      <c r="M50" s="147">
        <f>'Xã Thạch Bằng'!$D52</f>
        <v>0</v>
      </c>
      <c r="N50" s="147">
        <f>'Xã Thạch Châu'!$D52</f>
        <v>0</v>
      </c>
      <c r="O50" s="147">
        <f>'Xã Thạch Kim'!$D52</f>
        <v>0</v>
      </c>
      <c r="P50" s="147">
        <f>'Xã Thạch Mỹ'!$D52</f>
        <v>0</v>
      </c>
      <c r="Q50" s="147">
        <f>'Xã Thịnh Lộc'!$D52</f>
        <v>0</v>
      </c>
    </row>
    <row r="51" spans="1:17" ht="22.5" customHeight="1" x14ac:dyDescent="0.15">
      <c r="B51" s="648" t="s">
        <v>168</v>
      </c>
      <c r="C51" s="649"/>
      <c r="D51" s="649"/>
      <c r="E51" s="649"/>
      <c r="F51" s="649"/>
      <c r="G51" s="649"/>
      <c r="H51" s="649"/>
      <c r="I51" s="649"/>
      <c r="J51" s="649"/>
      <c r="K51" s="649"/>
      <c r="L51" s="649"/>
      <c r="M51" s="649"/>
      <c r="N51" s="649"/>
      <c r="O51" s="649"/>
      <c r="P51" s="649"/>
      <c r="Q51" s="649"/>
    </row>
    <row r="56" spans="1:17" x14ac:dyDescent="0.2">
      <c r="D56" s="127"/>
      <c r="E56" s="127"/>
      <c r="F56" s="127"/>
      <c r="G56" s="127"/>
      <c r="H56" s="127"/>
      <c r="I56" s="127"/>
      <c r="J56" s="127"/>
      <c r="K56" s="127"/>
      <c r="L56" s="127"/>
      <c r="M56" s="127"/>
      <c r="N56" s="127"/>
      <c r="O56" s="127"/>
      <c r="P56" s="127"/>
      <c r="Q56" s="127"/>
    </row>
    <row r="57" spans="1:17" x14ac:dyDescent="0.2">
      <c r="D57" s="127"/>
      <c r="E57" s="127"/>
      <c r="F57" s="127"/>
      <c r="G57" s="127"/>
      <c r="H57" s="127"/>
      <c r="I57" s="127"/>
      <c r="J57" s="127"/>
      <c r="K57" s="127"/>
      <c r="L57" s="127"/>
      <c r="M57" s="127"/>
      <c r="N57" s="127"/>
      <c r="O57" s="127"/>
      <c r="P57" s="127"/>
      <c r="Q57" s="127"/>
    </row>
    <row r="58" spans="1:17" x14ac:dyDescent="0.2">
      <c r="D58" s="127"/>
      <c r="E58" s="127"/>
      <c r="F58" s="127"/>
      <c r="G58" s="127"/>
      <c r="H58" s="127"/>
      <c r="I58" s="127"/>
      <c r="J58" s="127"/>
      <c r="K58" s="127"/>
      <c r="L58" s="127"/>
      <c r="M58" s="127"/>
      <c r="N58" s="127"/>
      <c r="O58" s="127"/>
      <c r="P58" s="127"/>
      <c r="Q58" s="127"/>
    </row>
    <row r="59" spans="1:17" x14ac:dyDescent="0.2">
      <c r="D59" s="127"/>
      <c r="E59" s="127"/>
      <c r="F59" s="127"/>
      <c r="G59" s="127"/>
      <c r="H59" s="127"/>
      <c r="I59" s="127"/>
      <c r="J59" s="127"/>
      <c r="K59" s="127"/>
      <c r="L59" s="127"/>
      <c r="M59" s="127"/>
      <c r="N59" s="127"/>
      <c r="O59" s="127"/>
      <c r="P59" s="127"/>
      <c r="Q59" s="127"/>
    </row>
  </sheetData>
  <mergeCells count="7">
    <mergeCell ref="B51:Q51"/>
    <mergeCell ref="A2:Q2"/>
    <mergeCell ref="A5:A6"/>
    <mergeCell ref="D5:D6"/>
    <mergeCell ref="C5:C6"/>
    <mergeCell ref="B5:B6"/>
    <mergeCell ref="A3:Q3"/>
  </mergeCells>
  <phoneticPr fontId="3" type="noConversion"/>
  <printOptions horizontalCentered="1"/>
  <pageMargins left="0.93" right="0.17" top="0.25" bottom="0.17" header="0.19" footer="0.21"/>
  <pageSetup paperSize="8" scale="93" orientation="landscape" blackAndWhite="1" horizontalDpi="200" verticalDpi="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J10" sqref="J10"/>
    </sheetView>
  </sheetViews>
  <sheetFormatPr baseColWidth="10" defaultColWidth="9.1640625" defaultRowHeight="13" x14ac:dyDescent="0.15"/>
  <cols>
    <col min="1" max="1" width="5.5" style="6" customWidth="1"/>
    <col min="2" max="2" width="39.5" style="6" customWidth="1"/>
    <col min="3" max="3" width="8.5" style="21" customWidth="1"/>
    <col min="4" max="4" width="11.1640625" style="6" customWidth="1"/>
    <col min="5" max="5" width="11" style="6" customWidth="1"/>
    <col min="6" max="6" width="10" style="6" customWidth="1"/>
    <col min="7" max="7" width="12.33203125" style="6" customWidth="1"/>
    <col min="8" max="16384" width="9.1640625" style="6"/>
  </cols>
  <sheetData>
    <row r="1" spans="1:10" ht="16" x14ac:dyDescent="0.2">
      <c r="A1" s="659" t="s">
        <v>53</v>
      </c>
      <c r="B1" s="659"/>
      <c r="C1" s="48"/>
      <c r="D1" s="12"/>
      <c r="E1" s="12"/>
      <c r="F1" s="12"/>
    </row>
    <row r="2" spans="1:10" s="7" customFormat="1" ht="16.5" customHeight="1" x14ac:dyDescent="0.15">
      <c r="A2" s="660" t="s">
        <v>539</v>
      </c>
      <c r="B2" s="660"/>
      <c r="C2" s="660"/>
      <c r="D2" s="660"/>
      <c r="E2" s="660"/>
      <c r="F2" s="660"/>
      <c r="G2" s="660"/>
    </row>
    <row r="3" spans="1:10" s="7" customFormat="1" ht="16" x14ac:dyDescent="0.15">
      <c r="A3" s="661" t="s">
        <v>224</v>
      </c>
      <c r="B3" s="661"/>
      <c r="C3" s="661"/>
      <c r="D3" s="661"/>
      <c r="E3" s="661"/>
      <c r="F3" s="661"/>
      <c r="G3" s="661"/>
    </row>
    <row r="4" spans="1:10" ht="20.25" customHeight="1" x14ac:dyDescent="0.15">
      <c r="A4" s="662" t="s">
        <v>115</v>
      </c>
      <c r="B4" s="652" t="s">
        <v>164</v>
      </c>
      <c r="C4" s="652" t="s">
        <v>245</v>
      </c>
      <c r="D4" s="662" t="s">
        <v>530</v>
      </c>
      <c r="E4" s="652" t="s">
        <v>161</v>
      </c>
      <c r="F4" s="652"/>
      <c r="G4" s="652"/>
    </row>
    <row r="5" spans="1:10" ht="20.25" customHeight="1" x14ac:dyDescent="0.15">
      <c r="A5" s="662"/>
      <c r="B5" s="652"/>
      <c r="C5" s="652"/>
      <c r="D5" s="662"/>
      <c r="E5" s="652" t="s">
        <v>33</v>
      </c>
      <c r="F5" s="652" t="s">
        <v>169</v>
      </c>
      <c r="G5" s="652"/>
    </row>
    <row r="6" spans="1:10" ht="56.25" customHeight="1" x14ac:dyDescent="0.15">
      <c r="A6" s="662"/>
      <c r="B6" s="652"/>
      <c r="C6" s="652"/>
      <c r="D6" s="662"/>
      <c r="E6" s="652"/>
      <c r="F6" s="300" t="s">
        <v>170</v>
      </c>
      <c r="G6" s="300" t="s">
        <v>162</v>
      </c>
    </row>
    <row r="7" spans="1:10" s="87" customFormat="1" ht="26" x14ac:dyDescent="0.15">
      <c r="A7" s="257">
        <v>-1</v>
      </c>
      <c r="B7" s="257">
        <v>-2</v>
      </c>
      <c r="C7" s="257">
        <v>-3</v>
      </c>
      <c r="D7" s="257">
        <v>-4</v>
      </c>
      <c r="E7" s="257">
        <v>-5</v>
      </c>
      <c r="F7" s="257" t="s">
        <v>171</v>
      </c>
      <c r="G7" s="257" t="s">
        <v>172</v>
      </c>
    </row>
    <row r="8" spans="1:10" s="7" customFormat="1" ht="16" x14ac:dyDescent="0.2">
      <c r="A8" s="242">
        <v>1</v>
      </c>
      <c r="B8" s="243" t="s">
        <v>34</v>
      </c>
      <c r="C8" s="244" t="s">
        <v>25</v>
      </c>
      <c r="D8" s="238" t="s">
        <v>513</v>
      </c>
      <c r="E8" s="392">
        <v>7903.35</v>
      </c>
      <c r="F8" s="260" t="e">
        <f>E8-D8</f>
        <v>#VALUE!</v>
      </c>
      <c r="G8" s="245" t="e">
        <f>E8/D8*100</f>
        <v>#VALUE!</v>
      </c>
    </row>
    <row r="9" spans="1:10" ht="16" x14ac:dyDescent="0.2">
      <c r="A9" s="246" t="s">
        <v>5</v>
      </c>
      <c r="B9" s="247" t="s">
        <v>77</v>
      </c>
      <c r="C9" s="248" t="s">
        <v>78</v>
      </c>
      <c r="D9" s="239" t="s">
        <v>514</v>
      </c>
      <c r="E9" s="279">
        <v>3575.69</v>
      </c>
      <c r="F9" s="261" t="e">
        <f t="shared" ref="F9:F47" si="0">E9-D9</f>
        <v>#VALUE!</v>
      </c>
      <c r="G9" s="249" t="e">
        <f t="shared" ref="G9:G47" si="1">E9/D9*100</f>
        <v>#VALUE!</v>
      </c>
    </row>
    <row r="10" spans="1:10" s="19" customFormat="1" ht="16" x14ac:dyDescent="0.2">
      <c r="A10" s="250"/>
      <c r="B10" s="251" t="s">
        <v>75</v>
      </c>
      <c r="C10" s="252" t="s">
        <v>76</v>
      </c>
      <c r="D10" s="239" t="s">
        <v>515</v>
      </c>
      <c r="E10" s="280">
        <v>2968.75</v>
      </c>
      <c r="F10" s="261" t="e">
        <f t="shared" si="0"/>
        <v>#VALUE!</v>
      </c>
      <c r="G10" s="249" t="e">
        <f t="shared" si="1"/>
        <v>#VALUE!</v>
      </c>
    </row>
    <row r="11" spans="1:10" s="19" customFormat="1" ht="16" x14ac:dyDescent="0.2">
      <c r="A11" s="250"/>
      <c r="B11" s="256" t="s">
        <v>206</v>
      </c>
      <c r="C11" s="252" t="s">
        <v>204</v>
      </c>
      <c r="D11" s="239">
        <v>586.9799999999999</v>
      </c>
      <c r="E11" s="259">
        <v>606.93000000000006</v>
      </c>
      <c r="F11" s="261">
        <f t="shared" si="0"/>
        <v>19.950000000000159</v>
      </c>
      <c r="G11" s="249">
        <f t="shared" si="1"/>
        <v>103.39875293877137</v>
      </c>
    </row>
    <row r="12" spans="1:10" ht="16" x14ac:dyDescent="0.2">
      <c r="A12" s="246" t="s">
        <v>6</v>
      </c>
      <c r="B12" s="247" t="s">
        <v>105</v>
      </c>
      <c r="C12" s="248" t="s">
        <v>54</v>
      </c>
      <c r="D12" s="239">
        <v>874.32</v>
      </c>
      <c r="E12" s="258">
        <v>947.72999999999979</v>
      </c>
      <c r="F12" s="261">
        <f t="shared" si="0"/>
        <v>73.409999999999741</v>
      </c>
      <c r="G12" s="249">
        <f t="shared" si="1"/>
        <v>108.39623936316221</v>
      </c>
    </row>
    <row r="13" spans="1:10" ht="16" x14ac:dyDescent="0.2">
      <c r="A13" s="246" t="s">
        <v>7</v>
      </c>
      <c r="B13" s="247" t="s">
        <v>37</v>
      </c>
      <c r="C13" s="248" t="s">
        <v>42</v>
      </c>
      <c r="D13" s="239">
        <v>975.03999999999985</v>
      </c>
      <c r="E13" s="258">
        <v>984.43</v>
      </c>
      <c r="F13" s="261">
        <f t="shared" si="0"/>
        <v>9.3900000000001</v>
      </c>
      <c r="G13" s="249">
        <f t="shared" si="1"/>
        <v>100.96303741384969</v>
      </c>
    </row>
    <row r="14" spans="1:10" ht="16" x14ac:dyDescent="0.2">
      <c r="A14" s="246" t="s">
        <v>8</v>
      </c>
      <c r="B14" s="247" t="s">
        <v>15</v>
      </c>
      <c r="C14" s="248" t="s">
        <v>26</v>
      </c>
      <c r="D14" s="239" t="s">
        <v>516</v>
      </c>
      <c r="E14" s="279">
        <v>1221.73</v>
      </c>
      <c r="F14" s="261" t="e">
        <f t="shared" si="0"/>
        <v>#VALUE!</v>
      </c>
      <c r="G14" s="249" t="e">
        <f t="shared" si="1"/>
        <v>#VALUE!</v>
      </c>
      <c r="J14" s="281"/>
    </row>
    <row r="15" spans="1:10" ht="16" x14ac:dyDescent="0.2">
      <c r="A15" s="246" t="s">
        <v>9</v>
      </c>
      <c r="B15" s="247" t="s">
        <v>16</v>
      </c>
      <c r="C15" s="248" t="s">
        <v>27</v>
      </c>
      <c r="D15" s="239">
        <v>0</v>
      </c>
      <c r="E15" s="258"/>
      <c r="F15" s="261"/>
      <c r="G15" s="249"/>
    </row>
    <row r="16" spans="1:10" ht="16" x14ac:dyDescent="0.2">
      <c r="A16" s="246" t="s">
        <v>39</v>
      </c>
      <c r="B16" s="247" t="s">
        <v>38</v>
      </c>
      <c r="C16" s="248" t="s">
        <v>43</v>
      </c>
      <c r="D16" s="239">
        <v>548.86</v>
      </c>
      <c r="E16" s="258">
        <v>592.88</v>
      </c>
      <c r="F16" s="261">
        <f t="shared" si="0"/>
        <v>44.019999999999982</v>
      </c>
      <c r="G16" s="249">
        <f t="shared" si="1"/>
        <v>108.02026017563678</v>
      </c>
    </row>
    <row r="17" spans="1:7" ht="16" x14ac:dyDescent="0.2">
      <c r="A17" s="246" t="s">
        <v>40</v>
      </c>
      <c r="B17" s="247" t="s">
        <v>82</v>
      </c>
      <c r="C17" s="248" t="s">
        <v>70</v>
      </c>
      <c r="D17" s="239">
        <v>367.75</v>
      </c>
      <c r="E17" s="258">
        <v>286.06</v>
      </c>
      <c r="F17" s="261">
        <f t="shared" si="0"/>
        <v>-81.69</v>
      </c>
      <c r="G17" s="249">
        <f t="shared" si="1"/>
        <v>77.786539768864714</v>
      </c>
    </row>
    <row r="18" spans="1:7" ht="16" x14ac:dyDescent="0.2">
      <c r="A18" s="246" t="s">
        <v>50</v>
      </c>
      <c r="B18" s="247" t="s">
        <v>48</v>
      </c>
      <c r="C18" s="248" t="s">
        <v>49</v>
      </c>
      <c r="D18" s="239">
        <v>127.82000000000001</v>
      </c>
      <c r="E18" s="258">
        <v>197.24</v>
      </c>
      <c r="F18" s="261">
        <f t="shared" si="0"/>
        <v>69.42</v>
      </c>
      <c r="G18" s="249">
        <f t="shared" si="1"/>
        <v>154.31074949147239</v>
      </c>
    </row>
    <row r="19" spans="1:7" ht="16" x14ac:dyDescent="0.2">
      <c r="A19" s="246" t="s">
        <v>187</v>
      </c>
      <c r="B19" s="247" t="s">
        <v>55</v>
      </c>
      <c r="C19" s="248" t="s">
        <v>56</v>
      </c>
      <c r="D19" s="239">
        <v>147.4</v>
      </c>
      <c r="E19" s="258">
        <v>97.57</v>
      </c>
      <c r="F19" s="261">
        <f t="shared" si="0"/>
        <v>-49.830000000000013</v>
      </c>
      <c r="G19" s="249">
        <f t="shared" si="1"/>
        <v>66.194029850746261</v>
      </c>
    </row>
    <row r="20" spans="1:7" s="7" customFormat="1" ht="16" x14ac:dyDescent="0.2">
      <c r="A20" s="242">
        <v>2</v>
      </c>
      <c r="B20" s="243" t="s">
        <v>35</v>
      </c>
      <c r="C20" s="244" t="s">
        <v>28</v>
      </c>
      <c r="D20" s="238" t="s">
        <v>517</v>
      </c>
      <c r="E20" s="392">
        <v>3118.64</v>
      </c>
      <c r="F20" s="260" t="e">
        <f t="shared" si="0"/>
        <v>#VALUE!</v>
      </c>
      <c r="G20" s="245" t="e">
        <f t="shared" si="1"/>
        <v>#VALUE!</v>
      </c>
    </row>
    <row r="21" spans="1:7" ht="16" x14ac:dyDescent="0.2">
      <c r="A21" s="246" t="s">
        <v>21</v>
      </c>
      <c r="B21" s="247" t="s">
        <v>17</v>
      </c>
      <c r="C21" s="248" t="s">
        <v>29</v>
      </c>
      <c r="D21" s="239">
        <v>18.73</v>
      </c>
      <c r="E21" s="258">
        <v>18.73</v>
      </c>
      <c r="F21" s="261">
        <f t="shared" si="0"/>
        <v>0</v>
      </c>
      <c r="G21" s="249">
        <f t="shared" si="1"/>
        <v>100</v>
      </c>
    </row>
    <row r="22" spans="1:7" ht="16" x14ac:dyDescent="0.2">
      <c r="A22" s="246" t="s">
        <v>10</v>
      </c>
      <c r="B22" s="247" t="s">
        <v>18</v>
      </c>
      <c r="C22" s="248" t="s">
        <v>30</v>
      </c>
      <c r="D22" s="239">
        <v>1.55</v>
      </c>
      <c r="E22" s="258">
        <v>1.55</v>
      </c>
      <c r="F22" s="261">
        <f t="shared" si="0"/>
        <v>0</v>
      </c>
      <c r="G22" s="249">
        <f t="shared" si="1"/>
        <v>100</v>
      </c>
    </row>
    <row r="23" spans="1:7" ht="16" x14ac:dyDescent="0.2">
      <c r="A23" s="246" t="s">
        <v>11</v>
      </c>
      <c r="B23" s="247" t="s">
        <v>19</v>
      </c>
      <c r="C23" s="248" t="s">
        <v>123</v>
      </c>
      <c r="D23" s="239">
        <v>0</v>
      </c>
      <c r="E23" s="258"/>
      <c r="F23" s="261"/>
      <c r="G23" s="249"/>
    </row>
    <row r="24" spans="1:7" ht="16" x14ac:dyDescent="0.2">
      <c r="A24" s="246" t="s">
        <v>12</v>
      </c>
      <c r="B24" s="247" t="s">
        <v>79</v>
      </c>
      <c r="C24" s="248" t="s">
        <v>126</v>
      </c>
      <c r="D24" s="239">
        <v>0</v>
      </c>
      <c r="E24" s="258"/>
      <c r="F24" s="261"/>
      <c r="G24" s="249"/>
    </row>
    <row r="25" spans="1:7" ht="16" x14ac:dyDescent="0.2">
      <c r="A25" s="246" t="s">
        <v>13</v>
      </c>
      <c r="B25" s="247" t="s">
        <v>83</v>
      </c>
      <c r="C25" s="248" t="s">
        <v>127</v>
      </c>
      <c r="D25" s="239">
        <v>0</v>
      </c>
      <c r="E25" s="258"/>
      <c r="F25" s="261"/>
      <c r="G25" s="249"/>
    </row>
    <row r="26" spans="1:7" ht="16" x14ac:dyDescent="0.2">
      <c r="A26" s="246" t="s">
        <v>14</v>
      </c>
      <c r="B26" s="247" t="s">
        <v>84</v>
      </c>
      <c r="C26" s="248" t="s">
        <v>125</v>
      </c>
      <c r="D26" s="239">
        <v>64.78</v>
      </c>
      <c r="E26" s="258">
        <v>37.200000000000003</v>
      </c>
      <c r="F26" s="261">
        <f t="shared" si="0"/>
        <v>-27.58</v>
      </c>
      <c r="G26" s="249">
        <f t="shared" si="1"/>
        <v>57.425131213337451</v>
      </c>
    </row>
    <row r="27" spans="1:7" ht="16" x14ac:dyDescent="0.2">
      <c r="A27" s="246" t="s">
        <v>22</v>
      </c>
      <c r="B27" s="253" t="s">
        <v>85</v>
      </c>
      <c r="C27" s="248" t="s">
        <v>51</v>
      </c>
      <c r="D27" s="239">
        <v>72.98</v>
      </c>
      <c r="E27" s="258">
        <v>52.629999999999995</v>
      </c>
      <c r="F27" s="261">
        <f t="shared" si="0"/>
        <v>-20.350000000000009</v>
      </c>
      <c r="G27" s="249">
        <f t="shared" si="1"/>
        <v>72.115648122773351</v>
      </c>
    </row>
    <row r="28" spans="1:7" ht="16" x14ac:dyDescent="0.2">
      <c r="A28" s="246" t="s">
        <v>23</v>
      </c>
      <c r="B28" s="253" t="s">
        <v>86</v>
      </c>
      <c r="C28" s="248" t="s">
        <v>44</v>
      </c>
      <c r="D28" s="239">
        <v>0</v>
      </c>
      <c r="E28" s="258"/>
      <c r="F28" s="261"/>
      <c r="G28" s="249"/>
    </row>
    <row r="29" spans="1:7" ht="32" x14ac:dyDescent="0.2">
      <c r="A29" s="246" t="s">
        <v>45</v>
      </c>
      <c r="B29" s="253" t="s">
        <v>131</v>
      </c>
      <c r="C29" s="248" t="s">
        <v>31</v>
      </c>
      <c r="D29" s="239" t="s">
        <v>518</v>
      </c>
      <c r="E29" s="279">
        <v>1336.56</v>
      </c>
      <c r="F29" s="261" t="e">
        <f t="shared" si="0"/>
        <v>#VALUE!</v>
      </c>
      <c r="G29" s="249" t="e">
        <f t="shared" si="1"/>
        <v>#VALUE!</v>
      </c>
    </row>
    <row r="30" spans="1:7" ht="16" x14ac:dyDescent="0.2">
      <c r="A30" s="254" t="s">
        <v>130</v>
      </c>
      <c r="B30" s="247" t="s">
        <v>104</v>
      </c>
      <c r="C30" s="248" t="s">
        <v>148</v>
      </c>
      <c r="D30" s="239">
        <v>3.98</v>
      </c>
      <c r="E30" s="258">
        <v>3.98</v>
      </c>
      <c r="F30" s="261">
        <f t="shared" si="0"/>
        <v>0</v>
      </c>
      <c r="G30" s="249">
        <f t="shared" si="1"/>
        <v>100</v>
      </c>
    </row>
    <row r="31" spans="1:7" ht="16" x14ac:dyDescent="0.2">
      <c r="A31" s="254" t="s">
        <v>178</v>
      </c>
      <c r="B31" s="247" t="s">
        <v>120</v>
      </c>
      <c r="C31" s="248" t="s">
        <v>124</v>
      </c>
      <c r="D31" s="239">
        <v>0</v>
      </c>
      <c r="E31" s="258"/>
      <c r="F31" s="261"/>
      <c r="G31" s="249"/>
    </row>
    <row r="32" spans="1:7" ht="16" x14ac:dyDescent="0.2">
      <c r="A32" s="254" t="s">
        <v>179</v>
      </c>
      <c r="B32" s="247" t="s">
        <v>80</v>
      </c>
      <c r="C32" s="248" t="s">
        <v>69</v>
      </c>
      <c r="D32" s="239">
        <v>2.52</v>
      </c>
      <c r="E32" s="258">
        <v>2.52</v>
      </c>
      <c r="F32" s="261">
        <f t="shared" si="0"/>
        <v>0</v>
      </c>
      <c r="G32" s="249">
        <f t="shared" si="1"/>
        <v>100</v>
      </c>
    </row>
    <row r="33" spans="1:7" ht="16" x14ac:dyDescent="0.2">
      <c r="A33" s="254" t="s">
        <v>180</v>
      </c>
      <c r="B33" s="247" t="s">
        <v>87</v>
      </c>
      <c r="C33" s="248" t="s">
        <v>92</v>
      </c>
      <c r="D33" s="239">
        <v>567.05999999999995</v>
      </c>
      <c r="E33" s="258">
        <v>560.95999999999992</v>
      </c>
      <c r="F33" s="261">
        <f t="shared" si="0"/>
        <v>-6.1000000000000227</v>
      </c>
      <c r="G33" s="249">
        <f t="shared" si="1"/>
        <v>98.924276090713505</v>
      </c>
    </row>
    <row r="34" spans="1:7" ht="16" x14ac:dyDescent="0.2">
      <c r="A34" s="254" t="s">
        <v>181</v>
      </c>
      <c r="B34" s="247" t="s">
        <v>88</v>
      </c>
      <c r="C34" s="248" t="s">
        <v>93</v>
      </c>
      <c r="D34" s="239">
        <v>0</v>
      </c>
      <c r="E34" s="258"/>
      <c r="F34" s="261"/>
      <c r="G34" s="249"/>
    </row>
    <row r="35" spans="1:7" ht="16" x14ac:dyDescent="0.2">
      <c r="A35" s="254" t="s">
        <v>182</v>
      </c>
      <c r="B35" s="247" t="s">
        <v>89</v>
      </c>
      <c r="C35" s="248" t="s">
        <v>97</v>
      </c>
      <c r="D35" s="239">
        <v>17.46</v>
      </c>
      <c r="E35" s="258">
        <v>15.55</v>
      </c>
      <c r="F35" s="261">
        <f t="shared" si="0"/>
        <v>-1.9100000000000001</v>
      </c>
      <c r="G35" s="249">
        <f t="shared" si="1"/>
        <v>89.060710194730802</v>
      </c>
    </row>
    <row r="36" spans="1:7" ht="16" x14ac:dyDescent="0.2">
      <c r="A36" s="254" t="s">
        <v>183</v>
      </c>
      <c r="B36" s="253" t="s">
        <v>117</v>
      </c>
      <c r="C36" s="248" t="s">
        <v>94</v>
      </c>
      <c r="D36" s="239">
        <v>1.29</v>
      </c>
      <c r="E36" s="258">
        <v>1.29</v>
      </c>
      <c r="F36" s="261">
        <f t="shared" si="0"/>
        <v>0</v>
      </c>
      <c r="G36" s="249">
        <f t="shared" si="1"/>
        <v>100</v>
      </c>
    </row>
    <row r="37" spans="1:7" ht="16" x14ac:dyDescent="0.2">
      <c r="A37" s="254" t="s">
        <v>184</v>
      </c>
      <c r="B37" s="253" t="s">
        <v>121</v>
      </c>
      <c r="C37" s="248" t="s">
        <v>118</v>
      </c>
      <c r="D37" s="239">
        <v>0</v>
      </c>
      <c r="E37" s="258"/>
      <c r="F37" s="261"/>
      <c r="G37" s="249"/>
    </row>
    <row r="38" spans="1:7" ht="16" x14ac:dyDescent="0.2">
      <c r="A38" s="254" t="s">
        <v>185</v>
      </c>
      <c r="B38" s="253" t="s">
        <v>90</v>
      </c>
      <c r="C38" s="248" t="s">
        <v>95</v>
      </c>
      <c r="D38" s="239">
        <v>10.079999999999998</v>
      </c>
      <c r="E38" s="258">
        <v>10.36</v>
      </c>
      <c r="F38" s="261">
        <f t="shared" si="0"/>
        <v>0.28000000000000114</v>
      </c>
      <c r="G38" s="249">
        <f t="shared" si="1"/>
        <v>102.77777777777779</v>
      </c>
    </row>
    <row r="39" spans="1:7" ht="32" x14ac:dyDescent="0.2">
      <c r="A39" s="254" t="s">
        <v>186</v>
      </c>
      <c r="B39" s="253" t="s">
        <v>91</v>
      </c>
      <c r="C39" s="248" t="s">
        <v>46</v>
      </c>
      <c r="D39" s="239">
        <v>170.44</v>
      </c>
      <c r="E39" s="258">
        <v>163.76999999999998</v>
      </c>
      <c r="F39" s="261">
        <f t="shared" si="0"/>
        <v>-6.6700000000000159</v>
      </c>
      <c r="G39" s="249">
        <f t="shared" si="1"/>
        <v>96.08659938981458</v>
      </c>
    </row>
    <row r="40" spans="1:7" ht="16" x14ac:dyDescent="0.2">
      <c r="A40" s="254" t="s">
        <v>188</v>
      </c>
      <c r="B40" s="253" t="s">
        <v>98</v>
      </c>
      <c r="C40" s="248" t="s">
        <v>52</v>
      </c>
      <c r="D40" s="239">
        <v>8.6999999999999993</v>
      </c>
      <c r="E40" s="258">
        <v>4.05</v>
      </c>
      <c r="F40" s="261">
        <f t="shared" si="0"/>
        <v>-4.6499999999999995</v>
      </c>
      <c r="G40" s="249">
        <f t="shared" si="1"/>
        <v>46.551724137931039</v>
      </c>
    </row>
    <row r="41" spans="1:7" ht="16" x14ac:dyDescent="0.2">
      <c r="A41" s="254" t="s">
        <v>189</v>
      </c>
      <c r="B41" s="253" t="s">
        <v>153</v>
      </c>
      <c r="C41" s="248" t="s">
        <v>151</v>
      </c>
      <c r="D41" s="239">
        <v>15.15</v>
      </c>
      <c r="E41" s="258">
        <v>14.739999999999998</v>
      </c>
      <c r="F41" s="261">
        <f t="shared" si="0"/>
        <v>-0.41000000000000192</v>
      </c>
      <c r="G41" s="249">
        <f t="shared" si="1"/>
        <v>97.293729372937278</v>
      </c>
    </row>
    <row r="42" spans="1:7" ht="16" x14ac:dyDescent="0.2">
      <c r="A42" s="254" t="s">
        <v>190</v>
      </c>
      <c r="B42" s="253" t="s">
        <v>154</v>
      </c>
      <c r="C42" s="248" t="s">
        <v>152</v>
      </c>
      <c r="D42" s="239">
        <v>0</v>
      </c>
      <c r="E42" s="258"/>
      <c r="F42" s="261"/>
      <c r="G42" s="249"/>
    </row>
    <row r="43" spans="1:7" ht="16" x14ac:dyDescent="0.2">
      <c r="A43" s="254" t="s">
        <v>191</v>
      </c>
      <c r="B43" s="253" t="s">
        <v>149</v>
      </c>
      <c r="C43" s="248" t="s">
        <v>103</v>
      </c>
      <c r="D43" s="239">
        <v>52.230000000000004</v>
      </c>
      <c r="E43" s="258">
        <v>36.06</v>
      </c>
      <c r="F43" s="261">
        <f t="shared" si="0"/>
        <v>-16.170000000000002</v>
      </c>
      <c r="G43" s="249">
        <f t="shared" si="1"/>
        <v>69.040781160252735</v>
      </c>
    </row>
    <row r="44" spans="1:7" ht="16" x14ac:dyDescent="0.2">
      <c r="A44" s="254" t="s">
        <v>192</v>
      </c>
      <c r="B44" s="253" t="s">
        <v>156</v>
      </c>
      <c r="C44" s="248" t="s">
        <v>157</v>
      </c>
      <c r="D44" s="239">
        <v>768.2700000000001</v>
      </c>
      <c r="E44" s="258">
        <v>704.47</v>
      </c>
      <c r="F44" s="261">
        <f t="shared" si="0"/>
        <v>-63.800000000000068</v>
      </c>
      <c r="G44" s="249">
        <f t="shared" si="1"/>
        <v>91.695627839171109</v>
      </c>
    </row>
    <row r="45" spans="1:7" ht="16" x14ac:dyDescent="0.2">
      <c r="A45" s="254" t="s">
        <v>193</v>
      </c>
      <c r="B45" s="253" t="s">
        <v>155</v>
      </c>
      <c r="C45" s="248" t="s">
        <v>158</v>
      </c>
      <c r="D45" s="240">
        <v>137.06</v>
      </c>
      <c r="E45" s="258">
        <v>154.09</v>
      </c>
      <c r="F45" s="261">
        <f t="shared" si="0"/>
        <v>17.03</v>
      </c>
      <c r="G45" s="249">
        <f t="shared" si="1"/>
        <v>112.42521523420399</v>
      </c>
    </row>
    <row r="46" spans="1:7" ht="16" x14ac:dyDescent="0.2">
      <c r="A46" s="254" t="s">
        <v>194</v>
      </c>
      <c r="B46" s="253" t="s">
        <v>73</v>
      </c>
      <c r="C46" s="248" t="s">
        <v>74</v>
      </c>
      <c r="D46" s="240">
        <v>0.05</v>
      </c>
      <c r="E46" s="258">
        <v>0.05</v>
      </c>
      <c r="F46" s="261">
        <f t="shared" si="0"/>
        <v>0</v>
      </c>
      <c r="G46" s="249">
        <f t="shared" si="1"/>
        <v>100</v>
      </c>
    </row>
    <row r="47" spans="1:7" s="7" customFormat="1" ht="16" x14ac:dyDescent="0.2">
      <c r="A47" s="242">
        <v>3</v>
      </c>
      <c r="B47" s="243" t="s">
        <v>68</v>
      </c>
      <c r="C47" s="244" t="s">
        <v>81</v>
      </c>
      <c r="D47" s="241">
        <v>768.69</v>
      </c>
      <c r="E47" s="255">
        <v>720.84000000000015</v>
      </c>
      <c r="F47" s="260">
        <f t="shared" si="0"/>
        <v>-47.849999999999909</v>
      </c>
      <c r="G47" s="245">
        <f t="shared" si="1"/>
        <v>93.775123912110232</v>
      </c>
    </row>
    <row r="48" spans="1:7" x14ac:dyDescent="0.15">
      <c r="D48" s="21"/>
    </row>
  </sheetData>
  <mergeCells count="10">
    <mergeCell ref="A1:B1"/>
    <mergeCell ref="E4:G4"/>
    <mergeCell ref="A2:G2"/>
    <mergeCell ref="A3:G3"/>
    <mergeCell ref="F5:G5"/>
    <mergeCell ref="A4:A6"/>
    <mergeCell ref="B4:B6"/>
    <mergeCell ref="C4:C6"/>
    <mergeCell ref="D4:D6"/>
    <mergeCell ref="E5:E6"/>
  </mergeCells>
  <phoneticPr fontId="3" type="noConversion"/>
  <conditionalFormatting sqref="B11 D8:D47">
    <cfRule type="cellIs" dxfId="3" priority="2" stopIfTrue="1" operator="equal">
      <formula>0</formula>
    </cfRule>
  </conditionalFormatting>
  <pageMargins left="0.77" right="0.16" top="0.47" bottom="0.22" header="0.35" footer="0.16"/>
  <pageSetup paperSize="9" scale="9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N48"/>
  <sheetViews>
    <sheetView workbookViewId="0">
      <selection activeCell="J10" sqref="J10"/>
    </sheetView>
  </sheetViews>
  <sheetFormatPr baseColWidth="10" defaultColWidth="9.1640625" defaultRowHeight="13" x14ac:dyDescent="0.15"/>
  <cols>
    <col min="1" max="1" width="5.5" style="6" customWidth="1"/>
    <col min="2" max="2" width="39.5" style="6" customWidth="1"/>
    <col min="3" max="3" width="9.1640625" style="21"/>
    <col min="4" max="4" width="11.5" style="6" customWidth="1"/>
    <col min="5" max="5" width="11" style="6" customWidth="1"/>
    <col min="6" max="6" width="10" style="6" customWidth="1"/>
    <col min="7" max="7" width="12.33203125" style="6" customWidth="1"/>
    <col min="8" max="8" width="9.1640625" style="6"/>
    <col min="9" max="9" width="9.5" style="6" hidden="1" customWidth="1"/>
    <col min="10" max="11" width="0" style="6" hidden="1" customWidth="1"/>
    <col min="12" max="12" width="10" style="6" hidden="1" customWidth="1"/>
    <col min="13" max="17" width="0" style="6" hidden="1" customWidth="1"/>
    <col min="18" max="16384" width="9.1640625" style="6"/>
  </cols>
  <sheetData>
    <row r="1" spans="1:14" ht="16" x14ac:dyDescent="0.2">
      <c r="A1" s="659" t="s">
        <v>532</v>
      </c>
      <c r="B1" s="659"/>
      <c r="C1" s="48"/>
      <c r="D1" s="12"/>
      <c r="E1" s="12"/>
      <c r="F1" s="12"/>
    </row>
    <row r="2" spans="1:14" s="7" customFormat="1" ht="16.5" customHeight="1" x14ac:dyDescent="0.15">
      <c r="A2" s="660" t="s">
        <v>531</v>
      </c>
      <c r="B2" s="660"/>
      <c r="C2" s="660"/>
      <c r="D2" s="660"/>
      <c r="E2" s="660"/>
      <c r="F2" s="660"/>
      <c r="G2" s="660"/>
    </row>
    <row r="3" spans="1:14" s="7" customFormat="1" ht="16" x14ac:dyDescent="0.15">
      <c r="A3" s="661" t="s">
        <v>224</v>
      </c>
      <c r="B3" s="661"/>
      <c r="C3" s="661"/>
      <c r="D3" s="661"/>
      <c r="E3" s="661"/>
      <c r="F3" s="661"/>
      <c r="G3" s="661"/>
    </row>
    <row r="4" spans="1:14" ht="20.25" customHeight="1" x14ac:dyDescent="0.15">
      <c r="A4" s="662" t="s">
        <v>115</v>
      </c>
      <c r="B4" s="652" t="s">
        <v>164</v>
      </c>
      <c r="C4" s="652" t="s">
        <v>245</v>
      </c>
      <c r="D4" s="662" t="s">
        <v>530</v>
      </c>
      <c r="E4" s="652" t="s">
        <v>161</v>
      </c>
      <c r="F4" s="652"/>
      <c r="G4" s="652"/>
    </row>
    <row r="5" spans="1:14" ht="20.25" customHeight="1" x14ac:dyDescent="0.15">
      <c r="A5" s="662"/>
      <c r="B5" s="652"/>
      <c r="C5" s="652"/>
      <c r="D5" s="662"/>
      <c r="E5" s="663" t="s">
        <v>33</v>
      </c>
      <c r="F5" s="652" t="s">
        <v>169</v>
      </c>
      <c r="G5" s="652"/>
    </row>
    <row r="6" spans="1:14" ht="51" customHeight="1" x14ac:dyDescent="0.15">
      <c r="A6" s="662"/>
      <c r="B6" s="652"/>
      <c r="C6" s="652"/>
      <c r="D6" s="662"/>
      <c r="E6" s="663"/>
      <c r="F6" s="31" t="s">
        <v>170</v>
      </c>
      <c r="G6" s="31" t="s">
        <v>162</v>
      </c>
      <c r="N6" s="6" t="s">
        <v>663</v>
      </c>
    </row>
    <row r="7" spans="1:14" s="87" customFormat="1" ht="26" x14ac:dyDescent="0.15">
      <c r="A7" s="257">
        <v>-1</v>
      </c>
      <c r="B7" s="257">
        <v>-2</v>
      </c>
      <c r="C7" s="257">
        <v>-3</v>
      </c>
      <c r="D7" s="257">
        <v>-4</v>
      </c>
      <c r="E7" s="257">
        <v>-5</v>
      </c>
      <c r="F7" s="257" t="s">
        <v>171</v>
      </c>
      <c r="G7" s="257" t="s">
        <v>172</v>
      </c>
    </row>
    <row r="8" spans="1:14" s="7" customFormat="1" ht="16" x14ac:dyDescent="0.15">
      <c r="A8" s="242">
        <v>1</v>
      </c>
      <c r="B8" s="243" t="s">
        <v>34</v>
      </c>
      <c r="C8" s="244" t="s">
        <v>25</v>
      </c>
      <c r="D8" s="238">
        <v>7903.35</v>
      </c>
      <c r="E8" s="276">
        <v>7765.6500000000015</v>
      </c>
      <c r="F8" s="260">
        <f t="shared" ref="F8:F14" si="0">E8-D8</f>
        <v>-137.69999999999891</v>
      </c>
      <c r="G8" s="245">
        <f t="shared" ref="G8:G14" si="1">E8/D8*100</f>
        <v>98.257700848374441</v>
      </c>
      <c r="I8" s="7">
        <v>7772.4000000000015</v>
      </c>
      <c r="J8" s="298">
        <f>E8-I8</f>
        <v>-6.75</v>
      </c>
      <c r="K8" s="299">
        <f>I8-D8</f>
        <v>-130.94999999999891</v>
      </c>
      <c r="L8" s="298">
        <f>E8-D8</f>
        <v>-137.69999999999891</v>
      </c>
      <c r="N8" s="393">
        <v>7767.6500000000015</v>
      </c>
    </row>
    <row r="9" spans="1:14" ht="16" x14ac:dyDescent="0.15">
      <c r="A9" s="246" t="s">
        <v>5</v>
      </c>
      <c r="B9" s="247" t="s">
        <v>77</v>
      </c>
      <c r="C9" s="248" t="s">
        <v>78</v>
      </c>
      <c r="D9" s="239">
        <v>3575.6900000000005</v>
      </c>
      <c r="E9" s="277">
        <v>3540.2</v>
      </c>
      <c r="F9" s="261">
        <f t="shared" si="0"/>
        <v>-35.490000000000691</v>
      </c>
      <c r="G9" s="249">
        <f t="shared" si="1"/>
        <v>99.007464293604855</v>
      </c>
      <c r="I9" s="6">
        <v>3539.95</v>
      </c>
      <c r="J9" s="298">
        <f t="shared" ref="J9:J47" si="2">E9-I9</f>
        <v>0.25</v>
      </c>
      <c r="K9" s="299">
        <f t="shared" ref="K9:K47" si="3">I9-D9</f>
        <v>-35.740000000000691</v>
      </c>
      <c r="L9" s="298">
        <f t="shared" ref="L9:L47" si="4">E9-D9</f>
        <v>-35.490000000000691</v>
      </c>
      <c r="N9" s="394">
        <v>3542.2</v>
      </c>
    </row>
    <row r="10" spans="1:14" s="19" customFormat="1" ht="16" x14ac:dyDescent="0.15">
      <c r="A10" s="250"/>
      <c r="B10" s="251" t="s">
        <v>75</v>
      </c>
      <c r="C10" s="252" t="s">
        <v>76</v>
      </c>
      <c r="D10" s="239">
        <v>2968.7499999999995</v>
      </c>
      <c r="E10" s="278">
        <v>2938.86</v>
      </c>
      <c r="F10" s="261">
        <f t="shared" si="0"/>
        <v>-29.889999999999418</v>
      </c>
      <c r="G10" s="249">
        <f t="shared" si="1"/>
        <v>98.993178947368449</v>
      </c>
      <c r="I10" s="19">
        <v>2938.61</v>
      </c>
      <c r="J10" s="298">
        <f t="shared" si="2"/>
        <v>0.25</v>
      </c>
      <c r="K10" s="299">
        <f t="shared" si="3"/>
        <v>-30.139999999999418</v>
      </c>
      <c r="L10" s="298">
        <f t="shared" si="4"/>
        <v>-29.889999999999418</v>
      </c>
      <c r="N10" s="395">
        <v>2940.86</v>
      </c>
    </row>
    <row r="11" spans="1:14" s="19" customFormat="1" ht="16" x14ac:dyDescent="0.15">
      <c r="A11" s="250"/>
      <c r="B11" s="396" t="s">
        <v>206</v>
      </c>
      <c r="C11" s="252" t="s">
        <v>204</v>
      </c>
      <c r="D11" s="239">
        <v>606.93000000000006</v>
      </c>
      <c r="E11" s="278">
        <v>601.32999999999993</v>
      </c>
      <c r="F11" s="261">
        <f t="shared" si="0"/>
        <v>-5.6000000000001364</v>
      </c>
      <c r="G11" s="249">
        <f t="shared" si="1"/>
        <v>99.077323579325437</v>
      </c>
      <c r="I11" s="19">
        <v>601.32999999999993</v>
      </c>
      <c r="J11" s="298">
        <f t="shared" si="2"/>
        <v>0</v>
      </c>
      <c r="K11" s="299">
        <f t="shared" si="3"/>
        <v>-5.6000000000001364</v>
      </c>
      <c r="L11" s="298">
        <f t="shared" si="4"/>
        <v>-5.6000000000001364</v>
      </c>
      <c r="N11" s="395">
        <v>601.32999999999993</v>
      </c>
    </row>
    <row r="12" spans="1:14" ht="16" x14ac:dyDescent="0.15">
      <c r="A12" s="246" t="s">
        <v>6</v>
      </c>
      <c r="B12" s="247" t="s">
        <v>105</v>
      </c>
      <c r="C12" s="248" t="s">
        <v>54</v>
      </c>
      <c r="D12" s="239">
        <v>947.72999999999979</v>
      </c>
      <c r="E12" s="277">
        <v>871.32999999999993</v>
      </c>
      <c r="F12" s="261">
        <f t="shared" si="0"/>
        <v>-76.399999999999864</v>
      </c>
      <c r="G12" s="249">
        <f t="shared" si="1"/>
        <v>91.938632310890242</v>
      </c>
      <c r="I12" s="6">
        <v>871.32999999999993</v>
      </c>
      <c r="J12" s="298">
        <f t="shared" si="2"/>
        <v>0</v>
      </c>
      <c r="K12" s="299">
        <f t="shared" si="3"/>
        <v>-76.399999999999864</v>
      </c>
      <c r="L12" s="298">
        <f t="shared" si="4"/>
        <v>-76.399999999999864</v>
      </c>
      <c r="N12" s="394">
        <v>871.32999999999993</v>
      </c>
    </row>
    <row r="13" spans="1:14" ht="16" x14ac:dyDescent="0.15">
      <c r="A13" s="246" t="s">
        <v>7</v>
      </c>
      <c r="B13" s="247" t="s">
        <v>37</v>
      </c>
      <c r="C13" s="248" t="s">
        <v>42</v>
      </c>
      <c r="D13" s="239">
        <v>984.43</v>
      </c>
      <c r="E13" s="277">
        <v>974.3</v>
      </c>
      <c r="F13" s="261">
        <f t="shared" si="0"/>
        <v>-10.129999999999995</v>
      </c>
      <c r="G13" s="249">
        <f t="shared" si="1"/>
        <v>98.970978129475938</v>
      </c>
      <c r="I13" s="6">
        <v>974.3</v>
      </c>
      <c r="J13" s="298">
        <f t="shared" si="2"/>
        <v>0</v>
      </c>
      <c r="K13" s="299">
        <f t="shared" si="3"/>
        <v>-10.129999999999995</v>
      </c>
      <c r="L13" s="298">
        <f t="shared" si="4"/>
        <v>-10.129999999999995</v>
      </c>
      <c r="N13" s="394">
        <v>974.3</v>
      </c>
    </row>
    <row r="14" spans="1:14" ht="16" x14ac:dyDescent="0.15">
      <c r="A14" s="246" t="s">
        <v>8</v>
      </c>
      <c r="B14" s="247" t="s">
        <v>15</v>
      </c>
      <c r="C14" s="248" t="s">
        <v>26</v>
      </c>
      <c r="D14" s="239">
        <v>1221.73</v>
      </c>
      <c r="E14" s="277">
        <v>1175.52</v>
      </c>
      <c r="F14" s="261">
        <f t="shared" si="0"/>
        <v>-46.210000000000036</v>
      </c>
      <c r="G14" s="249">
        <f t="shared" si="1"/>
        <v>96.217658566131632</v>
      </c>
      <c r="I14" s="6">
        <v>1175.52</v>
      </c>
      <c r="J14" s="298">
        <f t="shared" si="2"/>
        <v>0</v>
      </c>
      <c r="K14" s="299">
        <f t="shared" si="3"/>
        <v>-46.210000000000036</v>
      </c>
      <c r="L14" s="298">
        <f t="shared" si="4"/>
        <v>-46.210000000000036</v>
      </c>
      <c r="N14" s="394">
        <v>1175.52</v>
      </c>
    </row>
    <row r="15" spans="1:14" ht="16" x14ac:dyDescent="0.15">
      <c r="A15" s="246" t="s">
        <v>9</v>
      </c>
      <c r="B15" s="247" t="s">
        <v>16</v>
      </c>
      <c r="C15" s="248" t="s">
        <v>27</v>
      </c>
      <c r="D15" s="239"/>
      <c r="E15" s="277">
        <v>0</v>
      </c>
      <c r="F15" s="261"/>
      <c r="G15" s="249"/>
      <c r="I15" s="6">
        <v>0</v>
      </c>
      <c r="J15" s="298">
        <f t="shared" si="2"/>
        <v>0</v>
      </c>
      <c r="K15" s="299">
        <f t="shared" si="3"/>
        <v>0</v>
      </c>
      <c r="L15" s="298">
        <f t="shared" si="4"/>
        <v>0</v>
      </c>
      <c r="N15" s="394">
        <v>0</v>
      </c>
    </row>
    <row r="16" spans="1:14" ht="16" x14ac:dyDescent="0.15">
      <c r="A16" s="246" t="s">
        <v>39</v>
      </c>
      <c r="B16" s="247" t="s">
        <v>38</v>
      </c>
      <c r="C16" s="248" t="s">
        <v>43</v>
      </c>
      <c r="D16" s="239">
        <v>592.88</v>
      </c>
      <c r="E16" s="277">
        <v>588.79999999999995</v>
      </c>
      <c r="F16" s="261">
        <f t="shared" ref="F16:F22" si="5">E16-D16</f>
        <v>-4.0800000000000409</v>
      </c>
      <c r="G16" s="249">
        <f t="shared" ref="G16:G22" si="6">E16/D16*100</f>
        <v>99.311833760626087</v>
      </c>
      <c r="I16" s="6">
        <v>588.79999999999995</v>
      </c>
      <c r="J16" s="298">
        <f t="shared" si="2"/>
        <v>0</v>
      </c>
      <c r="K16" s="299">
        <f t="shared" si="3"/>
        <v>-4.0800000000000409</v>
      </c>
      <c r="L16" s="298">
        <f t="shared" si="4"/>
        <v>-4.0800000000000409</v>
      </c>
      <c r="N16" s="394">
        <v>588.79999999999995</v>
      </c>
    </row>
    <row r="17" spans="1:14" ht="16" x14ac:dyDescent="0.15">
      <c r="A17" s="246" t="s">
        <v>40</v>
      </c>
      <c r="B17" s="247" t="s">
        <v>82</v>
      </c>
      <c r="C17" s="248" t="s">
        <v>70</v>
      </c>
      <c r="D17" s="239">
        <v>286.06</v>
      </c>
      <c r="E17" s="277">
        <v>304.79000000000002</v>
      </c>
      <c r="F17" s="261">
        <f t="shared" si="5"/>
        <v>18.730000000000018</v>
      </c>
      <c r="G17" s="249">
        <f t="shared" si="6"/>
        <v>106.54757743130811</v>
      </c>
      <c r="I17" s="6">
        <v>338.28999999999996</v>
      </c>
      <c r="J17" s="298">
        <f t="shared" si="2"/>
        <v>-33.499999999999943</v>
      </c>
      <c r="K17" s="299">
        <f t="shared" si="3"/>
        <v>52.229999999999961</v>
      </c>
      <c r="L17" s="298">
        <f t="shared" si="4"/>
        <v>18.730000000000018</v>
      </c>
      <c r="N17" s="394">
        <v>331.28999999999996</v>
      </c>
    </row>
    <row r="18" spans="1:14" ht="16" x14ac:dyDescent="0.15">
      <c r="A18" s="246" t="s">
        <v>50</v>
      </c>
      <c r="B18" s="247" t="s">
        <v>48</v>
      </c>
      <c r="C18" s="248" t="s">
        <v>49</v>
      </c>
      <c r="D18" s="239">
        <v>197.24</v>
      </c>
      <c r="E18" s="277">
        <v>152.32</v>
      </c>
      <c r="F18" s="261">
        <f t="shared" si="5"/>
        <v>-44.920000000000016</v>
      </c>
      <c r="G18" s="249">
        <f t="shared" si="6"/>
        <v>77.225714865138912</v>
      </c>
      <c r="I18" s="6">
        <v>125.82000000000001</v>
      </c>
      <c r="J18" s="298">
        <f t="shared" si="2"/>
        <v>26.499999999999986</v>
      </c>
      <c r="K18" s="299">
        <f t="shared" si="3"/>
        <v>-71.42</v>
      </c>
      <c r="L18" s="298">
        <f t="shared" si="4"/>
        <v>-44.920000000000016</v>
      </c>
      <c r="N18" s="394">
        <v>125.82000000000001</v>
      </c>
    </row>
    <row r="19" spans="1:14" ht="16" x14ac:dyDescent="0.15">
      <c r="A19" s="246" t="s">
        <v>187</v>
      </c>
      <c r="B19" s="247" t="s">
        <v>55</v>
      </c>
      <c r="C19" s="248" t="s">
        <v>56</v>
      </c>
      <c r="D19" s="239">
        <v>97.57</v>
      </c>
      <c r="E19" s="277">
        <v>158.37000000000003</v>
      </c>
      <c r="F19" s="261">
        <f t="shared" si="5"/>
        <v>60.80000000000004</v>
      </c>
      <c r="G19" s="249">
        <f t="shared" si="6"/>
        <v>162.31423593317623</v>
      </c>
      <c r="I19" s="6">
        <v>158.37000000000003</v>
      </c>
      <c r="J19" s="298">
        <f t="shared" si="2"/>
        <v>0</v>
      </c>
      <c r="K19" s="299">
        <f t="shared" si="3"/>
        <v>60.80000000000004</v>
      </c>
      <c r="L19" s="298">
        <f t="shared" si="4"/>
        <v>60.80000000000004</v>
      </c>
      <c r="N19" s="394">
        <v>158.37000000000003</v>
      </c>
    </row>
    <row r="20" spans="1:14" s="7" customFormat="1" ht="16" x14ac:dyDescent="0.15">
      <c r="A20" s="242">
        <v>2</v>
      </c>
      <c r="B20" s="243" t="s">
        <v>35</v>
      </c>
      <c r="C20" s="244" t="s">
        <v>28</v>
      </c>
      <c r="D20" s="238">
        <v>3118.639999999999</v>
      </c>
      <c r="E20" s="276">
        <v>3289.44</v>
      </c>
      <c r="F20" s="260">
        <f t="shared" si="5"/>
        <v>170.80000000000109</v>
      </c>
      <c r="G20" s="245">
        <f t="shared" si="6"/>
        <v>105.4767462740169</v>
      </c>
      <c r="I20" s="7">
        <v>3282.69</v>
      </c>
      <c r="J20" s="298">
        <f t="shared" si="2"/>
        <v>6.75</v>
      </c>
      <c r="K20" s="299">
        <f t="shared" si="3"/>
        <v>164.05000000000109</v>
      </c>
      <c r="L20" s="298">
        <f t="shared" si="4"/>
        <v>170.80000000000109</v>
      </c>
      <c r="N20" s="393">
        <v>3287.44</v>
      </c>
    </row>
    <row r="21" spans="1:14" ht="16" x14ac:dyDescent="0.15">
      <c r="A21" s="246" t="s">
        <v>21</v>
      </c>
      <c r="B21" s="247" t="s">
        <v>17</v>
      </c>
      <c r="C21" s="248" t="s">
        <v>29</v>
      </c>
      <c r="D21" s="239">
        <v>18.73</v>
      </c>
      <c r="E21" s="277">
        <v>18.73</v>
      </c>
      <c r="F21" s="261">
        <f t="shared" si="5"/>
        <v>0</v>
      </c>
      <c r="G21" s="249">
        <f t="shared" si="6"/>
        <v>100</v>
      </c>
      <c r="I21" s="6">
        <v>18.73</v>
      </c>
      <c r="J21" s="298">
        <f t="shared" si="2"/>
        <v>0</v>
      </c>
      <c r="K21" s="299">
        <f t="shared" si="3"/>
        <v>0</v>
      </c>
      <c r="L21" s="298">
        <f t="shared" si="4"/>
        <v>0</v>
      </c>
      <c r="N21" s="394">
        <v>18.73</v>
      </c>
    </row>
    <row r="22" spans="1:14" ht="16" x14ac:dyDescent="0.15">
      <c r="A22" s="246" t="s">
        <v>10</v>
      </c>
      <c r="B22" s="247" t="s">
        <v>18</v>
      </c>
      <c r="C22" s="248" t="s">
        <v>30</v>
      </c>
      <c r="D22" s="239">
        <v>1.55</v>
      </c>
      <c r="E22" s="277">
        <v>1.55</v>
      </c>
      <c r="F22" s="261">
        <f t="shared" si="5"/>
        <v>0</v>
      </c>
      <c r="G22" s="249">
        <f t="shared" si="6"/>
        <v>100</v>
      </c>
      <c r="I22" s="6">
        <v>1.55</v>
      </c>
      <c r="J22" s="298">
        <f t="shared" si="2"/>
        <v>0</v>
      </c>
      <c r="K22" s="299">
        <f t="shared" si="3"/>
        <v>0</v>
      </c>
      <c r="L22" s="298">
        <f t="shared" si="4"/>
        <v>0</v>
      </c>
      <c r="N22" s="394">
        <v>1.55</v>
      </c>
    </row>
    <row r="23" spans="1:14" ht="16" x14ac:dyDescent="0.15">
      <c r="A23" s="246" t="s">
        <v>11</v>
      </c>
      <c r="B23" s="247" t="s">
        <v>19</v>
      </c>
      <c r="C23" s="248" t="s">
        <v>123</v>
      </c>
      <c r="D23" s="239"/>
      <c r="E23" s="277">
        <v>0</v>
      </c>
      <c r="F23" s="261"/>
      <c r="G23" s="249"/>
      <c r="I23" s="6">
        <v>0</v>
      </c>
      <c r="J23" s="298">
        <f t="shared" si="2"/>
        <v>0</v>
      </c>
      <c r="K23" s="299">
        <f t="shared" si="3"/>
        <v>0</v>
      </c>
      <c r="L23" s="298">
        <f t="shared" si="4"/>
        <v>0</v>
      </c>
      <c r="N23" s="394">
        <v>0</v>
      </c>
    </row>
    <row r="24" spans="1:14" ht="16" x14ac:dyDescent="0.15">
      <c r="A24" s="246" t="s">
        <v>12</v>
      </c>
      <c r="B24" s="247" t="s">
        <v>79</v>
      </c>
      <c r="C24" s="248" t="s">
        <v>126</v>
      </c>
      <c r="D24" s="239"/>
      <c r="E24" s="277">
        <v>0</v>
      </c>
      <c r="F24" s="261"/>
      <c r="G24" s="249"/>
      <c r="I24" s="6">
        <v>0</v>
      </c>
      <c r="J24" s="298">
        <f t="shared" si="2"/>
        <v>0</v>
      </c>
      <c r="K24" s="299">
        <f t="shared" si="3"/>
        <v>0</v>
      </c>
      <c r="L24" s="298">
        <f t="shared" si="4"/>
        <v>0</v>
      </c>
      <c r="N24" s="394">
        <v>0</v>
      </c>
    </row>
    <row r="25" spans="1:14" ht="16" x14ac:dyDescent="0.15">
      <c r="A25" s="246" t="s">
        <v>13</v>
      </c>
      <c r="B25" s="247" t="s">
        <v>83</v>
      </c>
      <c r="C25" s="248" t="s">
        <v>127</v>
      </c>
      <c r="D25" s="239"/>
      <c r="E25" s="277">
        <v>10</v>
      </c>
      <c r="F25" s="261">
        <f>E25-D25</f>
        <v>10</v>
      </c>
      <c r="G25" s="249"/>
      <c r="I25" s="6">
        <v>10</v>
      </c>
      <c r="J25" s="298">
        <f t="shared" si="2"/>
        <v>0</v>
      </c>
      <c r="K25" s="299">
        <f t="shared" si="3"/>
        <v>10</v>
      </c>
      <c r="L25" s="298">
        <f t="shared" si="4"/>
        <v>10</v>
      </c>
      <c r="N25" s="394">
        <v>10</v>
      </c>
    </row>
    <row r="26" spans="1:14" ht="16" x14ac:dyDescent="0.15">
      <c r="A26" s="246" t="s">
        <v>14</v>
      </c>
      <c r="B26" s="247" t="s">
        <v>84</v>
      </c>
      <c r="C26" s="248" t="s">
        <v>125</v>
      </c>
      <c r="D26" s="239">
        <v>37.200000000000003</v>
      </c>
      <c r="E26" s="277">
        <v>86.59</v>
      </c>
      <c r="F26" s="261">
        <f>E26-D26</f>
        <v>49.39</v>
      </c>
      <c r="G26" s="249">
        <f>E26/D26*100</f>
        <v>232.76881720430106</v>
      </c>
      <c r="I26" s="6">
        <v>80.089999999999989</v>
      </c>
      <c r="J26" s="298">
        <f t="shared" si="2"/>
        <v>6.5000000000000142</v>
      </c>
      <c r="K26" s="299">
        <f t="shared" si="3"/>
        <v>42.889999999999986</v>
      </c>
      <c r="L26" s="298">
        <f t="shared" si="4"/>
        <v>49.39</v>
      </c>
      <c r="N26" s="394">
        <v>84.59</v>
      </c>
    </row>
    <row r="27" spans="1:14" ht="16" x14ac:dyDescent="0.15">
      <c r="A27" s="246" t="s">
        <v>22</v>
      </c>
      <c r="B27" s="253" t="s">
        <v>85</v>
      </c>
      <c r="C27" s="248" t="s">
        <v>51</v>
      </c>
      <c r="D27" s="239">
        <v>52.629999999999995</v>
      </c>
      <c r="E27" s="277">
        <v>54.789999999999992</v>
      </c>
      <c r="F27" s="261">
        <f>E27-D27</f>
        <v>2.1599999999999966</v>
      </c>
      <c r="G27" s="249">
        <f>E27/D27*100</f>
        <v>104.10412312369371</v>
      </c>
      <c r="I27" s="6">
        <v>54.789999999999992</v>
      </c>
      <c r="J27" s="298">
        <f t="shared" si="2"/>
        <v>0</v>
      </c>
      <c r="K27" s="299">
        <f t="shared" si="3"/>
        <v>2.1599999999999966</v>
      </c>
      <c r="L27" s="298">
        <f t="shared" si="4"/>
        <v>2.1599999999999966</v>
      </c>
      <c r="N27" s="394">
        <v>54.789999999999992</v>
      </c>
    </row>
    <row r="28" spans="1:14" ht="16" x14ac:dyDescent="0.15">
      <c r="A28" s="246" t="s">
        <v>23</v>
      </c>
      <c r="B28" s="253" t="s">
        <v>86</v>
      </c>
      <c r="C28" s="248" t="s">
        <v>44</v>
      </c>
      <c r="D28" s="239"/>
      <c r="E28" s="277">
        <v>0</v>
      </c>
      <c r="F28" s="261"/>
      <c r="G28" s="249"/>
      <c r="I28" s="6">
        <v>0</v>
      </c>
      <c r="J28" s="298">
        <f t="shared" si="2"/>
        <v>0</v>
      </c>
      <c r="K28" s="299">
        <f t="shared" si="3"/>
        <v>0</v>
      </c>
      <c r="L28" s="298">
        <f t="shared" si="4"/>
        <v>0</v>
      </c>
      <c r="N28" s="394">
        <v>0</v>
      </c>
    </row>
    <row r="29" spans="1:14" ht="32" x14ac:dyDescent="0.15">
      <c r="A29" s="246" t="s">
        <v>45</v>
      </c>
      <c r="B29" s="253" t="s">
        <v>131</v>
      </c>
      <c r="C29" s="248" t="s">
        <v>31</v>
      </c>
      <c r="D29" s="239">
        <v>1336.56</v>
      </c>
      <c r="E29" s="277">
        <v>1420.25</v>
      </c>
      <c r="F29" s="261">
        <f>E29-D29</f>
        <v>83.690000000000055</v>
      </c>
      <c r="G29" s="249">
        <f>E29/D29*100</f>
        <v>106.26159693541631</v>
      </c>
      <c r="I29" s="6">
        <v>1420</v>
      </c>
      <c r="J29" s="298">
        <f t="shared" si="2"/>
        <v>0.25</v>
      </c>
      <c r="K29" s="299">
        <f t="shared" si="3"/>
        <v>83.440000000000055</v>
      </c>
      <c r="L29" s="298">
        <f t="shared" si="4"/>
        <v>83.690000000000055</v>
      </c>
      <c r="N29" s="394">
        <v>1420.25</v>
      </c>
    </row>
    <row r="30" spans="1:14" ht="16" x14ac:dyDescent="0.15">
      <c r="A30" s="254" t="s">
        <v>130</v>
      </c>
      <c r="B30" s="247" t="s">
        <v>104</v>
      </c>
      <c r="C30" s="248" t="s">
        <v>148</v>
      </c>
      <c r="D30" s="239">
        <v>3.98</v>
      </c>
      <c r="E30" s="277">
        <v>3.98</v>
      </c>
      <c r="F30" s="261">
        <f>E30-D30</f>
        <v>0</v>
      </c>
      <c r="G30" s="249">
        <f>E30/D30*100</f>
        <v>100</v>
      </c>
      <c r="I30" s="6">
        <v>3.98</v>
      </c>
      <c r="J30" s="298">
        <f t="shared" si="2"/>
        <v>0</v>
      </c>
      <c r="K30" s="299">
        <f t="shared" si="3"/>
        <v>0</v>
      </c>
      <c r="L30" s="298">
        <f t="shared" si="4"/>
        <v>0</v>
      </c>
      <c r="N30" s="394">
        <v>3.98</v>
      </c>
    </row>
    <row r="31" spans="1:14" ht="16" x14ac:dyDescent="0.15">
      <c r="A31" s="254" t="s">
        <v>178</v>
      </c>
      <c r="B31" s="247" t="s">
        <v>120</v>
      </c>
      <c r="C31" s="248" t="s">
        <v>124</v>
      </c>
      <c r="D31" s="239"/>
      <c r="E31" s="277">
        <v>0</v>
      </c>
      <c r="F31" s="261"/>
      <c r="G31" s="249"/>
      <c r="I31" s="6">
        <v>0</v>
      </c>
      <c r="J31" s="298">
        <f t="shared" si="2"/>
        <v>0</v>
      </c>
      <c r="K31" s="299">
        <f t="shared" si="3"/>
        <v>0</v>
      </c>
      <c r="L31" s="298">
        <f t="shared" si="4"/>
        <v>0</v>
      </c>
      <c r="N31" s="394">
        <v>0</v>
      </c>
    </row>
    <row r="32" spans="1:14" ht="16" x14ac:dyDescent="0.15">
      <c r="A32" s="254" t="s">
        <v>179</v>
      </c>
      <c r="B32" s="247" t="s">
        <v>80</v>
      </c>
      <c r="C32" s="248" t="s">
        <v>69</v>
      </c>
      <c r="D32" s="239">
        <v>2.52</v>
      </c>
      <c r="E32" s="277">
        <v>2.52</v>
      </c>
      <c r="F32" s="261">
        <f>E32-D32</f>
        <v>0</v>
      </c>
      <c r="G32" s="249">
        <f>E32/D32*100</f>
        <v>100</v>
      </c>
      <c r="I32" s="6">
        <v>2.52</v>
      </c>
      <c r="J32" s="298">
        <f t="shared" si="2"/>
        <v>0</v>
      </c>
      <c r="K32" s="299">
        <f t="shared" si="3"/>
        <v>0</v>
      </c>
      <c r="L32" s="298">
        <f t="shared" si="4"/>
        <v>0</v>
      </c>
      <c r="N32" s="394">
        <v>2.52</v>
      </c>
    </row>
    <row r="33" spans="1:14" ht="16" x14ac:dyDescent="0.15">
      <c r="A33" s="254" t="s">
        <v>180</v>
      </c>
      <c r="B33" s="247" t="s">
        <v>87</v>
      </c>
      <c r="C33" s="248" t="s">
        <v>92</v>
      </c>
      <c r="D33" s="239">
        <v>560.95999999999992</v>
      </c>
      <c r="E33" s="277">
        <v>575.91</v>
      </c>
      <c r="F33" s="261">
        <f>E33-D33</f>
        <v>14.950000000000045</v>
      </c>
      <c r="G33" s="249">
        <f>E33/D33*100</f>
        <v>102.6650741585853</v>
      </c>
      <c r="I33" s="6">
        <v>575.91</v>
      </c>
      <c r="J33" s="298">
        <f t="shared" si="2"/>
        <v>0</v>
      </c>
      <c r="K33" s="299">
        <f t="shared" si="3"/>
        <v>14.950000000000045</v>
      </c>
      <c r="L33" s="298">
        <f t="shared" si="4"/>
        <v>14.950000000000045</v>
      </c>
      <c r="N33" s="394">
        <v>575.91</v>
      </c>
    </row>
    <row r="34" spans="1:14" ht="16" x14ac:dyDescent="0.15">
      <c r="A34" s="254" t="s">
        <v>181</v>
      </c>
      <c r="B34" s="247" t="s">
        <v>88</v>
      </c>
      <c r="C34" s="248" t="s">
        <v>93</v>
      </c>
      <c r="D34" s="239"/>
      <c r="E34" s="277">
        <v>0</v>
      </c>
      <c r="F34" s="261"/>
      <c r="G34" s="249"/>
      <c r="I34" s="6">
        <v>0</v>
      </c>
      <c r="J34" s="298">
        <f t="shared" si="2"/>
        <v>0</v>
      </c>
      <c r="K34" s="299">
        <f t="shared" si="3"/>
        <v>0</v>
      </c>
      <c r="L34" s="298">
        <f t="shared" si="4"/>
        <v>0</v>
      </c>
      <c r="N34" s="394">
        <v>0</v>
      </c>
    </row>
    <row r="35" spans="1:14" ht="16" x14ac:dyDescent="0.15">
      <c r="A35" s="254" t="s">
        <v>182</v>
      </c>
      <c r="B35" s="247" t="s">
        <v>89</v>
      </c>
      <c r="C35" s="248" t="s">
        <v>97</v>
      </c>
      <c r="D35" s="239">
        <v>15.55</v>
      </c>
      <c r="E35" s="277">
        <v>16.709999999999997</v>
      </c>
      <c r="F35" s="261">
        <f>E35-D35</f>
        <v>1.1599999999999966</v>
      </c>
      <c r="G35" s="249">
        <f>E35/D35*100</f>
        <v>107.45980707395498</v>
      </c>
      <c r="I35" s="6">
        <v>16.709999999999997</v>
      </c>
      <c r="J35" s="298">
        <f t="shared" si="2"/>
        <v>0</v>
      </c>
      <c r="K35" s="299">
        <f t="shared" si="3"/>
        <v>1.1599999999999966</v>
      </c>
      <c r="L35" s="298">
        <f t="shared" si="4"/>
        <v>1.1599999999999966</v>
      </c>
      <c r="N35" s="394">
        <v>16.709999999999997</v>
      </c>
    </row>
    <row r="36" spans="1:14" ht="16" x14ac:dyDescent="0.15">
      <c r="A36" s="254" t="s">
        <v>183</v>
      </c>
      <c r="B36" s="253" t="s">
        <v>117</v>
      </c>
      <c r="C36" s="248" t="s">
        <v>94</v>
      </c>
      <c r="D36" s="239">
        <v>1.29</v>
      </c>
      <c r="E36" s="277">
        <v>1.29</v>
      </c>
      <c r="F36" s="261">
        <f>E36-D36</f>
        <v>0</v>
      </c>
      <c r="G36" s="249">
        <f>E36/D36*100</f>
        <v>100</v>
      </c>
      <c r="I36" s="6">
        <v>1.29</v>
      </c>
      <c r="J36" s="298">
        <f t="shared" si="2"/>
        <v>0</v>
      </c>
      <c r="K36" s="299">
        <f t="shared" si="3"/>
        <v>0</v>
      </c>
      <c r="L36" s="298">
        <f t="shared" si="4"/>
        <v>0</v>
      </c>
      <c r="N36" s="394">
        <v>1.29</v>
      </c>
    </row>
    <row r="37" spans="1:14" ht="16" x14ac:dyDescent="0.15">
      <c r="A37" s="254" t="s">
        <v>184</v>
      </c>
      <c r="B37" s="253" t="s">
        <v>121</v>
      </c>
      <c r="C37" s="248" t="s">
        <v>118</v>
      </c>
      <c r="D37" s="239"/>
      <c r="E37" s="277">
        <v>0</v>
      </c>
      <c r="F37" s="261"/>
      <c r="G37" s="249"/>
      <c r="I37" s="6">
        <v>0</v>
      </c>
      <c r="J37" s="298">
        <f t="shared" si="2"/>
        <v>0</v>
      </c>
      <c r="K37" s="299">
        <f t="shared" si="3"/>
        <v>0</v>
      </c>
      <c r="L37" s="298">
        <f t="shared" si="4"/>
        <v>0</v>
      </c>
      <c r="N37" s="394">
        <v>0</v>
      </c>
    </row>
    <row r="38" spans="1:14" ht="16" x14ac:dyDescent="0.15">
      <c r="A38" s="254" t="s">
        <v>185</v>
      </c>
      <c r="B38" s="253" t="s">
        <v>90</v>
      </c>
      <c r="C38" s="248" t="s">
        <v>95</v>
      </c>
      <c r="D38" s="239">
        <v>10.36</v>
      </c>
      <c r="E38" s="277">
        <v>25.36</v>
      </c>
      <c r="F38" s="261">
        <f>E38-D38</f>
        <v>15</v>
      </c>
      <c r="G38" s="249">
        <f>E38/D38*100</f>
        <v>244.78764478764478</v>
      </c>
      <c r="I38" s="6">
        <v>25.36</v>
      </c>
      <c r="J38" s="298">
        <f t="shared" si="2"/>
        <v>0</v>
      </c>
      <c r="K38" s="299">
        <f t="shared" si="3"/>
        <v>15</v>
      </c>
      <c r="L38" s="298">
        <f t="shared" si="4"/>
        <v>15</v>
      </c>
      <c r="N38" s="394">
        <v>25.36</v>
      </c>
    </row>
    <row r="39" spans="1:14" ht="32" x14ac:dyDescent="0.15">
      <c r="A39" s="254" t="s">
        <v>186</v>
      </c>
      <c r="B39" s="253" t="s">
        <v>91</v>
      </c>
      <c r="C39" s="248" t="s">
        <v>46</v>
      </c>
      <c r="D39" s="239">
        <v>163.76999999999998</v>
      </c>
      <c r="E39" s="277">
        <v>166.06</v>
      </c>
      <c r="F39" s="261">
        <f>E39-D39</f>
        <v>2.2900000000000205</v>
      </c>
      <c r="G39" s="249">
        <f>E39/D39*100</f>
        <v>101.39830249740491</v>
      </c>
      <c r="I39" s="6">
        <v>166.06</v>
      </c>
      <c r="J39" s="298">
        <f t="shared" si="2"/>
        <v>0</v>
      </c>
      <c r="K39" s="299">
        <f t="shared" si="3"/>
        <v>2.2900000000000205</v>
      </c>
      <c r="L39" s="298">
        <f t="shared" si="4"/>
        <v>2.2900000000000205</v>
      </c>
      <c r="N39" s="394">
        <v>166.06</v>
      </c>
    </row>
    <row r="40" spans="1:14" ht="16" x14ac:dyDescent="0.15">
      <c r="A40" s="254" t="s">
        <v>188</v>
      </c>
      <c r="B40" s="253" t="s">
        <v>98</v>
      </c>
      <c r="C40" s="248" t="s">
        <v>52</v>
      </c>
      <c r="D40" s="239">
        <v>4.05</v>
      </c>
      <c r="E40" s="277">
        <v>10.049999999999999</v>
      </c>
      <c r="F40" s="261">
        <f>E40-D40</f>
        <v>5.9999999999999991</v>
      </c>
      <c r="G40" s="249">
        <f>E40/D40*100</f>
        <v>248.14814814814815</v>
      </c>
      <c r="I40" s="6">
        <v>10.049999999999999</v>
      </c>
      <c r="J40" s="298">
        <f t="shared" si="2"/>
        <v>0</v>
      </c>
      <c r="K40" s="299">
        <f t="shared" si="3"/>
        <v>5.9999999999999991</v>
      </c>
      <c r="L40" s="298">
        <f t="shared" si="4"/>
        <v>5.9999999999999991</v>
      </c>
      <c r="N40" s="394">
        <v>10.049999999999999</v>
      </c>
    </row>
    <row r="41" spans="1:14" ht="16" x14ac:dyDescent="0.15">
      <c r="A41" s="254" t="s">
        <v>189</v>
      </c>
      <c r="B41" s="253" t="s">
        <v>153</v>
      </c>
      <c r="C41" s="248" t="s">
        <v>151</v>
      </c>
      <c r="D41" s="239">
        <v>14.739999999999998</v>
      </c>
      <c r="E41" s="277">
        <v>14.87</v>
      </c>
      <c r="F41" s="261">
        <f>E41-D41</f>
        <v>0.13000000000000078</v>
      </c>
      <c r="G41" s="249">
        <f>E41/D41*100</f>
        <v>100.8819538670285</v>
      </c>
      <c r="I41" s="6">
        <v>14.87</v>
      </c>
      <c r="J41" s="298">
        <f t="shared" si="2"/>
        <v>0</v>
      </c>
      <c r="K41" s="299">
        <f t="shared" si="3"/>
        <v>0.13000000000000078</v>
      </c>
      <c r="L41" s="298">
        <f t="shared" si="4"/>
        <v>0.13000000000000078</v>
      </c>
      <c r="N41" s="394">
        <v>14.87</v>
      </c>
    </row>
    <row r="42" spans="1:14" ht="16" x14ac:dyDescent="0.15">
      <c r="A42" s="254" t="s">
        <v>190</v>
      </c>
      <c r="B42" s="253" t="s">
        <v>154</v>
      </c>
      <c r="C42" s="248" t="s">
        <v>152</v>
      </c>
      <c r="D42" s="239"/>
      <c r="E42" s="277">
        <v>0</v>
      </c>
      <c r="F42" s="261"/>
      <c r="G42" s="249"/>
      <c r="I42" s="6">
        <v>0</v>
      </c>
      <c r="J42" s="298">
        <f t="shared" si="2"/>
        <v>0</v>
      </c>
      <c r="K42" s="299">
        <f t="shared" si="3"/>
        <v>0</v>
      </c>
      <c r="L42" s="298">
        <f t="shared" si="4"/>
        <v>0</v>
      </c>
      <c r="N42" s="394">
        <v>0</v>
      </c>
    </row>
    <row r="43" spans="1:14" ht="16" x14ac:dyDescent="0.15">
      <c r="A43" s="254" t="s">
        <v>191</v>
      </c>
      <c r="B43" s="253" t="s">
        <v>149</v>
      </c>
      <c r="C43" s="248" t="s">
        <v>103</v>
      </c>
      <c r="D43" s="239">
        <v>36.06</v>
      </c>
      <c r="E43" s="277">
        <v>36.06</v>
      </c>
      <c r="F43" s="261">
        <f>E43-D43</f>
        <v>0</v>
      </c>
      <c r="G43" s="249">
        <f>E43/D43*100</f>
        <v>100</v>
      </c>
      <c r="I43" s="6">
        <v>36.06</v>
      </c>
      <c r="J43" s="298">
        <f t="shared" si="2"/>
        <v>0</v>
      </c>
      <c r="K43" s="299">
        <f t="shared" si="3"/>
        <v>0</v>
      </c>
      <c r="L43" s="298">
        <f t="shared" si="4"/>
        <v>0</v>
      </c>
      <c r="N43" s="394">
        <v>36.06</v>
      </c>
    </row>
    <row r="44" spans="1:14" ht="16" x14ac:dyDescent="0.15">
      <c r="A44" s="254" t="s">
        <v>192</v>
      </c>
      <c r="B44" s="253" t="s">
        <v>156</v>
      </c>
      <c r="C44" s="248" t="s">
        <v>157</v>
      </c>
      <c r="D44" s="239">
        <v>704.47</v>
      </c>
      <c r="E44" s="277">
        <v>692.33</v>
      </c>
      <c r="F44" s="261">
        <f>E44-D44</f>
        <v>-12.139999999999986</v>
      </c>
      <c r="G44" s="249">
        <f>E44/D44*100</f>
        <v>98.276718667934759</v>
      </c>
      <c r="I44" s="6">
        <v>692.33</v>
      </c>
      <c r="J44" s="298">
        <f t="shared" si="2"/>
        <v>0</v>
      </c>
      <c r="K44" s="299">
        <f t="shared" si="3"/>
        <v>-12.139999999999986</v>
      </c>
      <c r="L44" s="298">
        <f t="shared" si="4"/>
        <v>-12.139999999999986</v>
      </c>
      <c r="N44" s="394">
        <v>692.33</v>
      </c>
    </row>
    <row r="45" spans="1:14" ht="16" x14ac:dyDescent="0.15">
      <c r="A45" s="254" t="s">
        <v>193</v>
      </c>
      <c r="B45" s="253" t="s">
        <v>155</v>
      </c>
      <c r="C45" s="248" t="s">
        <v>158</v>
      </c>
      <c r="D45" s="240">
        <v>154.09</v>
      </c>
      <c r="E45" s="277">
        <v>152.26</v>
      </c>
      <c r="F45" s="261">
        <f>E45-D45</f>
        <v>-1.8300000000000125</v>
      </c>
      <c r="G45" s="249">
        <f>E45/D45*100</f>
        <v>98.812382373937297</v>
      </c>
      <c r="I45" s="6">
        <v>152.26</v>
      </c>
      <c r="J45" s="298">
        <f t="shared" si="2"/>
        <v>0</v>
      </c>
      <c r="K45" s="299">
        <f t="shared" si="3"/>
        <v>-1.8300000000000125</v>
      </c>
      <c r="L45" s="298">
        <f t="shared" si="4"/>
        <v>-1.8300000000000125</v>
      </c>
      <c r="N45" s="394">
        <v>152.26</v>
      </c>
    </row>
    <row r="46" spans="1:14" ht="16" x14ac:dyDescent="0.15">
      <c r="A46" s="254" t="s">
        <v>194</v>
      </c>
      <c r="B46" s="253" t="s">
        <v>73</v>
      </c>
      <c r="C46" s="248" t="s">
        <v>74</v>
      </c>
      <c r="D46" s="240">
        <v>0.05</v>
      </c>
      <c r="E46" s="277">
        <v>0.05</v>
      </c>
      <c r="F46" s="261">
        <f>E46-D46</f>
        <v>0</v>
      </c>
      <c r="G46" s="249">
        <f>E46/D46*100</f>
        <v>100</v>
      </c>
      <c r="I46" s="6">
        <v>0.05</v>
      </c>
      <c r="J46" s="298">
        <f t="shared" si="2"/>
        <v>0</v>
      </c>
      <c r="K46" s="299">
        <f t="shared" si="3"/>
        <v>0</v>
      </c>
      <c r="L46" s="298">
        <f t="shared" si="4"/>
        <v>0</v>
      </c>
      <c r="N46" s="394">
        <v>0.05</v>
      </c>
    </row>
    <row r="47" spans="1:14" s="7" customFormat="1" ht="16" x14ac:dyDescent="0.15">
      <c r="A47" s="242">
        <v>3</v>
      </c>
      <c r="B47" s="243" t="s">
        <v>68</v>
      </c>
      <c r="C47" s="244" t="s">
        <v>81</v>
      </c>
      <c r="D47" s="241">
        <v>720.84000000000015</v>
      </c>
      <c r="E47" s="276">
        <v>687.74</v>
      </c>
      <c r="F47" s="260">
        <f>E47-D47</f>
        <v>-33.100000000000136</v>
      </c>
      <c r="G47" s="245">
        <f>E47/D47*100</f>
        <v>95.40813495366514</v>
      </c>
      <c r="I47" s="7">
        <v>687.74</v>
      </c>
      <c r="J47" s="298">
        <f t="shared" si="2"/>
        <v>0</v>
      </c>
      <c r="K47" s="299">
        <f t="shared" si="3"/>
        <v>-33.100000000000136</v>
      </c>
      <c r="L47" s="298">
        <f t="shared" si="4"/>
        <v>-33.100000000000136</v>
      </c>
      <c r="N47" s="393">
        <v>687.74</v>
      </c>
    </row>
    <row r="48" spans="1:14" x14ac:dyDescent="0.15">
      <c r="D48" s="21"/>
    </row>
  </sheetData>
  <mergeCells count="10">
    <mergeCell ref="A1:B1"/>
    <mergeCell ref="A2:G2"/>
    <mergeCell ref="A3:G3"/>
    <mergeCell ref="A4:A6"/>
    <mergeCell ref="B4:B6"/>
    <mergeCell ref="C4:C6"/>
    <mergeCell ref="D4:D6"/>
    <mergeCell ref="E4:G4"/>
    <mergeCell ref="E5:E6"/>
    <mergeCell ref="F5:G5"/>
  </mergeCells>
  <conditionalFormatting sqref="B11 D8:D47">
    <cfRule type="cellIs" dxfId="2" priority="1" stopIfTrue="1" operator="equal">
      <formula>0</formula>
    </cfRule>
  </conditionalFormatting>
  <pageMargins left="0.61" right="0.16" top="0.47" bottom="0.22" header="0.35" footer="0.16"/>
  <pageSetup paperSize="9" scale="9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EJ66"/>
  <sheetViews>
    <sheetView showZeros="0" tabSelected="1" workbookViewId="0">
      <selection activeCell="F10" sqref="F10"/>
    </sheetView>
  </sheetViews>
  <sheetFormatPr baseColWidth="10" defaultColWidth="9.1640625" defaultRowHeight="13" x14ac:dyDescent="0.15"/>
  <cols>
    <col min="1" max="1" width="5" style="399" customWidth="1"/>
    <col min="2" max="2" width="30.1640625" style="398" customWidth="1"/>
    <col min="3" max="3" width="6" style="398" customWidth="1"/>
    <col min="4" max="4" width="12.5" style="399" hidden="1" customWidth="1"/>
    <col min="5" max="5" width="11" style="398" hidden="1" customWidth="1"/>
    <col min="6" max="6" width="9.5" style="427" customWidth="1"/>
    <col min="7" max="7" width="8" style="398" customWidth="1"/>
    <col min="8" max="8" width="9.5" style="398" customWidth="1"/>
    <col min="9" max="9" width="8.1640625" style="398" customWidth="1"/>
    <col min="10" max="11" width="8.5" style="398" customWidth="1"/>
    <col min="12" max="12" width="9.6640625" style="398" customWidth="1"/>
    <col min="13" max="13" width="8.5" style="398" customWidth="1"/>
    <col min="14" max="14" width="6.1640625" style="398" customWidth="1"/>
    <col min="15" max="15" width="7" style="398" customWidth="1"/>
    <col min="16" max="17" width="8" style="398" customWidth="1"/>
    <col min="18" max="18" width="6.6640625" style="398" customWidth="1"/>
    <col min="19" max="20" width="8" style="398" customWidth="1"/>
    <col min="21" max="21" width="8" style="401" customWidth="1"/>
    <col min="22" max="23" width="7.5" style="401" customWidth="1"/>
    <col min="24" max="24" width="7.6640625" style="401" customWidth="1"/>
    <col min="25" max="25" width="8.33203125" style="401" customWidth="1"/>
    <col min="26" max="26" width="7.5" style="401" customWidth="1"/>
    <col min="27" max="27" width="9.33203125" style="401" customWidth="1"/>
    <col min="28" max="28" width="8.6640625" style="401" customWidth="1"/>
    <col min="29" max="29" width="7.1640625" style="401" customWidth="1"/>
    <col min="30" max="30" width="7.6640625" style="401" customWidth="1"/>
    <col min="31" max="31" width="7" style="401" customWidth="1"/>
    <col min="32" max="32" width="8.5" style="401" customWidth="1"/>
    <col min="33" max="33" width="7.83203125" style="401" customWidth="1"/>
    <col min="34" max="34" width="9.5" style="401" customWidth="1"/>
    <col min="35" max="140" width="9.1640625" style="401" bestFit="1" customWidth="1"/>
    <col min="141" max="16384" width="9.1640625" style="398"/>
  </cols>
  <sheetData>
    <row r="1" spans="1:140" s="418" customFormat="1" ht="16.5" customHeight="1" x14ac:dyDescent="0.15">
      <c r="A1" s="665" t="s">
        <v>718</v>
      </c>
      <c r="B1" s="666"/>
      <c r="C1" s="666"/>
      <c r="D1" s="666"/>
      <c r="E1" s="666"/>
      <c r="F1" s="666"/>
      <c r="U1" s="419"/>
      <c r="V1" s="419"/>
      <c r="W1" s="419"/>
      <c r="X1" s="667" t="s">
        <v>664</v>
      </c>
      <c r="Y1" s="668"/>
      <c r="Z1" s="668"/>
      <c r="AA1" s="668"/>
      <c r="AB1" s="668"/>
      <c r="AC1" s="668"/>
      <c r="AD1" s="668"/>
      <c r="AE1" s="668"/>
      <c r="AF1" s="668"/>
      <c r="AG1" s="668"/>
      <c r="AH1" s="668"/>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419"/>
      <c r="DK1" s="419"/>
      <c r="DL1" s="419"/>
      <c r="DM1" s="419"/>
      <c r="DN1" s="419"/>
      <c r="DO1" s="419"/>
      <c r="DP1" s="419"/>
      <c r="DQ1" s="419"/>
      <c r="DR1" s="419"/>
      <c r="DS1" s="419"/>
      <c r="DT1" s="419"/>
      <c r="DU1" s="419"/>
      <c r="DV1" s="419"/>
      <c r="DW1" s="419"/>
      <c r="DX1" s="419"/>
      <c r="DY1" s="419"/>
      <c r="DZ1" s="419"/>
      <c r="EA1" s="419"/>
      <c r="EB1" s="419"/>
      <c r="EC1" s="419"/>
      <c r="ED1" s="419"/>
      <c r="EE1" s="419"/>
      <c r="EF1" s="419"/>
      <c r="EG1" s="419"/>
      <c r="EH1" s="419"/>
      <c r="EI1" s="419"/>
      <c r="EJ1" s="419"/>
    </row>
    <row r="2" spans="1:140" s="418" customFormat="1" ht="16.5" customHeight="1" x14ac:dyDescent="0.15">
      <c r="A2" s="666"/>
      <c r="B2" s="666"/>
      <c r="C2" s="666"/>
      <c r="D2" s="666"/>
      <c r="E2" s="666"/>
      <c r="F2" s="666"/>
      <c r="U2" s="419"/>
      <c r="V2" s="419"/>
      <c r="W2" s="419"/>
      <c r="X2" s="668"/>
      <c r="Y2" s="668"/>
      <c r="Z2" s="668"/>
      <c r="AA2" s="668"/>
      <c r="AB2" s="668"/>
      <c r="AC2" s="668"/>
      <c r="AD2" s="668"/>
      <c r="AE2" s="668"/>
      <c r="AF2" s="668"/>
      <c r="AG2" s="668"/>
      <c r="AH2" s="668"/>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19"/>
      <c r="BW2" s="419"/>
      <c r="BX2" s="419"/>
      <c r="BY2" s="419"/>
      <c r="BZ2" s="419"/>
      <c r="CA2" s="419"/>
      <c r="CB2" s="419"/>
      <c r="CC2" s="419"/>
      <c r="CD2" s="419"/>
      <c r="CE2" s="419"/>
      <c r="CF2" s="419"/>
      <c r="CG2" s="419"/>
      <c r="CH2" s="419"/>
      <c r="CI2" s="419"/>
      <c r="CJ2" s="419"/>
      <c r="CK2" s="419"/>
      <c r="CL2" s="419"/>
      <c r="CM2" s="419"/>
      <c r="CN2" s="419"/>
      <c r="CO2" s="419"/>
      <c r="CP2" s="419"/>
      <c r="CQ2" s="419"/>
      <c r="CR2" s="419"/>
      <c r="CS2" s="419"/>
      <c r="CT2" s="419"/>
      <c r="CU2" s="419"/>
      <c r="CV2" s="419"/>
      <c r="CW2" s="419"/>
      <c r="CX2" s="419"/>
      <c r="CY2" s="419"/>
      <c r="CZ2" s="419"/>
      <c r="DA2" s="419"/>
      <c r="DB2" s="419"/>
      <c r="DC2" s="419"/>
      <c r="DD2" s="419"/>
      <c r="DE2" s="419"/>
      <c r="DF2" s="419"/>
      <c r="DG2" s="419"/>
      <c r="DH2" s="419"/>
      <c r="DI2" s="419"/>
      <c r="DJ2" s="419"/>
      <c r="DK2" s="419"/>
      <c r="DL2" s="419"/>
      <c r="DM2" s="419"/>
      <c r="DN2" s="419"/>
      <c r="DO2" s="419"/>
      <c r="DP2" s="419"/>
      <c r="DQ2" s="419"/>
      <c r="DR2" s="419"/>
      <c r="DS2" s="419"/>
      <c r="DT2" s="419"/>
      <c r="DU2" s="419"/>
      <c r="DV2" s="419"/>
      <c r="DW2" s="419"/>
      <c r="DX2" s="419"/>
      <c r="DY2" s="419"/>
      <c r="DZ2" s="419"/>
      <c r="EA2" s="419"/>
      <c r="EB2" s="419"/>
      <c r="EC2" s="419"/>
      <c r="ED2" s="419"/>
      <c r="EE2" s="419"/>
      <c r="EF2" s="419"/>
      <c r="EG2" s="419"/>
      <c r="EH2" s="419"/>
      <c r="EI2" s="419"/>
      <c r="EJ2" s="419"/>
    </row>
    <row r="3" spans="1:140" s="418" customFormat="1" ht="16.5" customHeight="1" x14ac:dyDescent="0.15">
      <c r="A3" s="666"/>
      <c r="B3" s="666"/>
      <c r="C3" s="666"/>
      <c r="D3" s="666"/>
      <c r="E3" s="666"/>
      <c r="F3" s="666"/>
      <c r="U3" s="419"/>
      <c r="V3" s="419"/>
      <c r="W3" s="419"/>
      <c r="X3" s="668"/>
      <c r="Y3" s="668"/>
      <c r="Z3" s="668"/>
      <c r="AA3" s="668"/>
      <c r="AB3" s="668"/>
      <c r="AC3" s="668"/>
      <c r="AD3" s="668"/>
      <c r="AE3" s="668"/>
      <c r="AF3" s="668"/>
      <c r="AG3" s="668"/>
      <c r="AH3" s="668"/>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19"/>
      <c r="CW3" s="419"/>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row>
    <row r="4" spans="1:140" ht="27" customHeight="1" x14ac:dyDescent="0.15">
      <c r="A4" s="671" t="s">
        <v>703</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row>
    <row r="5" spans="1:140" ht="23.25" customHeight="1" x14ac:dyDescent="0.15">
      <c r="A5" s="664" t="s">
        <v>1022</v>
      </c>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row>
    <row r="6" spans="1:140" ht="15.75" customHeight="1" x14ac:dyDescent="0.2">
      <c r="A6" s="402"/>
      <c r="B6" s="402"/>
      <c r="C6" s="402"/>
      <c r="D6" s="402"/>
      <c r="E6" s="402"/>
      <c r="I6" s="672"/>
      <c r="J6" s="672"/>
      <c r="K6" s="672"/>
      <c r="L6" s="672"/>
      <c r="M6" s="672"/>
      <c r="N6" s="672"/>
      <c r="O6" s="672"/>
      <c r="P6" s="672"/>
      <c r="Q6" s="672"/>
      <c r="R6" s="672"/>
      <c r="S6" s="672"/>
      <c r="T6" s="672"/>
      <c r="AA6" s="673" t="s">
        <v>32</v>
      </c>
      <c r="AB6" s="673"/>
      <c r="AC6" s="673"/>
      <c r="AD6" s="673"/>
      <c r="AE6" s="673"/>
      <c r="AF6" s="673"/>
      <c r="AG6" s="673"/>
      <c r="AH6" s="673"/>
    </row>
    <row r="7" spans="1:140" s="403" customFormat="1" ht="18.75" customHeight="1" x14ac:dyDescent="0.15">
      <c r="A7" s="670" t="s">
        <v>20</v>
      </c>
      <c r="B7" s="670" t="s">
        <v>699</v>
      </c>
      <c r="C7" s="670" t="s">
        <v>24</v>
      </c>
      <c r="D7" s="674" t="s">
        <v>701</v>
      </c>
      <c r="E7" s="674" t="s">
        <v>702</v>
      </c>
      <c r="F7" s="670" t="s">
        <v>145</v>
      </c>
      <c r="G7" s="669" t="s">
        <v>146</v>
      </c>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row>
    <row r="8" spans="1:140" s="405" customFormat="1" ht="21" customHeight="1" x14ac:dyDescent="0.15">
      <c r="A8" s="670"/>
      <c r="B8" s="670"/>
      <c r="C8" s="670"/>
      <c r="D8" s="674"/>
      <c r="E8" s="674"/>
      <c r="F8" s="670"/>
      <c r="G8" s="420" t="s">
        <v>714</v>
      </c>
      <c r="H8" s="420" t="s">
        <v>666</v>
      </c>
      <c r="I8" s="420" t="s">
        <v>667</v>
      </c>
      <c r="J8" s="420" t="s">
        <v>668</v>
      </c>
      <c r="K8" s="420" t="s">
        <v>669</v>
      </c>
      <c r="L8" s="420" t="s">
        <v>670</v>
      </c>
      <c r="M8" s="420" t="s">
        <v>671</v>
      </c>
      <c r="N8" s="420" t="s">
        <v>672</v>
      </c>
      <c r="O8" s="420" t="s">
        <v>673</v>
      </c>
      <c r="P8" s="420" t="s">
        <v>674</v>
      </c>
      <c r="Q8" s="420" t="s">
        <v>675</v>
      </c>
      <c r="R8" s="420" t="s">
        <v>676</v>
      </c>
      <c r="S8" s="420" t="s">
        <v>677</v>
      </c>
      <c r="T8" s="420" t="s">
        <v>678</v>
      </c>
      <c r="U8" s="420" t="s">
        <v>679</v>
      </c>
      <c r="V8" s="420" t="s">
        <v>680</v>
      </c>
      <c r="W8" s="420" t="s">
        <v>681</v>
      </c>
      <c r="X8" s="420" t="s">
        <v>682</v>
      </c>
      <c r="Y8" s="420" t="s">
        <v>683</v>
      </c>
      <c r="Z8" s="420" t="s">
        <v>684</v>
      </c>
      <c r="AA8" s="420" t="s">
        <v>685</v>
      </c>
      <c r="AB8" s="420" t="s">
        <v>686</v>
      </c>
      <c r="AC8" s="420" t="s">
        <v>687</v>
      </c>
      <c r="AD8" s="420" t="s">
        <v>688</v>
      </c>
      <c r="AE8" s="420" t="s">
        <v>689</v>
      </c>
      <c r="AF8" s="420" t="s">
        <v>690</v>
      </c>
      <c r="AG8" s="420" t="s">
        <v>691</v>
      </c>
      <c r="AH8" s="420" t="s">
        <v>692</v>
      </c>
    </row>
    <row r="9" spans="1:140" s="408" customFormat="1" ht="26" hidden="1" x14ac:dyDescent="0.15">
      <c r="A9" s="406">
        <v>-1</v>
      </c>
      <c r="B9" s="406">
        <v>-2</v>
      </c>
      <c r="C9" s="406">
        <v>-3</v>
      </c>
      <c r="D9" s="406"/>
      <c r="E9" s="406"/>
      <c r="F9" s="428" t="s">
        <v>700</v>
      </c>
      <c r="G9" s="406">
        <v>-5</v>
      </c>
      <c r="H9" s="406">
        <v>-6</v>
      </c>
      <c r="I9" s="406">
        <v>-7</v>
      </c>
      <c r="J9" s="406">
        <v>-8</v>
      </c>
      <c r="K9" s="406">
        <v>-9</v>
      </c>
      <c r="L9" s="406">
        <v>-10</v>
      </c>
      <c r="M9" s="406">
        <v>-11</v>
      </c>
      <c r="N9" s="406">
        <v>-12</v>
      </c>
      <c r="O9" s="406">
        <v>-13</v>
      </c>
      <c r="P9" s="406">
        <v>-14</v>
      </c>
      <c r="Q9" s="406">
        <v>-15</v>
      </c>
      <c r="R9" s="406">
        <v>-16</v>
      </c>
      <c r="S9" s="406">
        <v>-17</v>
      </c>
      <c r="T9" s="406">
        <v>-18</v>
      </c>
      <c r="U9" s="407"/>
      <c r="V9" s="407"/>
      <c r="W9" s="407"/>
      <c r="X9" s="407"/>
      <c r="Y9" s="407"/>
      <c r="Z9" s="407"/>
      <c r="AA9" s="407"/>
      <c r="AB9" s="407"/>
      <c r="AC9" s="407"/>
      <c r="AD9" s="407"/>
      <c r="AE9" s="407"/>
      <c r="AF9" s="407"/>
      <c r="AG9" s="407"/>
      <c r="AH9" s="407"/>
    </row>
    <row r="10" spans="1:140" s="403" customFormat="1" ht="22.5" customHeight="1" x14ac:dyDescent="0.15">
      <c r="A10" s="404"/>
      <c r="B10" s="404" t="s">
        <v>693</v>
      </c>
      <c r="C10" s="404"/>
      <c r="D10" s="409">
        <v>189086.45</v>
      </c>
      <c r="E10" s="404" t="e">
        <f>F10-D10</f>
        <v>#VALUE!</v>
      </c>
      <c r="F10" s="429" t="s">
        <v>704</v>
      </c>
      <c r="G10" s="410">
        <f>'[2]Thi tran Duc tho-1'!BJ7</f>
        <v>343.54</v>
      </c>
      <c r="H10" s="410">
        <f>'[2]Duc Quang -2'!BJ7</f>
        <v>544.81000000000006</v>
      </c>
      <c r="I10" s="410">
        <f>'[2]Duc vinh -3'!BJ7</f>
        <v>382.48</v>
      </c>
      <c r="J10" s="410">
        <f>'[2]Duc chau -4'!BJ7</f>
        <v>481.15</v>
      </c>
      <c r="K10" s="410">
        <f>'[2]Duc tung-5 '!BJ7</f>
        <v>479.64999999999992</v>
      </c>
      <c r="L10" s="410">
        <f>'[2]Truongson-6'!BJ7</f>
        <v>823.68</v>
      </c>
      <c r="M10" s="410">
        <f>'[2]Lienminh-7'!BJ7</f>
        <v>573.29</v>
      </c>
      <c r="N10" s="410">
        <f>'[2]Ducla-8'!BJ7</f>
        <v>331.75</v>
      </c>
      <c r="O10" s="410">
        <f>'[2]Yenho-9'!BJ7</f>
        <v>743.79</v>
      </c>
      <c r="P10" s="410">
        <f>'[2]Ducnhan -10'!BJ7</f>
        <v>424.12999999999994</v>
      </c>
      <c r="Q10" s="410">
        <f>'[2]TungANh-11'!BJ7</f>
        <v>869.51</v>
      </c>
      <c r="R10" s="410">
        <f>'[2]BuiXa-12'!BJ7</f>
        <v>604.86999999999989</v>
      </c>
      <c r="S10" s="410">
        <f>'[2]Ducthinh-13'!BJ7</f>
        <v>372.41</v>
      </c>
      <c r="T10" s="410">
        <f>'[2]DucYen-14 '!BJ7</f>
        <v>325.95</v>
      </c>
      <c r="U10" s="411">
        <f>'[2]DucThuy -15'!BJ7</f>
        <v>475.40999999999997</v>
      </c>
      <c r="V10" s="411">
        <f>'[2]ThaiYen-16'!BJ7</f>
        <v>418.41999999999996</v>
      </c>
      <c r="W10" s="411">
        <f>'[2]TrungLe-17'!BJ7</f>
        <v>404.69000000000005</v>
      </c>
      <c r="X10" s="411">
        <f>'[2]DucHoa-18'!BJ7</f>
        <v>844.43</v>
      </c>
      <c r="Y10" s="411">
        <f>'[2]DucLong -19'!BJ7</f>
        <v>999.31000000000006</v>
      </c>
      <c r="Z10" s="411">
        <f>'[2]DucLam-20'!BJ7</f>
        <v>621.61999999999989</v>
      </c>
      <c r="AA10" s="411">
        <f>'[2]DucThanh-21'!BJ7</f>
        <v>574.02</v>
      </c>
      <c r="AB10" s="411">
        <f>'[2]DucDung-22'!BJ7</f>
        <v>1148.6000000000001</v>
      </c>
      <c r="AC10" s="411">
        <f>'[2]DucLap-23'!BJ7</f>
        <v>723.06999999999994</v>
      </c>
      <c r="AD10" s="411">
        <f>'[2]DucAn-24'!BJ7</f>
        <v>1322.1399999999999</v>
      </c>
      <c r="AE10" s="411">
        <f>'[2]DucLac-25'!BJ7</f>
        <v>787.05</v>
      </c>
      <c r="AF10" s="411">
        <f>'[2]DucDong-26'!BJ7</f>
        <v>1583.15</v>
      </c>
      <c r="AG10" s="411">
        <f>[2]DucLang27!BJ7</f>
        <v>1591.98</v>
      </c>
      <c r="AH10" s="411">
        <f>'[2]TanHuong-28'!BJ7</f>
        <v>1554.2400000000002</v>
      </c>
    </row>
    <row r="11" spans="1:140" s="403" customFormat="1" ht="22.5" customHeight="1" x14ac:dyDescent="0.15">
      <c r="A11" s="446">
        <v>1</v>
      </c>
      <c r="B11" s="412" t="s">
        <v>694</v>
      </c>
      <c r="C11" s="404" t="s">
        <v>25</v>
      </c>
      <c r="D11" s="421">
        <v>168962.23</v>
      </c>
      <c r="E11" s="404" t="e">
        <f>F11-D11</f>
        <v>#VALUE!</v>
      </c>
      <c r="F11" s="429" t="s">
        <v>705</v>
      </c>
      <c r="G11" s="410">
        <f>'[2]Thi tran Duc tho-1'!BJ8</f>
        <v>138.94000000000003</v>
      </c>
      <c r="H11" s="410">
        <f>'[2]Duc Quang -2'!BJ8</f>
        <v>314.83999999999997</v>
      </c>
      <c r="I11" s="410">
        <f>'[2]Duc vinh -3'!BJ8</f>
        <v>212.85</v>
      </c>
      <c r="J11" s="410">
        <f>'[2]Duc chau -4'!BJ8</f>
        <v>264.26</v>
      </c>
      <c r="K11" s="410">
        <f>'[2]Duc tung-5 '!BJ8</f>
        <v>326.88999999999993</v>
      </c>
      <c r="L11" s="410">
        <f>'[2]Truongson-6'!BJ8</f>
        <v>548.97</v>
      </c>
      <c r="M11" s="410">
        <f>'[2]Lienminh-7'!BJ8</f>
        <v>351.64</v>
      </c>
      <c r="N11" s="410">
        <f>'[2]Ducla-8'!BJ8</f>
        <v>199.74</v>
      </c>
      <c r="O11" s="410">
        <f>'[2]Yenho-9'!BJ8</f>
        <v>483.6</v>
      </c>
      <c r="P11" s="410">
        <f>'[2]Ducnhan -10'!BJ8</f>
        <v>281.42999999999995</v>
      </c>
      <c r="Q11" s="410">
        <f>'[2]TungANh-11'!BJ8</f>
        <v>510.5</v>
      </c>
      <c r="R11" s="410">
        <f>'[2]BuiXa-12'!BJ8</f>
        <v>406.46999999999997</v>
      </c>
      <c r="S11" s="410">
        <f>'[2]Ducthinh-13'!BJ8</f>
        <v>263.04000000000002</v>
      </c>
      <c r="T11" s="410">
        <f>'[2]DucYen-14 '!BJ8</f>
        <v>198.43</v>
      </c>
      <c r="U11" s="411">
        <f>'[2]DucThuy -15'!BJ8</f>
        <v>360.60999999999996</v>
      </c>
      <c r="V11" s="411">
        <f>'[2]ThaiYen-16'!BJ8</f>
        <v>274.59999999999997</v>
      </c>
      <c r="W11" s="411">
        <f>'[2]TrungLe-17'!BJ8</f>
        <v>265.79000000000002</v>
      </c>
      <c r="X11" s="411">
        <f>'[2]DucHoa-18'!BJ8</f>
        <v>575.15</v>
      </c>
      <c r="Y11" s="411">
        <f>'[2]DucLong -19'!BJ8</f>
        <v>707.01</v>
      </c>
      <c r="Z11" s="411">
        <f>'[2]DucLam-20'!BJ8</f>
        <v>470.89</v>
      </c>
      <c r="AA11" s="411">
        <f>'[2]DucThanh-21'!BJ8</f>
        <v>415.91999999999996</v>
      </c>
      <c r="AB11" s="411">
        <f>'[2]DucDung-22'!BJ8</f>
        <v>810.22000000000014</v>
      </c>
      <c r="AC11" s="411">
        <f>'[2]DucLap-23'!BJ8</f>
        <v>519.02</v>
      </c>
      <c r="AD11" s="411">
        <f>'[2]DucAn-24'!BJ8</f>
        <v>1077.1999999999998</v>
      </c>
      <c r="AE11" s="411">
        <f>'[2]DucLac-25'!BJ8</f>
        <v>589.15</v>
      </c>
      <c r="AF11" s="411">
        <f>'[2]DucDong-26'!BJ8</f>
        <v>1211.45</v>
      </c>
      <c r="AG11" s="411">
        <f>[2]DucLang27!BJ8</f>
        <v>1289.8699999999999</v>
      </c>
      <c r="AH11" s="411">
        <f>'[2]TanHuong-28'!BJ8</f>
        <v>1419.6800000000003</v>
      </c>
    </row>
    <row r="12" spans="1:140" s="436" customFormat="1" ht="22.5" customHeight="1" x14ac:dyDescent="0.15">
      <c r="A12" s="434" t="s">
        <v>5</v>
      </c>
      <c r="B12" s="433" t="s">
        <v>77</v>
      </c>
      <c r="C12" s="434" t="s">
        <v>78</v>
      </c>
      <c r="D12" s="435">
        <v>2839.42</v>
      </c>
      <c r="E12" s="434" t="e">
        <f t="shared" ref="E12:E51" si="0">F12-D12</f>
        <v>#VALUE!</v>
      </c>
      <c r="F12" s="445" t="s">
        <v>706</v>
      </c>
      <c r="G12" s="425">
        <f>'[2]Thi tran Duc tho-1'!BJ9</f>
        <v>67.070000000000007</v>
      </c>
      <c r="H12" s="425">
        <f>'[2]Duc Quang -2'!BJ9</f>
        <v>124.7</v>
      </c>
      <c r="I12" s="425">
        <f>'[2]Duc vinh -3'!BJ9</f>
        <v>121.11999999999999</v>
      </c>
      <c r="J12" s="425">
        <f>'[2]Duc chau -4'!BJ9</f>
        <v>119.38</v>
      </c>
      <c r="K12" s="425">
        <f>'[2]Duc tung-5 '!BJ9</f>
        <v>191.35</v>
      </c>
      <c r="L12" s="425">
        <f>'[2]Truongson-6'!BJ9</f>
        <v>242.66</v>
      </c>
      <c r="M12" s="425">
        <f>'[2]Lienminh-7'!BJ9</f>
        <v>202.20999999999998</v>
      </c>
      <c r="N12" s="425">
        <f>'[2]Ducla-8'!BJ9</f>
        <v>111.69</v>
      </c>
      <c r="O12" s="425">
        <f>'[2]Yenho-9'!BJ9</f>
        <v>346.44</v>
      </c>
      <c r="P12" s="425">
        <f>'[2]Ducnhan -10'!BJ9</f>
        <v>178.88</v>
      </c>
      <c r="Q12" s="425">
        <f>'[2]TungANh-11'!BJ9</f>
        <v>233.73000000000002</v>
      </c>
      <c r="R12" s="425">
        <f>'[2]BuiXa-12'!BJ9</f>
        <v>270.69</v>
      </c>
      <c r="S12" s="425">
        <f>'[2]Ducthinh-13'!BJ9</f>
        <v>231.63</v>
      </c>
      <c r="T12" s="425">
        <f>'[2]DucYen-14 '!BJ9</f>
        <v>146.59</v>
      </c>
      <c r="U12" s="425">
        <f>'[2]DucThuy -15'!BJ9</f>
        <v>309.51</v>
      </c>
      <c r="V12" s="425">
        <f>'[2]ThaiYen-16'!BJ9</f>
        <v>253.97999999999996</v>
      </c>
      <c r="W12" s="425">
        <f>'[2]TrungLe-17'!BJ9</f>
        <v>199.78</v>
      </c>
      <c r="X12" s="425">
        <f>'[2]DucHoa-18'!BJ9</f>
        <v>254.5</v>
      </c>
      <c r="Y12" s="425">
        <f>'[2]DucLong -19'!BJ9</f>
        <v>375.41</v>
      </c>
      <c r="Z12" s="425">
        <f>'[2]DucLam-20'!BJ9</f>
        <v>372.04999999999995</v>
      </c>
      <c r="AA12" s="425">
        <f>'[2]DucThanh-21'!BJ9</f>
        <v>352.78999999999996</v>
      </c>
      <c r="AB12" s="425">
        <f>'[2]DucDung-22'!BJ9</f>
        <v>381.24</v>
      </c>
      <c r="AC12" s="425">
        <f>'[2]DucLap-23'!BJ9</f>
        <v>228.21</v>
      </c>
      <c r="AD12" s="425">
        <f>'[2]DucAn-24'!BJ9</f>
        <v>379.03</v>
      </c>
      <c r="AE12" s="425">
        <f>'[2]DucLac-25'!BJ9</f>
        <v>256.82</v>
      </c>
      <c r="AF12" s="425">
        <f>'[2]DucDong-26'!BJ9</f>
        <v>373.02</v>
      </c>
      <c r="AG12" s="425">
        <f>[2]DucLang27!BJ9</f>
        <v>155.34</v>
      </c>
      <c r="AH12" s="425">
        <f>'[2]TanHuong-28'!BJ9</f>
        <v>85.2</v>
      </c>
      <c r="AI12" s="423"/>
    </row>
    <row r="13" spans="1:140" s="440" customFormat="1" ht="22.5" customHeight="1" x14ac:dyDescent="0.15">
      <c r="A13" s="438"/>
      <c r="B13" s="437" t="s">
        <v>75</v>
      </c>
      <c r="C13" s="438" t="s">
        <v>76</v>
      </c>
      <c r="D13" s="439">
        <v>2039.63</v>
      </c>
      <c r="E13" s="434" t="e">
        <f t="shared" si="0"/>
        <v>#VALUE!</v>
      </c>
      <c r="F13" s="430" t="s">
        <v>707</v>
      </c>
      <c r="G13" s="424">
        <f>'[2]Thi tran Duc tho-1'!BJ10</f>
        <v>63.620000000000005</v>
      </c>
      <c r="H13" s="424">
        <f>'[2]Duc Quang -2'!BJ10</f>
        <v>93.73</v>
      </c>
      <c r="I13" s="424">
        <f>'[2]Duc vinh -3'!BJ10</f>
        <v>121.11999999999999</v>
      </c>
      <c r="J13" s="424">
        <f>'[2]Duc chau -4'!BJ10</f>
        <v>28.630000000000003</v>
      </c>
      <c r="K13" s="425">
        <f>'[2]Duc tung-5 '!BJ10</f>
        <v>74.94</v>
      </c>
      <c r="L13" s="425">
        <f>'[2]Truongson-6'!BJ10</f>
        <v>234.98</v>
      </c>
      <c r="M13" s="424">
        <f>'[2]Lienminh-7'!BJ10</f>
        <v>201.04999999999998</v>
      </c>
      <c r="N13" s="424">
        <f>'[2]Ducla-8'!BJ10</f>
        <v>68.239999999999995</v>
      </c>
      <c r="O13" s="424">
        <f>'[2]Yenho-9'!BJ10</f>
        <v>296.44</v>
      </c>
      <c r="P13" s="424">
        <f>'[2]Ducnhan -10'!BJ10</f>
        <v>167.82</v>
      </c>
      <c r="Q13" s="424">
        <f>'[2]TungANh-11'!BJ10</f>
        <v>230.55</v>
      </c>
      <c r="R13" s="424">
        <f>'[2]BuiXa-12'!BJ10</f>
        <v>270.64999999999998</v>
      </c>
      <c r="S13" s="424">
        <f>'[2]Ducthinh-13'!BJ10</f>
        <v>210.12</v>
      </c>
      <c r="T13" s="425">
        <f>'[2]DucYen-14 '!BJ10</f>
        <v>127.17999999999999</v>
      </c>
      <c r="U13" s="425">
        <f>'[2]DucThuy -15'!BJ10</f>
        <v>308.38</v>
      </c>
      <c r="V13" s="425">
        <f>'[2]ThaiYen-16'!BJ10</f>
        <v>230.52999999999997</v>
      </c>
      <c r="W13" s="425">
        <f>'[2]TrungLe-17'!BJ10</f>
        <v>199.78</v>
      </c>
      <c r="X13" s="425">
        <f>'[2]DucHoa-18'!BJ10</f>
        <v>254.5</v>
      </c>
      <c r="Y13" s="425">
        <f>'[2]DucLong -19'!BJ10</f>
        <v>374.25</v>
      </c>
      <c r="Z13" s="425">
        <f>'[2]DucLam-20'!BJ10</f>
        <v>372.04999999999995</v>
      </c>
      <c r="AA13" s="425">
        <f>'[2]DucThanh-21'!BJ10</f>
        <v>331.09</v>
      </c>
      <c r="AB13" s="425">
        <f>'[2]DucDung-22'!BJ10</f>
        <v>381.24</v>
      </c>
      <c r="AC13" s="425">
        <f>'[2]DucLap-23'!BJ10</f>
        <v>213.42000000000002</v>
      </c>
      <c r="AD13" s="425">
        <f>'[2]DucAn-24'!BJ10</f>
        <v>342.08</v>
      </c>
      <c r="AE13" s="425">
        <f>'[2]DucLac-25'!BJ10</f>
        <v>0.05</v>
      </c>
      <c r="AF13" s="425">
        <f>'[2]DucDong-26'!BJ10</f>
        <v>1.34</v>
      </c>
      <c r="AG13" s="425">
        <f>[2]DucLang27!BJ10</f>
        <v>155.34</v>
      </c>
      <c r="AH13" s="425">
        <f>'[2]TanHuong-28'!BJ10</f>
        <v>71.94</v>
      </c>
    </row>
    <row r="14" spans="1:140" s="440" customFormat="1" ht="22.5" hidden="1" customHeight="1" x14ac:dyDescent="0.15">
      <c r="A14" s="438"/>
      <c r="B14" s="437"/>
      <c r="C14" s="438"/>
      <c r="D14" s="438"/>
      <c r="E14" s="434">
        <f t="shared" si="0"/>
        <v>395.62000000000006</v>
      </c>
      <c r="F14" s="430">
        <f>SUM(G14:T14)</f>
        <v>395.62000000000006</v>
      </c>
      <c r="G14" s="424"/>
      <c r="H14" s="425">
        <f>'[2]Duc Quang -2'!BJ11</f>
        <v>30.97</v>
      </c>
      <c r="I14" s="425">
        <f>'[2]Duc vinh -3'!BJ11</f>
        <v>0</v>
      </c>
      <c r="J14" s="425">
        <f>'[2]Duc chau -4'!BJ11</f>
        <v>90.75</v>
      </c>
      <c r="K14" s="425">
        <f>'[2]Duc tung-5 '!BJ11</f>
        <v>116.41</v>
      </c>
      <c r="L14" s="425">
        <f>'[2]Truongson-6'!BJ11</f>
        <v>7.68</v>
      </c>
      <c r="M14" s="425">
        <f>'[2]Lienminh-7'!BJ11</f>
        <v>1.1599999999999999</v>
      </c>
      <c r="N14" s="425">
        <f>'[2]Ducla-8'!BJ11</f>
        <v>43.45</v>
      </c>
      <c r="O14" s="425">
        <f>'[2]Yenho-9'!BJ11</f>
        <v>50</v>
      </c>
      <c r="P14" s="425">
        <f>'[2]Ducnhan -10'!BJ11</f>
        <v>11.06</v>
      </c>
      <c r="Q14" s="425">
        <f>'[2]TungANh-11'!BJ11</f>
        <v>3.18</v>
      </c>
      <c r="R14" s="425">
        <f>'[2]BuiXa-12'!BJ11</f>
        <v>0.04</v>
      </c>
      <c r="S14" s="425">
        <f>'[2]Ducthinh-13'!BJ11</f>
        <v>21.51</v>
      </c>
      <c r="T14" s="425">
        <f>'[2]DucYen-14 '!BJ11</f>
        <v>19.41</v>
      </c>
      <c r="U14" s="425">
        <f>'[2]DucThuy -15'!BJ11</f>
        <v>1.1299999999999999</v>
      </c>
      <c r="V14" s="425">
        <f>'[2]ThaiYen-16'!BJ11</f>
        <v>23.45</v>
      </c>
      <c r="W14" s="425">
        <f>'[2]TrungLe-17'!BJ11</f>
        <v>0</v>
      </c>
      <c r="X14" s="425">
        <f>'[2]DucHoa-18'!BJ11</f>
        <v>0</v>
      </c>
      <c r="Y14" s="425">
        <f>'[2]DucLong -19'!BJ11</f>
        <v>1.1599999999999999</v>
      </c>
      <c r="Z14" s="425">
        <f>'[2]DucLam-20'!BJ11</f>
        <v>0</v>
      </c>
      <c r="AA14" s="425">
        <f>'[2]DucThanh-21'!BJ11</f>
        <v>21.7</v>
      </c>
      <c r="AB14" s="425">
        <f>'[2]DucDung-22'!BJ11</f>
        <v>0</v>
      </c>
      <c r="AC14" s="425">
        <f>'[2]DucLap-23'!BJ11</f>
        <v>14.79</v>
      </c>
      <c r="AD14" s="425">
        <f>'[2]DucAn-24'!BJ11</f>
        <v>36.950000000000003</v>
      </c>
      <c r="AE14" s="425">
        <f>'[2]DucLac-25'!BJ11</f>
        <v>256.77</v>
      </c>
      <c r="AF14" s="425">
        <f>'[2]DucDong-26'!BJ11</f>
        <v>371.68</v>
      </c>
      <c r="AG14" s="425">
        <f>[2]DucLang27!BJ11</f>
        <v>0</v>
      </c>
      <c r="AH14" s="425">
        <f>'[2]TanHuong-28'!BJ11</f>
        <v>13.26</v>
      </c>
    </row>
    <row r="15" spans="1:140" s="440" customFormat="1" ht="22.5" hidden="1" customHeight="1" x14ac:dyDescent="0.15">
      <c r="A15" s="438"/>
      <c r="B15" s="437"/>
      <c r="C15" s="438"/>
      <c r="D15" s="438"/>
      <c r="E15" s="434">
        <f t="shared" si="0"/>
        <v>0</v>
      </c>
      <c r="F15" s="430">
        <f>SUM(G15:T15)</f>
        <v>0</v>
      </c>
      <c r="G15" s="424"/>
      <c r="H15" s="425">
        <f>'[2]Duc Quang -2'!BJ12</f>
        <v>0</v>
      </c>
      <c r="I15" s="425">
        <f>'[2]Duc vinh -3'!BJ12</f>
        <v>0</v>
      </c>
      <c r="J15" s="425">
        <f>'[2]Duc chau -4'!BJ12</f>
        <v>0</v>
      </c>
      <c r="K15" s="425">
        <f>'[2]Duc tung-5 '!BJ12</f>
        <v>0</v>
      </c>
      <c r="L15" s="425">
        <f>'[2]Truongson-6'!BJ12</f>
        <v>0</v>
      </c>
      <c r="M15" s="425">
        <f>'[2]Lienminh-7'!BJ12</f>
        <v>0</v>
      </c>
      <c r="N15" s="425">
        <f>'[2]Ducla-8'!BJ12</f>
        <v>0</v>
      </c>
      <c r="O15" s="425">
        <f>'[2]Yenho-9'!BJ12</f>
        <v>0</v>
      </c>
      <c r="P15" s="425">
        <f>'[2]Ducnhan -10'!BJ12</f>
        <v>0</v>
      </c>
      <c r="Q15" s="425">
        <f>'[2]TungANh-11'!BJ12</f>
        <v>0</v>
      </c>
      <c r="R15" s="425">
        <f>'[2]BuiXa-12'!BJ12</f>
        <v>0</v>
      </c>
      <c r="S15" s="425">
        <f>'[2]Ducthinh-13'!BJ12</f>
        <v>0</v>
      </c>
      <c r="T15" s="425">
        <f>'[2]DucYen-14 '!BJ12</f>
        <v>0</v>
      </c>
      <c r="U15" s="425">
        <f>'[2]DucThuy -15'!BJ12</f>
        <v>0</v>
      </c>
      <c r="V15" s="425">
        <f>'[2]ThaiYen-16'!BJ12</f>
        <v>0</v>
      </c>
      <c r="W15" s="425">
        <f>'[2]TrungLe-17'!BJ12</f>
        <v>0</v>
      </c>
      <c r="X15" s="425">
        <f>'[2]DucHoa-18'!BJ12</f>
        <v>0</v>
      </c>
      <c r="Y15" s="425">
        <f>'[2]DucLong -19'!BJ12</f>
        <v>0</v>
      </c>
      <c r="Z15" s="425">
        <f>'[2]DucLam-20'!BJ12</f>
        <v>0</v>
      </c>
      <c r="AA15" s="425">
        <f>'[2]DucThanh-21'!BJ12</f>
        <v>0</v>
      </c>
      <c r="AB15" s="425">
        <f>'[2]DucDung-22'!BJ12</f>
        <v>0</v>
      </c>
      <c r="AC15" s="425">
        <f>'[2]DucLap-23'!BJ12</f>
        <v>0</v>
      </c>
      <c r="AD15" s="425">
        <f>'[2]DucAn-24'!BJ12</f>
        <v>0</v>
      </c>
      <c r="AE15" s="425">
        <f>'[2]DucLac-25'!BJ12</f>
        <v>0</v>
      </c>
      <c r="AF15" s="425">
        <f>'[2]DucDong-26'!BJ12</f>
        <v>0</v>
      </c>
      <c r="AG15" s="425">
        <f>[2]DucLang27!BJ12</f>
        <v>0</v>
      </c>
      <c r="AH15" s="425">
        <f>'[2]TanHuong-28'!BJ12</f>
        <v>0</v>
      </c>
    </row>
    <row r="16" spans="1:140" s="436" customFormat="1" ht="22.5" customHeight="1" x14ac:dyDescent="0.15">
      <c r="A16" s="434" t="s">
        <v>6</v>
      </c>
      <c r="B16" s="433" t="s">
        <v>105</v>
      </c>
      <c r="C16" s="434" t="s">
        <v>54</v>
      </c>
      <c r="D16" s="434"/>
      <c r="E16" s="434" t="e">
        <f t="shared" si="0"/>
        <v>#VALUE!</v>
      </c>
      <c r="F16" s="431" t="s">
        <v>708</v>
      </c>
      <c r="G16" s="425">
        <f>'[2]Thi tran Duc tho-1'!BJ13</f>
        <v>20.7</v>
      </c>
      <c r="H16" s="425">
        <f>'[2]Duc Quang -2'!BJ13</f>
        <v>156.12</v>
      </c>
      <c r="I16" s="425">
        <f>'[2]Duc vinh -3'!BJ13</f>
        <v>59.809999999999995</v>
      </c>
      <c r="J16" s="425">
        <f>'[2]Duc chau -4'!BJ13</f>
        <v>114.83</v>
      </c>
      <c r="K16" s="425">
        <f>'[2]Duc tung-5 '!BJ13</f>
        <v>83.05</v>
      </c>
      <c r="L16" s="425">
        <f>'[2]Truongson-6'!BJ13</f>
        <v>101.05</v>
      </c>
      <c r="M16" s="425">
        <f>'[2]Lienminh-7'!BJ13</f>
        <v>141.13</v>
      </c>
      <c r="N16" s="425">
        <f>'[2]Ducla-8'!BJ13</f>
        <v>63.71</v>
      </c>
      <c r="O16" s="425">
        <f>'[2]Yenho-9'!BJ13</f>
        <v>45.400000000000006</v>
      </c>
      <c r="P16" s="425">
        <f>'[2]Ducnhan -10'!BJ13</f>
        <v>43.05</v>
      </c>
      <c r="Q16" s="425">
        <f>'[2]TungANh-11'!BJ13</f>
        <v>74.58</v>
      </c>
      <c r="R16" s="425">
        <f>'[2]BuiXa-12'!BJ13</f>
        <v>35.93</v>
      </c>
      <c r="S16" s="425">
        <f>'[2]Ducthinh-13'!BJ13</f>
        <v>1.18</v>
      </c>
      <c r="T16" s="425">
        <f>'[2]DucYen-14 '!BJ13</f>
        <v>25.76</v>
      </c>
      <c r="U16" s="425">
        <f>'[2]DucThuy -15'!BJ13</f>
        <v>2.9499999999999997</v>
      </c>
      <c r="V16" s="425">
        <f>'[2]ThaiYen-16'!BJ13</f>
        <v>0.41999999999999993</v>
      </c>
      <c r="W16" s="425">
        <f>'[2]TrungLe-17'!BJ13</f>
        <v>18.78</v>
      </c>
      <c r="X16" s="425">
        <f>'[2]DucHoa-18'!BJ13</f>
        <v>111.46000000000001</v>
      </c>
      <c r="Y16" s="425">
        <f>'[2]DucLong -19'!BJ13</f>
        <v>28.02</v>
      </c>
      <c r="Z16" s="425">
        <f>'[2]DucLam-20'!BJ13</f>
        <v>4.87</v>
      </c>
      <c r="AA16" s="425">
        <f>'[2]DucThanh-21'!BJ13</f>
        <v>-0.58000000000000007</v>
      </c>
      <c r="AB16" s="425">
        <f>'[2]DucDung-22'!BJ13</f>
        <v>64.820000000000007</v>
      </c>
      <c r="AC16" s="425">
        <f>'[2]DucLap-23'!BJ13</f>
        <v>29.88</v>
      </c>
      <c r="AD16" s="425">
        <f>'[2]DucAn-24'!BJ13</f>
        <v>189.41</v>
      </c>
      <c r="AE16" s="425">
        <f>'[2]DucLac-25'!BJ13</f>
        <v>163.71</v>
      </c>
      <c r="AF16" s="425">
        <f>'[2]DucDong-26'!BJ13</f>
        <v>244.36999999999998</v>
      </c>
      <c r="AG16" s="425">
        <f>[2]DucLang27!BJ13</f>
        <v>141.07999999999998</v>
      </c>
      <c r="AH16" s="425">
        <f>'[2]TanHuong-28'!BJ13</f>
        <v>92.03</v>
      </c>
    </row>
    <row r="17" spans="1:34" s="436" customFormat="1" ht="22.5" customHeight="1" x14ac:dyDescent="0.15">
      <c r="A17" s="434" t="s">
        <v>7</v>
      </c>
      <c r="B17" s="433" t="s">
        <v>37</v>
      </c>
      <c r="C17" s="434" t="s">
        <v>42</v>
      </c>
      <c r="D17" s="435">
        <v>3167.66</v>
      </c>
      <c r="E17" s="434" t="e">
        <f t="shared" si="0"/>
        <v>#VALUE!</v>
      </c>
      <c r="F17" s="431" t="s">
        <v>709</v>
      </c>
      <c r="G17" s="424">
        <f>'[2]Thi tran Duc tho-1'!BJ14</f>
        <v>35.950000000000003</v>
      </c>
      <c r="H17" s="425">
        <f>'[2]Duc Quang -2'!BJ14</f>
        <v>33.96</v>
      </c>
      <c r="I17" s="425">
        <f>'[2]Duc vinh -3'!BJ14</f>
        <v>29.52</v>
      </c>
      <c r="J17" s="425">
        <f>'[2]Duc chau -4'!BJ14</f>
        <v>27.54</v>
      </c>
      <c r="K17" s="425">
        <f>'[2]Duc tung-5 '!BJ14</f>
        <v>40.46</v>
      </c>
      <c r="L17" s="425">
        <f>'[2]Truongson-6'!BJ14</f>
        <v>93.86999999999999</v>
      </c>
      <c r="M17" s="425">
        <f>'[2]Lienminh-7'!BJ14</f>
        <v>6.08</v>
      </c>
      <c r="N17" s="425">
        <f>'[2]Ducla-8'!BJ14</f>
        <v>22.22</v>
      </c>
      <c r="O17" s="425">
        <f>'[2]Yenho-9'!BJ14</f>
        <v>69.319999999999993</v>
      </c>
      <c r="P17" s="425">
        <f>'[2]Ducnhan -10'!BJ14</f>
        <v>44.97</v>
      </c>
      <c r="Q17" s="425">
        <f>'[2]TungANh-11'!BJ14</f>
        <v>150.18</v>
      </c>
      <c r="R17" s="425">
        <f>'[2]BuiXa-12'!BJ14</f>
        <v>59.58</v>
      </c>
      <c r="S17" s="425">
        <f>'[2]Ducthinh-13'!BJ14</f>
        <v>24.6</v>
      </c>
      <c r="T17" s="425">
        <f>'[2]DucYen-14 '!BJ14</f>
        <v>23.99</v>
      </c>
      <c r="U17" s="425">
        <f>'[2]DucThuy -15'!BJ14</f>
        <v>37.75</v>
      </c>
      <c r="V17" s="425">
        <f>'[2]ThaiYen-16'!BJ14</f>
        <v>17.57</v>
      </c>
      <c r="W17" s="425">
        <f>'[2]TrungLe-17'!BJ14</f>
        <v>31.46</v>
      </c>
      <c r="X17" s="425">
        <f>'[2]DucHoa-18'!BJ14</f>
        <v>133.49</v>
      </c>
      <c r="Y17" s="425">
        <f>'[2]DucLong -19'!BJ14</f>
        <v>119.18</v>
      </c>
      <c r="Z17" s="425">
        <f>'[2]DucLam-20'!BJ14</f>
        <v>67.290000000000006</v>
      </c>
      <c r="AA17" s="425">
        <f>'[2]DucThanh-21'!BJ14</f>
        <v>56.94</v>
      </c>
      <c r="AB17" s="425">
        <f>'[2]DucDung-22'!BJ14</f>
        <v>141.51000000000002</v>
      </c>
      <c r="AC17" s="425">
        <f>'[2]DucLap-23'!BJ14</f>
        <v>118.41000000000001</v>
      </c>
      <c r="AD17" s="425">
        <f>'[2]DucAn-24'!BJ14</f>
        <v>279.71000000000004</v>
      </c>
      <c r="AE17" s="425">
        <f>'[2]DucLac-25'!BJ14</f>
        <v>149.16</v>
      </c>
      <c r="AF17" s="425">
        <f>'[2]DucDong-26'!BJ14</f>
        <v>215.70999999999998</v>
      </c>
      <c r="AG17" s="425">
        <f>[2]DucLang27!BJ14</f>
        <v>138.18</v>
      </c>
      <c r="AH17" s="425">
        <f>'[2]TanHuong-28'!BJ14</f>
        <v>195.18</v>
      </c>
    </row>
    <row r="18" spans="1:34" s="436" customFormat="1" ht="22.5" customHeight="1" x14ac:dyDescent="0.15">
      <c r="A18" s="434" t="s">
        <v>8</v>
      </c>
      <c r="B18" s="433" t="s">
        <v>15</v>
      </c>
      <c r="C18" s="434" t="s">
        <v>26</v>
      </c>
      <c r="D18" s="435">
        <v>51291.08</v>
      </c>
      <c r="E18" s="434">
        <f t="shared" si="0"/>
        <v>-51201.36</v>
      </c>
      <c r="F18" s="431">
        <f>SUM(G18:T18)</f>
        <v>89.72</v>
      </c>
      <c r="G18" s="424">
        <f>'[2]Thi tran Duc tho-1'!BJ15</f>
        <v>0</v>
      </c>
      <c r="H18" s="425">
        <f>'[2]Duc Quang -2'!BJ15</f>
        <v>0</v>
      </c>
      <c r="I18" s="425">
        <f>'[2]Duc vinh -3'!BJ15</f>
        <v>0</v>
      </c>
      <c r="J18" s="425">
        <f>'[2]Duc chau -4'!BJ15</f>
        <v>0</v>
      </c>
      <c r="K18" s="425">
        <f>'[2]Duc tung-5 '!BJ15</f>
        <v>0</v>
      </c>
      <c r="L18" s="425">
        <f>'[2]Truongson-6'!BJ15</f>
        <v>81.540000000000006</v>
      </c>
      <c r="M18" s="425">
        <f>'[2]Lienminh-7'!BJ15</f>
        <v>0</v>
      </c>
      <c r="N18" s="425">
        <f>'[2]Ducla-8'!BJ15</f>
        <v>0</v>
      </c>
      <c r="O18" s="425">
        <f>'[2]Yenho-9'!BJ15</f>
        <v>0</v>
      </c>
      <c r="P18" s="425">
        <f>'[2]Ducnhan -10'!BJ15</f>
        <v>0</v>
      </c>
      <c r="Q18" s="425">
        <f>'[2]TungANh-11'!BJ15</f>
        <v>8.18</v>
      </c>
      <c r="R18" s="425">
        <f>'[2]BuiXa-12'!BJ15</f>
        <v>0</v>
      </c>
      <c r="S18" s="425">
        <f>'[2]Ducthinh-13'!BJ15</f>
        <v>0</v>
      </c>
      <c r="T18" s="425">
        <f>'[2]DucYen-14 '!BJ15</f>
        <v>0</v>
      </c>
      <c r="U18" s="425">
        <f>'[2]DucThuy -15'!BJ15</f>
        <v>0</v>
      </c>
      <c r="V18" s="425">
        <f>'[2]ThaiYen-16'!BJ15</f>
        <v>0</v>
      </c>
      <c r="W18" s="425">
        <f>'[2]TrungLe-17'!BJ15</f>
        <v>0</v>
      </c>
      <c r="X18" s="425">
        <f>'[2]DucHoa-18'!BJ15</f>
        <v>0</v>
      </c>
      <c r="Y18" s="425">
        <f>'[2]DucLong -19'!BJ15</f>
        <v>0</v>
      </c>
      <c r="Z18" s="425">
        <f>'[2]DucLam-20'!BJ15</f>
        <v>0</v>
      </c>
      <c r="AA18" s="425">
        <f>'[2]DucThanh-21'!BJ15</f>
        <v>0</v>
      </c>
      <c r="AB18" s="425">
        <f>'[2]DucDung-22'!BJ15</f>
        <v>0</v>
      </c>
      <c r="AC18" s="425">
        <f>'[2]DucLap-23'!BJ15</f>
        <v>0</v>
      </c>
      <c r="AD18" s="425">
        <f>'[2]DucAn-24'!BJ15</f>
        <v>0</v>
      </c>
      <c r="AE18" s="425">
        <f>'[2]DucLac-25'!BJ15</f>
        <v>0</v>
      </c>
      <c r="AF18" s="425">
        <f>'[2]DucDong-26'!BJ15</f>
        <v>0</v>
      </c>
      <c r="AG18" s="425">
        <f>[2]DucLang27!BJ15</f>
        <v>0</v>
      </c>
      <c r="AH18" s="425">
        <f>'[2]TanHuong-28'!BJ15</f>
        <v>0</v>
      </c>
    </row>
    <row r="19" spans="1:34" s="436" customFormat="1" ht="22.5" customHeight="1" x14ac:dyDescent="0.15">
      <c r="A19" s="434" t="s">
        <v>9</v>
      </c>
      <c r="B19" s="433" t="s">
        <v>16</v>
      </c>
      <c r="C19" s="434" t="s">
        <v>27</v>
      </c>
      <c r="D19" s="435">
        <v>40071.25</v>
      </c>
      <c r="E19" s="434">
        <f t="shared" si="0"/>
        <v>-40071.25</v>
      </c>
      <c r="F19" s="431">
        <f>SUM(G19:T19)</f>
        <v>0</v>
      </c>
      <c r="G19" s="424">
        <f>'[2]Thi tran Duc tho-1'!BJ16</f>
        <v>0</v>
      </c>
      <c r="H19" s="425">
        <f>'[2]Duc Quang -2'!BJ16</f>
        <v>0</v>
      </c>
      <c r="I19" s="425">
        <f>'[2]Duc vinh -3'!BJ16</f>
        <v>0</v>
      </c>
      <c r="J19" s="425">
        <f>'[2]Duc chau -4'!BJ16</f>
        <v>0</v>
      </c>
      <c r="K19" s="425">
        <f>'[2]Duc tung-5 '!BJ16</f>
        <v>0</v>
      </c>
      <c r="L19" s="425">
        <f>'[2]Truongson-6'!BJ16</f>
        <v>0</v>
      </c>
      <c r="M19" s="425">
        <f>'[2]Lienminh-7'!BJ16</f>
        <v>0</v>
      </c>
      <c r="N19" s="425">
        <f>'[2]Ducla-8'!BJ16</f>
        <v>0</v>
      </c>
      <c r="O19" s="425">
        <f>'[2]Yenho-9'!BJ16</f>
        <v>0</v>
      </c>
      <c r="P19" s="425">
        <f>'[2]Ducnhan -10'!BJ16</f>
        <v>0</v>
      </c>
      <c r="Q19" s="425">
        <f>'[2]TungANh-11'!BJ16</f>
        <v>0</v>
      </c>
      <c r="R19" s="425">
        <f>'[2]BuiXa-12'!BJ16</f>
        <v>0</v>
      </c>
      <c r="S19" s="425">
        <f>'[2]Ducthinh-13'!BJ16</f>
        <v>0</v>
      </c>
      <c r="T19" s="425">
        <f>'[2]DucYen-14 '!BJ16</f>
        <v>0</v>
      </c>
      <c r="U19" s="425">
        <f>'[2]DucThuy -15'!BJ16</f>
        <v>0</v>
      </c>
      <c r="V19" s="425">
        <f>'[2]ThaiYen-16'!BJ16</f>
        <v>0</v>
      </c>
      <c r="W19" s="425">
        <f>'[2]TrungLe-17'!BJ16</f>
        <v>0</v>
      </c>
      <c r="X19" s="425">
        <f>'[2]DucHoa-18'!BJ16</f>
        <v>0</v>
      </c>
      <c r="Y19" s="425">
        <f>'[2]DucLong -19'!BJ16</f>
        <v>0</v>
      </c>
      <c r="Z19" s="425">
        <f>'[2]DucLam-20'!BJ16</f>
        <v>0</v>
      </c>
      <c r="AA19" s="425">
        <f>'[2]DucThanh-21'!BJ16</f>
        <v>0</v>
      </c>
      <c r="AB19" s="425">
        <f>'[2]DucDung-22'!BJ16</f>
        <v>0</v>
      </c>
      <c r="AC19" s="425">
        <f>'[2]DucLap-23'!BJ16</f>
        <v>0</v>
      </c>
      <c r="AD19" s="425">
        <f>'[2]DucAn-24'!BJ16</f>
        <v>0</v>
      </c>
      <c r="AE19" s="425">
        <f>'[2]DucLac-25'!BJ16</f>
        <v>0</v>
      </c>
      <c r="AF19" s="425">
        <f>'[2]DucDong-26'!BJ16</f>
        <v>0</v>
      </c>
      <c r="AG19" s="425">
        <f>[2]DucLang27!BJ16</f>
        <v>0</v>
      </c>
      <c r="AH19" s="425">
        <f>'[2]TanHuong-28'!BJ16</f>
        <v>0</v>
      </c>
    </row>
    <row r="20" spans="1:34" s="436" customFormat="1" ht="22.5" customHeight="1" x14ac:dyDescent="0.15">
      <c r="A20" s="434" t="s">
        <v>39</v>
      </c>
      <c r="B20" s="433" t="s">
        <v>38</v>
      </c>
      <c r="C20" s="434" t="s">
        <v>43</v>
      </c>
      <c r="D20" s="435">
        <v>70311.17</v>
      </c>
      <c r="E20" s="434" t="e">
        <f t="shared" si="0"/>
        <v>#VALUE!</v>
      </c>
      <c r="F20" s="431" t="s">
        <v>710</v>
      </c>
      <c r="G20" s="424">
        <f>'[2]Thi tran Duc tho-1'!BJ17</f>
        <v>0</v>
      </c>
      <c r="H20" s="425">
        <f>'[2]Duc Quang -2'!BJ17</f>
        <v>0</v>
      </c>
      <c r="I20" s="425">
        <f>'[2]Duc vinh -3'!BJ17</f>
        <v>0</v>
      </c>
      <c r="J20" s="425">
        <f>'[2]Duc chau -4'!BJ17</f>
        <v>0</v>
      </c>
      <c r="K20" s="425">
        <f>'[2]Duc tung-5 '!BJ17</f>
        <v>0</v>
      </c>
      <c r="L20" s="425">
        <f>'[2]Truongson-6'!BJ17</f>
        <v>19.22</v>
      </c>
      <c r="M20" s="425">
        <f>'[2]Lienminh-7'!BJ17</f>
        <v>0</v>
      </c>
      <c r="N20" s="425">
        <f>'[2]Ducla-8'!BJ17</f>
        <v>0</v>
      </c>
      <c r="O20" s="425">
        <f>'[2]Yenho-9'!BJ17</f>
        <v>0</v>
      </c>
      <c r="P20" s="425">
        <f>'[2]Ducnhan -10'!BJ17</f>
        <v>0</v>
      </c>
      <c r="Q20" s="425">
        <f>'[2]TungANh-11'!BJ17</f>
        <v>18.72</v>
      </c>
      <c r="R20" s="425">
        <f>'[2]BuiXa-12'!BJ17</f>
        <v>0</v>
      </c>
      <c r="S20" s="425">
        <f>'[2]Ducthinh-13'!BJ17</f>
        <v>0</v>
      </c>
      <c r="T20" s="425">
        <f>'[2]DucYen-14 '!BJ17</f>
        <v>0</v>
      </c>
      <c r="U20" s="425">
        <f>'[2]DucThuy -15'!BJ17</f>
        <v>0</v>
      </c>
      <c r="V20" s="425">
        <f>'[2]ThaiYen-16'!BJ17</f>
        <v>0</v>
      </c>
      <c r="W20" s="425">
        <f>'[2]TrungLe-17'!BJ17</f>
        <v>0</v>
      </c>
      <c r="X20" s="425">
        <f>'[2]DucHoa-18'!BJ17</f>
        <v>63.06</v>
      </c>
      <c r="Y20" s="425">
        <f>'[2]DucLong -19'!BJ17</f>
        <v>159.5</v>
      </c>
      <c r="Z20" s="425">
        <f>'[2]DucLam-20'!BJ17</f>
        <v>0</v>
      </c>
      <c r="AA20" s="425">
        <f>'[2]DucThanh-21'!BJ17</f>
        <v>0</v>
      </c>
      <c r="AB20" s="425">
        <f>'[2]DucDung-22'!BJ17</f>
        <v>203.8</v>
      </c>
      <c r="AC20" s="425">
        <f>'[2]DucLap-23'!BJ17</f>
        <v>127.44</v>
      </c>
      <c r="AD20" s="425">
        <f>'[2]DucAn-24'!BJ17</f>
        <v>218.93</v>
      </c>
      <c r="AE20" s="425">
        <f>'[2]DucLac-25'!BJ17</f>
        <v>19.2</v>
      </c>
      <c r="AF20" s="425">
        <f>'[2]DucDong-26'!BJ17</f>
        <v>360.11</v>
      </c>
      <c r="AG20" s="425">
        <f>[2]DucLang27!BJ17</f>
        <v>823.33999999999992</v>
      </c>
      <c r="AH20" s="425">
        <f>'[2]TanHuong-28'!BJ17</f>
        <v>1035.5500000000002</v>
      </c>
    </row>
    <row r="21" spans="1:34" s="436" customFormat="1" ht="22.5" customHeight="1" x14ac:dyDescent="0.15">
      <c r="A21" s="434" t="s">
        <v>40</v>
      </c>
      <c r="B21" s="433" t="s">
        <v>285</v>
      </c>
      <c r="C21" s="434" t="s">
        <v>70</v>
      </c>
      <c r="D21" s="435">
        <v>169.32</v>
      </c>
      <c r="E21" s="434">
        <f t="shared" si="0"/>
        <v>67.510000000000048</v>
      </c>
      <c r="F21" s="431">
        <f>SUM(G21:AH21)</f>
        <v>236.83000000000004</v>
      </c>
      <c r="G21" s="424">
        <f>'[2]Thi tran Duc tho-1'!BJ18</f>
        <v>15.22</v>
      </c>
      <c r="H21" s="425">
        <f>'[2]Duc Quang -2'!BJ18</f>
        <v>0.06</v>
      </c>
      <c r="I21" s="425">
        <f>'[2]Duc vinh -3'!BJ18</f>
        <v>2.4</v>
      </c>
      <c r="J21" s="425">
        <f>'[2]Duc chau -4'!BJ18</f>
        <v>2.5099999999999998</v>
      </c>
      <c r="K21" s="425">
        <f>'[2]Duc tung-5 '!BJ18</f>
        <v>5.03</v>
      </c>
      <c r="L21" s="425">
        <f>'[2]Truongson-6'!BJ18</f>
        <v>3.63</v>
      </c>
      <c r="M21" s="425">
        <f>'[2]Lienminh-7'!BJ18</f>
        <v>2.2200000000000002</v>
      </c>
      <c r="N21" s="425">
        <f>'[2]Ducla-8'!BJ18</f>
        <v>2.12</v>
      </c>
      <c r="O21" s="425">
        <f>'[2]Yenho-9'!BJ18</f>
        <v>17.7</v>
      </c>
      <c r="P21" s="425">
        <f>'[2]Ducnhan -10'!BJ18</f>
        <v>14.53</v>
      </c>
      <c r="Q21" s="425">
        <f>'[2]TungANh-11'!BJ18</f>
        <v>25.11</v>
      </c>
      <c r="R21" s="425">
        <f>'[2]BuiXa-12'!BJ18</f>
        <v>27.47</v>
      </c>
      <c r="S21" s="425">
        <f>'[2]Ducthinh-13'!BJ18</f>
        <v>3.48</v>
      </c>
      <c r="T21" s="425">
        <f>'[2]DucYen-14 '!BJ18</f>
        <v>2.09</v>
      </c>
      <c r="U21" s="425">
        <f>'[2]DucThuy -15'!BJ18</f>
        <v>8.4</v>
      </c>
      <c r="V21" s="425">
        <f>'[2]ThaiYen-16'!BJ18</f>
        <v>2.63</v>
      </c>
      <c r="W21" s="425">
        <f>'[2]TrungLe-17'!BJ18</f>
        <v>6.77</v>
      </c>
      <c r="X21" s="425">
        <f>'[2]DucHoa-18'!BJ18</f>
        <v>3.64</v>
      </c>
      <c r="Y21" s="425">
        <f>'[2]DucLong -19'!BJ18</f>
        <v>8.61</v>
      </c>
      <c r="Z21" s="425">
        <f>'[2]DucLam-20'!BJ18</f>
        <v>15.21</v>
      </c>
      <c r="AA21" s="425">
        <f>'[2]DucThanh-21'!BJ18</f>
        <v>3.87</v>
      </c>
      <c r="AB21" s="425">
        <f>'[2]DucDung-22'!BJ18</f>
        <v>10.25</v>
      </c>
      <c r="AC21" s="425">
        <f>'[2]DucLap-23'!BJ18</f>
        <v>3.08</v>
      </c>
      <c r="AD21" s="425">
        <f>'[2]DucAn-24'!BJ18</f>
        <v>2.2799999999999998</v>
      </c>
      <c r="AE21" s="425">
        <f>'[2]DucLac-25'!BJ18</f>
        <v>0.26</v>
      </c>
      <c r="AF21" s="425">
        <f>'[2]DucDong-26'!BJ18</f>
        <v>18.239999999999998</v>
      </c>
      <c r="AG21" s="425">
        <f>[2]DucLang27!BJ18</f>
        <v>18.3</v>
      </c>
      <c r="AH21" s="425">
        <f>'[2]TanHuong-28'!BJ18</f>
        <v>11.72</v>
      </c>
    </row>
    <row r="22" spans="1:34" s="436" customFormat="1" ht="22.5" customHeight="1" x14ac:dyDescent="0.15">
      <c r="A22" s="434" t="s">
        <v>50</v>
      </c>
      <c r="B22" s="433" t="s">
        <v>48</v>
      </c>
      <c r="C22" s="434" t="s">
        <v>49</v>
      </c>
      <c r="D22" s="434"/>
      <c r="E22" s="434">
        <f t="shared" si="0"/>
        <v>0</v>
      </c>
      <c r="F22" s="431">
        <f>SUM(G22:T22)</f>
        <v>0</v>
      </c>
      <c r="G22" s="424">
        <f>'[2]Thi tran Duc tho-1'!BJ19</f>
        <v>0</v>
      </c>
      <c r="H22" s="425">
        <f>'[2]Duc Quang -2'!BJ19</f>
        <v>0</v>
      </c>
      <c r="I22" s="425">
        <f>'[2]Duc vinh -3'!BJ19</f>
        <v>0</v>
      </c>
      <c r="J22" s="425">
        <f>'[2]Duc chau -4'!BJ19</f>
        <v>0</v>
      </c>
      <c r="K22" s="425">
        <f>'[2]Duc tung-5 '!BJ19</f>
        <v>0</v>
      </c>
      <c r="L22" s="425">
        <f>'[2]Truongson-6'!BJ19</f>
        <v>0</v>
      </c>
      <c r="M22" s="425">
        <f>'[2]Lienminh-7'!BJ19</f>
        <v>0</v>
      </c>
      <c r="N22" s="425">
        <f>'[2]Ducla-8'!BJ19</f>
        <v>0</v>
      </c>
      <c r="O22" s="425">
        <f>'[2]Yenho-9'!BJ19</f>
        <v>0</v>
      </c>
      <c r="P22" s="425">
        <f>'[2]Ducnhan -10'!BJ19</f>
        <v>0</v>
      </c>
      <c r="Q22" s="425">
        <f>'[2]TungANh-11'!BJ19</f>
        <v>0</v>
      </c>
      <c r="R22" s="425">
        <f>'[2]BuiXa-12'!BJ19</f>
        <v>0</v>
      </c>
      <c r="S22" s="425">
        <f>'[2]Ducthinh-13'!BJ19</f>
        <v>0</v>
      </c>
      <c r="T22" s="425">
        <f>'[2]DucYen-14 '!BJ19</f>
        <v>0</v>
      </c>
      <c r="U22" s="441">
        <f>'[2]DucThuy -15'!BJ19</f>
        <v>0</v>
      </c>
      <c r="V22" s="441">
        <f>'[2]ThaiYen-16'!BJ19</f>
        <v>0</v>
      </c>
      <c r="W22" s="441">
        <f>'[2]TrungLe-17'!BJ19</f>
        <v>0</v>
      </c>
      <c r="X22" s="441">
        <f>'[2]DucHoa-18'!BJ19</f>
        <v>0</v>
      </c>
      <c r="Y22" s="441">
        <f>'[2]DucLong -19'!BJ19</f>
        <v>0</v>
      </c>
      <c r="Z22" s="441">
        <f>'[2]DucLam-20'!BJ19</f>
        <v>0</v>
      </c>
      <c r="AA22" s="441">
        <f>'[2]DucThanh-21'!BJ19</f>
        <v>0</v>
      </c>
      <c r="AB22" s="441">
        <f>'[2]DucDung-22'!BJ19</f>
        <v>0</v>
      </c>
      <c r="AC22" s="441">
        <f>'[2]DucLap-23'!BJ19</f>
        <v>0</v>
      </c>
      <c r="AD22" s="441">
        <f>'[2]DucAn-24'!BJ19</f>
        <v>0</v>
      </c>
      <c r="AE22" s="441">
        <f>'[2]DucLac-25'!BJ19</f>
        <v>0</v>
      </c>
      <c r="AF22" s="441">
        <f>'[2]DucDong-26'!BJ19</f>
        <v>0</v>
      </c>
      <c r="AG22" s="441">
        <f>[2]DucLang27!BJ19</f>
        <v>0</v>
      </c>
      <c r="AH22" s="441">
        <f>'[2]TanHuong-28'!BJ19</f>
        <v>0</v>
      </c>
    </row>
    <row r="23" spans="1:34" s="436" customFormat="1" ht="22.5" customHeight="1" x14ac:dyDescent="0.15">
      <c r="A23" s="434" t="s">
        <v>187</v>
      </c>
      <c r="B23" s="433" t="s">
        <v>55</v>
      </c>
      <c r="C23" s="434" t="s">
        <v>56</v>
      </c>
      <c r="D23" s="434"/>
      <c r="E23" s="434">
        <f t="shared" si="0"/>
        <v>126.42</v>
      </c>
      <c r="F23" s="431">
        <f t="shared" ref="F23:F28" si="1">SUM(G23:AH23)</f>
        <v>126.42</v>
      </c>
      <c r="G23" s="424">
        <f>'[2]Thi tran Duc tho-1'!BJ20</f>
        <v>0</v>
      </c>
      <c r="H23" s="425">
        <f>'[2]Duc Quang -2'!BJ20</f>
        <v>0</v>
      </c>
      <c r="I23" s="425">
        <f>'[2]Duc vinh -3'!BJ20</f>
        <v>0</v>
      </c>
      <c r="J23" s="425">
        <f>'[2]Duc chau -4'!BJ20</f>
        <v>0</v>
      </c>
      <c r="K23" s="425">
        <f>'[2]Duc tung-5 '!BJ20</f>
        <v>7</v>
      </c>
      <c r="L23" s="425">
        <f>'[2]Truongson-6'!BJ20</f>
        <v>7</v>
      </c>
      <c r="M23" s="425">
        <f>'[2]Lienminh-7'!BJ20</f>
        <v>0</v>
      </c>
      <c r="N23" s="425">
        <f>'[2]Ducla-8'!BJ20</f>
        <v>0</v>
      </c>
      <c r="O23" s="425">
        <f>'[2]Yenho-9'!BJ20</f>
        <v>4.74</v>
      </c>
      <c r="P23" s="425">
        <f>'[2]Ducnhan -10'!BJ20</f>
        <v>0</v>
      </c>
      <c r="Q23" s="425">
        <f>'[2]TungANh-11'!BJ20</f>
        <v>0</v>
      </c>
      <c r="R23" s="425">
        <f>'[2]BuiXa-12'!BJ20</f>
        <v>12.8</v>
      </c>
      <c r="S23" s="425">
        <f>'[2]Ducthinh-13'!BJ20</f>
        <v>2.15</v>
      </c>
      <c r="T23" s="425">
        <f>'[2]DucYen-14 '!BJ20</f>
        <v>0</v>
      </c>
      <c r="U23" s="441">
        <f>'[2]DucThuy -15'!BJ20</f>
        <v>2</v>
      </c>
      <c r="V23" s="441">
        <f>'[2]ThaiYen-16'!BJ20</f>
        <v>0</v>
      </c>
      <c r="W23" s="441">
        <f>'[2]TrungLe-17'!BJ20</f>
        <v>9</v>
      </c>
      <c r="X23" s="441">
        <f>'[2]DucHoa-18'!BJ20</f>
        <v>9</v>
      </c>
      <c r="Y23" s="441">
        <f>'[2]DucLong -19'!BJ20</f>
        <v>16.29</v>
      </c>
      <c r="Z23" s="441">
        <f>'[2]DucLam-20'!BJ20</f>
        <v>11.469999999999999</v>
      </c>
      <c r="AA23" s="441">
        <f>'[2]DucThanh-21'!BJ20</f>
        <v>2.9</v>
      </c>
      <c r="AB23" s="441">
        <f>'[2]DucDung-22'!BJ20</f>
        <v>8.6</v>
      </c>
      <c r="AC23" s="441">
        <f>'[2]DucLap-23'!BJ20</f>
        <v>12</v>
      </c>
      <c r="AD23" s="441">
        <f>'[2]DucAn-24'!BJ20</f>
        <v>7.84</v>
      </c>
      <c r="AE23" s="441">
        <f>'[2]DucLac-25'!BJ20</f>
        <v>0</v>
      </c>
      <c r="AF23" s="441">
        <f>'[2]DucDong-26'!BJ20</f>
        <v>0</v>
      </c>
      <c r="AG23" s="441">
        <f>[2]DucLang27!BJ20</f>
        <v>13.63</v>
      </c>
      <c r="AH23" s="441">
        <f>'[2]TanHuong-28'!BJ20</f>
        <v>0</v>
      </c>
    </row>
    <row r="24" spans="1:34" s="403" customFormat="1" ht="22.5" customHeight="1" x14ac:dyDescent="0.15">
      <c r="A24" s="404">
        <v>2</v>
      </c>
      <c r="B24" s="412" t="s">
        <v>695</v>
      </c>
      <c r="C24" s="404" t="s">
        <v>28</v>
      </c>
      <c r="D24" s="421">
        <v>7666.88</v>
      </c>
      <c r="E24" s="404" t="e">
        <f t="shared" si="0"/>
        <v>#VALUE!</v>
      </c>
      <c r="F24" s="429" t="s">
        <v>711</v>
      </c>
      <c r="G24" s="415">
        <f>'[2]Thi tran Duc tho-1'!BJ21</f>
        <v>194.39</v>
      </c>
      <c r="H24" s="410">
        <f>'[2]Duc Quang -2'!BJ21</f>
        <v>215.37</v>
      </c>
      <c r="I24" s="410">
        <f>'[2]Duc vinh -3'!BJ21</f>
        <v>119.62</v>
      </c>
      <c r="J24" s="410">
        <f>'[2]Duc chau -4'!BJ21</f>
        <v>201.05</v>
      </c>
      <c r="K24" s="410">
        <f>'[2]Duc tung-5 '!BJ21</f>
        <v>136.80000000000001</v>
      </c>
      <c r="L24" s="410">
        <f>'[2]Truongson-6'!BJ21</f>
        <v>257.89999999999998</v>
      </c>
      <c r="M24" s="410">
        <f>'[2]Lienminh-7'!BJ21</f>
        <v>216.98999999999998</v>
      </c>
      <c r="N24" s="410">
        <f>'[2]Ducla-8'!BJ21</f>
        <v>127.02000000000001</v>
      </c>
      <c r="O24" s="410">
        <f>'[2]Yenho-9'!BJ21</f>
        <v>227.41000000000003</v>
      </c>
      <c r="P24" s="410">
        <f>'[2]Ducnhan -10'!BJ21</f>
        <v>133.55000000000001</v>
      </c>
      <c r="Q24" s="410">
        <f>'[2]TungANh-11'!BJ21</f>
        <v>330.28000000000003</v>
      </c>
      <c r="R24" s="410">
        <f>'[2]BuiXa-12'!BJ21</f>
        <v>187.83999999999997</v>
      </c>
      <c r="S24" s="410">
        <f>'[2]Ducthinh-13'!BJ21</f>
        <v>102.18000000000002</v>
      </c>
      <c r="T24" s="410">
        <f>'[2]DucYen-14 '!BJ21</f>
        <v>120.47999999999999</v>
      </c>
      <c r="U24" s="411">
        <f>'[2]DucThuy -15'!BJ21</f>
        <v>109.2</v>
      </c>
      <c r="V24" s="411">
        <f>'[2]ThaiYen-16'!BJ21</f>
        <v>140.37</v>
      </c>
      <c r="W24" s="411">
        <f>'[2]TrungLe-17'!BJ21</f>
        <v>130.47000000000003</v>
      </c>
      <c r="X24" s="411">
        <f>'[2]DucHoa-18'!BJ21</f>
        <v>222.68</v>
      </c>
      <c r="Y24" s="411">
        <f>'[2]DucLong -19'!BJ21</f>
        <v>273.03000000000009</v>
      </c>
      <c r="Z24" s="411">
        <f>'[2]DucLam-20'!BJ21</f>
        <v>146.16999999999999</v>
      </c>
      <c r="AA24" s="411">
        <f>'[2]DucThanh-21'!BJ21</f>
        <v>139.62000000000003</v>
      </c>
      <c r="AB24" s="411">
        <f>'[2]DucDung-22'!BJ21</f>
        <v>326.64</v>
      </c>
      <c r="AC24" s="411">
        <f>'[2]DucLap-23'!BJ21</f>
        <v>182.93999999999997</v>
      </c>
      <c r="AD24" s="411">
        <f>'[2]DucAn-24'!BJ21</f>
        <v>225.49999999999997</v>
      </c>
      <c r="AE24" s="411">
        <f>'[2]DucLac-25'!BJ21</f>
        <v>170.51999999999998</v>
      </c>
      <c r="AF24" s="411">
        <f>'[2]DucDong-26'!BJ21</f>
        <v>347.49</v>
      </c>
      <c r="AG24" s="411">
        <f>[2]DucLang27!BJ21</f>
        <v>255.12000000000003</v>
      </c>
      <c r="AH24" s="411">
        <f>'[2]TanHuong-28'!BJ21</f>
        <v>119.63999999999999</v>
      </c>
    </row>
    <row r="25" spans="1:34" s="436" customFormat="1" ht="22.5" customHeight="1" x14ac:dyDescent="0.15">
      <c r="A25" s="434" t="s">
        <v>21</v>
      </c>
      <c r="B25" s="433" t="s">
        <v>17</v>
      </c>
      <c r="C25" s="434" t="s">
        <v>29</v>
      </c>
      <c r="D25" s="435">
        <v>468</v>
      </c>
      <c r="E25" s="434">
        <f t="shared" si="0"/>
        <v>-445.56</v>
      </c>
      <c r="F25" s="431">
        <f t="shared" si="1"/>
        <v>22.44</v>
      </c>
      <c r="G25" s="425">
        <f>'[2]Thi tran Duc tho-1'!BJ22</f>
        <v>2.34</v>
      </c>
      <c r="H25" s="425">
        <f>'[2]Duc Quang -2'!BJ22</f>
        <v>0</v>
      </c>
      <c r="I25" s="425">
        <f>'[2]Duc vinh -3'!BJ22</f>
        <v>0</v>
      </c>
      <c r="J25" s="425">
        <f>'[2]Duc chau -4'!BJ22</f>
        <v>0</v>
      </c>
      <c r="K25" s="425">
        <f>'[2]Duc tung-5 '!BJ22</f>
        <v>0</v>
      </c>
      <c r="L25" s="425">
        <f>'[2]Truongson-6'!BJ22</f>
        <v>0</v>
      </c>
      <c r="M25" s="425">
        <f>'[2]Lienminh-7'!BJ22</f>
        <v>0</v>
      </c>
      <c r="N25" s="425">
        <f>'[2]Ducla-8'!BJ22</f>
        <v>0</v>
      </c>
      <c r="O25" s="425">
        <f>'[2]Yenho-9'!BJ22</f>
        <v>0</v>
      </c>
      <c r="P25" s="425">
        <f>'[2]Ducnhan -10'!BJ22</f>
        <v>0</v>
      </c>
      <c r="Q25" s="425">
        <f>'[2]TungANh-11'!BJ22</f>
        <v>0</v>
      </c>
      <c r="R25" s="425">
        <f>'[2]BuiXa-12'!BJ22</f>
        <v>0</v>
      </c>
      <c r="S25" s="425">
        <f>'[2]Ducthinh-13'!BJ22</f>
        <v>0</v>
      </c>
      <c r="T25" s="425">
        <f>'[2]DucYen-14 '!BJ22</f>
        <v>0</v>
      </c>
      <c r="U25" s="425">
        <f>'[2]DucThuy -15'!BJ22</f>
        <v>0.1</v>
      </c>
      <c r="V25" s="425">
        <f>'[2]ThaiYen-16'!BJ22</f>
        <v>0</v>
      </c>
      <c r="W25" s="425">
        <f>'[2]TrungLe-17'!BJ22</f>
        <v>0</v>
      </c>
      <c r="X25" s="425">
        <f>'[2]DucHoa-18'!BJ22</f>
        <v>0</v>
      </c>
      <c r="Y25" s="425">
        <f>'[2]DucLong -19'!BJ22</f>
        <v>0</v>
      </c>
      <c r="Z25" s="425">
        <f>'[2]DucLam-20'!BJ22</f>
        <v>0</v>
      </c>
      <c r="AA25" s="425">
        <f>'[2]DucThanh-21'!BJ22</f>
        <v>0</v>
      </c>
      <c r="AB25" s="425">
        <f>'[2]DucDung-22'!BJ22</f>
        <v>0</v>
      </c>
      <c r="AC25" s="425">
        <f>'[2]DucLap-23'!BJ22</f>
        <v>0</v>
      </c>
      <c r="AD25" s="425">
        <f>'[2]DucAn-24'!BJ22</f>
        <v>20</v>
      </c>
      <c r="AE25" s="425">
        <f>'[2]DucLac-25'!BJ22</f>
        <v>0</v>
      </c>
      <c r="AF25" s="425">
        <f>'[2]DucDong-26'!BJ22</f>
        <v>0</v>
      </c>
      <c r="AG25" s="425">
        <f>[2]DucLang27!BJ22</f>
        <v>0</v>
      </c>
      <c r="AH25" s="425">
        <f>'[2]TanHuong-28'!BJ22</f>
        <v>0</v>
      </c>
    </row>
    <row r="26" spans="1:34" s="436" customFormat="1" ht="22.5" customHeight="1" x14ac:dyDescent="0.15">
      <c r="A26" s="434" t="s">
        <v>10</v>
      </c>
      <c r="B26" s="433" t="s">
        <v>18</v>
      </c>
      <c r="C26" s="434" t="s">
        <v>30</v>
      </c>
      <c r="D26" s="435">
        <v>0.96</v>
      </c>
      <c r="E26" s="434">
        <f t="shared" si="0"/>
        <v>0.51</v>
      </c>
      <c r="F26" s="431">
        <f t="shared" si="1"/>
        <v>1.47</v>
      </c>
      <c r="G26" s="425">
        <f>'[2]Thi tran Duc tho-1'!BJ23</f>
        <v>1.06</v>
      </c>
      <c r="H26" s="425">
        <f>'[2]Duc Quang -2'!BJ23</f>
        <v>0</v>
      </c>
      <c r="I26" s="425">
        <f>'[2]Duc vinh -3'!BJ23</f>
        <v>0</v>
      </c>
      <c r="J26" s="425">
        <f>'[2]Duc chau -4'!BJ23</f>
        <v>0</v>
      </c>
      <c r="K26" s="425">
        <f>'[2]Duc tung-5 '!BJ23</f>
        <v>0</v>
      </c>
      <c r="L26" s="425">
        <f>'[2]Truongson-6'!BJ23</f>
        <v>0</v>
      </c>
      <c r="M26" s="425">
        <f>'[2]Lienminh-7'!BJ23</f>
        <v>0</v>
      </c>
      <c r="N26" s="425">
        <f>'[2]Ducla-8'!BJ23</f>
        <v>0</v>
      </c>
      <c r="O26" s="425">
        <f>'[2]Yenho-9'!BJ23</f>
        <v>0</v>
      </c>
      <c r="P26" s="425">
        <f>'[2]Ducnhan -10'!BJ23</f>
        <v>0</v>
      </c>
      <c r="Q26" s="425">
        <f>'[2]TungANh-11'!BJ23</f>
        <v>0</v>
      </c>
      <c r="R26" s="425">
        <f>'[2]BuiXa-12'!BJ23</f>
        <v>0.2</v>
      </c>
      <c r="S26" s="425">
        <f>'[2]Ducthinh-13'!BJ23</f>
        <v>0</v>
      </c>
      <c r="T26" s="425">
        <f>'[2]DucYen-14 '!BJ23</f>
        <v>0</v>
      </c>
      <c r="U26" s="425">
        <f>'[2]DucThuy -15'!BJ23</f>
        <v>0</v>
      </c>
      <c r="V26" s="425">
        <f>'[2]ThaiYen-16'!BJ23</f>
        <v>0</v>
      </c>
      <c r="W26" s="425">
        <f>'[2]TrungLe-17'!BJ23</f>
        <v>0</v>
      </c>
      <c r="X26" s="425">
        <f>'[2]DucHoa-18'!BJ23</f>
        <v>0</v>
      </c>
      <c r="Y26" s="425">
        <f>'[2]DucLong -19'!BJ23</f>
        <v>0</v>
      </c>
      <c r="Z26" s="425">
        <f>'[2]DucLam-20'!BJ23</f>
        <v>0</v>
      </c>
      <c r="AA26" s="425">
        <f>'[2]DucThanh-21'!BJ23</f>
        <v>0</v>
      </c>
      <c r="AB26" s="425">
        <f>'[2]DucDung-22'!BJ23</f>
        <v>0</v>
      </c>
      <c r="AC26" s="425">
        <f>'[2]DucLap-23'!BJ23</f>
        <v>0</v>
      </c>
      <c r="AD26" s="425">
        <f>'[2]DucAn-24'!BJ23</f>
        <v>0</v>
      </c>
      <c r="AE26" s="425">
        <f>'[2]DucLac-25'!BJ23</f>
        <v>0.21</v>
      </c>
      <c r="AF26" s="425">
        <f>'[2]DucDong-26'!BJ23</f>
        <v>0</v>
      </c>
      <c r="AG26" s="425">
        <f>[2]DucLang27!BJ23</f>
        <v>0</v>
      </c>
      <c r="AH26" s="425">
        <f>'[2]TanHuong-28'!BJ23</f>
        <v>0</v>
      </c>
    </row>
    <row r="27" spans="1:34" s="436" customFormat="1" ht="22.5" hidden="1" customHeight="1" x14ac:dyDescent="0.15">
      <c r="A27" s="434" t="s">
        <v>11</v>
      </c>
      <c r="B27" s="433" t="s">
        <v>19</v>
      </c>
      <c r="C27" s="434" t="s">
        <v>123</v>
      </c>
      <c r="D27" s="434"/>
      <c r="E27" s="434">
        <f t="shared" si="0"/>
        <v>0</v>
      </c>
      <c r="F27" s="431">
        <f t="shared" si="1"/>
        <v>0</v>
      </c>
      <c r="G27" s="425">
        <f>'[2]Thi tran Duc tho-1'!BJ24</f>
        <v>0</v>
      </c>
      <c r="H27" s="425">
        <f>'[2]Duc Quang -2'!BJ24</f>
        <v>0</v>
      </c>
      <c r="I27" s="425">
        <f>'[2]Duc vinh -3'!BJ24</f>
        <v>0</v>
      </c>
      <c r="J27" s="425">
        <f>'[2]Duc chau -4'!BJ24</f>
        <v>0</v>
      </c>
      <c r="K27" s="425">
        <f>'[2]Duc tung-5 '!BJ24</f>
        <v>0</v>
      </c>
      <c r="L27" s="425">
        <f>'[2]Truongson-6'!BJ24</f>
        <v>0</v>
      </c>
      <c r="M27" s="425">
        <f>'[2]Lienminh-7'!BJ24</f>
        <v>0</v>
      </c>
      <c r="N27" s="425">
        <f>'[2]Ducla-8'!BJ24</f>
        <v>0</v>
      </c>
      <c r="O27" s="425">
        <f>'[2]Yenho-9'!BJ24</f>
        <v>0</v>
      </c>
      <c r="P27" s="425">
        <f>'[2]Ducnhan -10'!BJ24</f>
        <v>0</v>
      </c>
      <c r="Q27" s="425">
        <f>'[2]TungANh-11'!BJ24</f>
        <v>0</v>
      </c>
      <c r="R27" s="425">
        <f>'[2]BuiXa-12'!BJ24</f>
        <v>0</v>
      </c>
      <c r="S27" s="425">
        <f>'[2]Ducthinh-13'!BJ24</f>
        <v>0</v>
      </c>
      <c r="T27" s="425">
        <f>'[2]DucYen-14 '!BJ24</f>
        <v>0</v>
      </c>
      <c r="U27" s="425">
        <f>'[2]DucThuy -15'!BJ24</f>
        <v>0</v>
      </c>
      <c r="V27" s="425">
        <f>'[2]ThaiYen-16'!BJ24</f>
        <v>0</v>
      </c>
      <c r="W27" s="425">
        <f>'[2]TrungLe-17'!BJ24</f>
        <v>0</v>
      </c>
      <c r="X27" s="425">
        <f>'[2]DucHoa-18'!BJ24</f>
        <v>0</v>
      </c>
      <c r="Y27" s="425">
        <f>'[2]DucLong -19'!BJ24</f>
        <v>0</v>
      </c>
      <c r="Z27" s="425">
        <f>'[2]DucLam-20'!BJ24</f>
        <v>0</v>
      </c>
      <c r="AA27" s="425">
        <f>'[2]DucThanh-21'!BJ24</f>
        <v>0</v>
      </c>
      <c r="AB27" s="425">
        <f>'[2]DucDung-22'!BJ24</f>
        <v>0</v>
      </c>
      <c r="AC27" s="425">
        <f>'[2]DucLap-23'!BJ24</f>
        <v>0</v>
      </c>
      <c r="AD27" s="425">
        <f>'[2]DucAn-24'!BJ24</f>
        <v>0</v>
      </c>
      <c r="AE27" s="425">
        <f>'[2]DucLac-25'!BJ24</f>
        <v>0</v>
      </c>
      <c r="AF27" s="425">
        <f>'[2]DucDong-26'!BJ24</f>
        <v>0</v>
      </c>
      <c r="AG27" s="425">
        <f>[2]DucLang27!BJ24</f>
        <v>0</v>
      </c>
      <c r="AH27" s="425">
        <f>'[2]TanHuong-28'!BJ24</f>
        <v>0</v>
      </c>
    </row>
    <row r="28" spans="1:34" s="436" customFormat="1" ht="22.5" hidden="1" customHeight="1" x14ac:dyDescent="0.15">
      <c r="A28" s="434" t="s">
        <v>12</v>
      </c>
      <c r="B28" s="433" t="s">
        <v>79</v>
      </c>
      <c r="C28" s="434" t="s">
        <v>126</v>
      </c>
      <c r="D28" s="434"/>
      <c r="E28" s="434">
        <f t="shared" si="0"/>
        <v>0</v>
      </c>
      <c r="F28" s="431">
        <f t="shared" si="1"/>
        <v>0</v>
      </c>
      <c r="G28" s="425">
        <f>'[2]Thi tran Duc tho-1'!BJ25</f>
        <v>0</v>
      </c>
      <c r="H28" s="425">
        <f>'[2]Duc Quang -2'!BJ25</f>
        <v>0</v>
      </c>
      <c r="I28" s="425">
        <f>'[2]Duc vinh -3'!BJ25</f>
        <v>0</v>
      </c>
      <c r="J28" s="425">
        <f>'[2]Duc chau -4'!BJ25</f>
        <v>0</v>
      </c>
      <c r="K28" s="425">
        <f>'[2]Duc tung-5 '!BJ25</f>
        <v>0</v>
      </c>
      <c r="L28" s="425">
        <f>'[2]Truongson-6'!BJ25</f>
        <v>0</v>
      </c>
      <c r="M28" s="425">
        <f>'[2]Lienminh-7'!BJ25</f>
        <v>0</v>
      </c>
      <c r="N28" s="425">
        <f>'[2]Ducla-8'!BJ25</f>
        <v>0</v>
      </c>
      <c r="O28" s="425">
        <f>'[2]Yenho-9'!BJ25</f>
        <v>0</v>
      </c>
      <c r="P28" s="425">
        <f>'[2]Ducnhan -10'!BJ25</f>
        <v>0</v>
      </c>
      <c r="Q28" s="425">
        <f>'[2]TungANh-11'!BJ25</f>
        <v>0</v>
      </c>
      <c r="R28" s="425">
        <f>'[2]BuiXa-12'!BJ25</f>
        <v>0</v>
      </c>
      <c r="S28" s="425">
        <f>'[2]Ducthinh-13'!BJ25</f>
        <v>0</v>
      </c>
      <c r="T28" s="425">
        <f>'[2]DucYen-14 '!BJ25</f>
        <v>0</v>
      </c>
      <c r="U28" s="425">
        <f>'[2]DucThuy -15'!BJ25</f>
        <v>0</v>
      </c>
      <c r="V28" s="425">
        <f>'[2]ThaiYen-16'!BJ25</f>
        <v>0</v>
      </c>
      <c r="W28" s="425">
        <f>'[2]TrungLe-17'!BJ25</f>
        <v>0</v>
      </c>
      <c r="X28" s="425">
        <f>'[2]DucHoa-18'!BJ25</f>
        <v>0</v>
      </c>
      <c r="Y28" s="425">
        <f>'[2]DucLong -19'!BJ25</f>
        <v>0</v>
      </c>
      <c r="Z28" s="425">
        <f>'[2]DucLam-20'!BJ25</f>
        <v>0</v>
      </c>
      <c r="AA28" s="425">
        <f>'[2]DucThanh-21'!BJ25</f>
        <v>0</v>
      </c>
      <c r="AB28" s="425">
        <f>'[2]DucDung-22'!BJ25</f>
        <v>0</v>
      </c>
      <c r="AC28" s="425">
        <f>'[2]DucLap-23'!BJ25</f>
        <v>0</v>
      </c>
      <c r="AD28" s="425">
        <f>'[2]DucAn-24'!BJ25</f>
        <v>0</v>
      </c>
      <c r="AE28" s="425">
        <f>'[2]DucLac-25'!BJ25</f>
        <v>0</v>
      </c>
      <c r="AF28" s="425">
        <f>'[2]DucDong-26'!BJ25</f>
        <v>0</v>
      </c>
      <c r="AG28" s="425">
        <f>[2]DucLang27!BJ25</f>
        <v>0</v>
      </c>
      <c r="AH28" s="425">
        <f>'[2]TanHuong-28'!BJ25</f>
        <v>0</v>
      </c>
    </row>
    <row r="29" spans="1:34" s="436" customFormat="1" ht="22.5" customHeight="1" x14ac:dyDescent="0.15">
      <c r="A29" s="434" t="s">
        <v>13</v>
      </c>
      <c r="B29" s="433" t="s">
        <v>83</v>
      </c>
      <c r="C29" s="434" t="s">
        <v>127</v>
      </c>
      <c r="D29" s="442">
        <v>20</v>
      </c>
      <c r="E29" s="434">
        <f t="shared" si="0"/>
        <v>-18.510000000000002</v>
      </c>
      <c r="F29" s="431">
        <f>SUM(G29:T29)</f>
        <v>1.49</v>
      </c>
      <c r="G29" s="425">
        <f>'[2]Thi tran Duc tho-1'!BJ26</f>
        <v>0</v>
      </c>
      <c r="H29" s="425">
        <f>'[2]Duc Quang -2'!BJ26</f>
        <v>0</v>
      </c>
      <c r="I29" s="425">
        <f>'[2]Duc vinh -3'!BJ26</f>
        <v>0</v>
      </c>
      <c r="J29" s="425">
        <f>'[2]Duc chau -4'!BJ26</f>
        <v>0</v>
      </c>
      <c r="K29" s="425">
        <f>'[2]Duc tung-5 '!BJ26</f>
        <v>0</v>
      </c>
      <c r="L29" s="425">
        <f>'[2]Truongson-6'!BJ26</f>
        <v>1.49</v>
      </c>
      <c r="M29" s="425">
        <f>'[2]Lienminh-7'!BJ26</f>
        <v>0</v>
      </c>
      <c r="N29" s="425">
        <f>'[2]Ducla-8'!BJ26</f>
        <v>0</v>
      </c>
      <c r="O29" s="425">
        <f>'[2]Yenho-9'!BJ26</f>
        <v>0</v>
      </c>
      <c r="P29" s="425">
        <f>'[2]Ducnhan -10'!BJ26</f>
        <v>0</v>
      </c>
      <c r="Q29" s="425">
        <f>'[2]TungANh-11'!BJ26</f>
        <v>0</v>
      </c>
      <c r="R29" s="425">
        <f>'[2]BuiXa-12'!BJ26</f>
        <v>0</v>
      </c>
      <c r="S29" s="425">
        <f>'[2]Ducthinh-13'!BJ26</f>
        <v>0</v>
      </c>
      <c r="T29" s="425">
        <f>'[2]DucYen-14 '!BJ26</f>
        <v>0</v>
      </c>
      <c r="U29" s="425">
        <f>'[2]DucThuy -15'!BJ26</f>
        <v>0</v>
      </c>
      <c r="V29" s="425">
        <f>'[2]ThaiYen-16'!BJ26</f>
        <v>17.93</v>
      </c>
      <c r="W29" s="425">
        <f>'[2]TrungLe-17'!BJ26</f>
        <v>0</v>
      </c>
      <c r="X29" s="425">
        <f>'[2]DucHoa-18'!BJ26</f>
        <v>0</v>
      </c>
      <c r="Y29" s="425">
        <f>'[2]DucLong -19'!BJ26</f>
        <v>0</v>
      </c>
      <c r="Z29" s="425">
        <f>'[2]DucLam-20'!BJ26</f>
        <v>0</v>
      </c>
      <c r="AA29" s="425">
        <f>'[2]DucThanh-21'!BJ26</f>
        <v>0</v>
      </c>
      <c r="AB29" s="425">
        <f>'[2]DucDung-22'!BJ26</f>
        <v>0</v>
      </c>
      <c r="AC29" s="425">
        <f>'[2]DucLap-23'!BJ26</f>
        <v>0</v>
      </c>
      <c r="AD29" s="425">
        <f>'[2]DucAn-24'!BJ26</f>
        <v>0</v>
      </c>
      <c r="AE29" s="425">
        <f>'[2]DucLac-25'!BJ26</f>
        <v>0</v>
      </c>
      <c r="AF29" s="425">
        <f>'[2]DucDong-26'!BJ26</f>
        <v>0</v>
      </c>
      <c r="AG29" s="425">
        <f>[2]DucLang27!BJ26</f>
        <v>0</v>
      </c>
      <c r="AH29" s="425">
        <f>'[2]TanHuong-28'!BJ26</f>
        <v>0</v>
      </c>
    </row>
    <row r="30" spans="1:34" s="440" customFormat="1" ht="22.5" customHeight="1" x14ac:dyDescent="0.15">
      <c r="A30" s="434" t="s">
        <v>14</v>
      </c>
      <c r="B30" s="433" t="s">
        <v>696</v>
      </c>
      <c r="C30" s="434" t="s">
        <v>125</v>
      </c>
      <c r="D30" s="434"/>
      <c r="E30" s="434">
        <f t="shared" si="0"/>
        <v>21.98</v>
      </c>
      <c r="F30" s="431">
        <f>SUM(G30:AH30)</f>
        <v>21.98</v>
      </c>
      <c r="G30" s="425">
        <f>'[2]Thi tran Duc tho-1'!BJ27</f>
        <v>1.1499999999999999</v>
      </c>
      <c r="H30" s="425">
        <f>'[2]Duc Quang -2'!BJ27</f>
        <v>0</v>
      </c>
      <c r="I30" s="425">
        <f>'[2]Duc vinh -3'!BJ27</f>
        <v>7.0000000000000007E-2</v>
      </c>
      <c r="J30" s="425">
        <f>'[2]Duc chau -4'!BJ27</f>
        <v>0</v>
      </c>
      <c r="K30" s="425">
        <f>'[2]Duc tung-5 '!BJ27</f>
        <v>0.25</v>
      </c>
      <c r="L30" s="425">
        <f>'[2]Truongson-6'!BJ27</f>
        <v>1.7</v>
      </c>
      <c r="M30" s="425">
        <f>'[2]Lienminh-7'!BJ27</f>
        <v>0</v>
      </c>
      <c r="N30" s="425">
        <f>'[2]Ducla-8'!BJ27</f>
        <v>0</v>
      </c>
      <c r="O30" s="425">
        <f>'[2]Yenho-9'!BJ27</f>
        <v>1</v>
      </c>
      <c r="P30" s="425">
        <f>'[2]Ducnhan -10'!BJ27</f>
        <v>0</v>
      </c>
      <c r="Q30" s="425">
        <f>'[2]TungANh-11'!BJ27</f>
        <v>0</v>
      </c>
      <c r="R30" s="425">
        <f>'[2]BuiXa-12'!BJ27</f>
        <v>0</v>
      </c>
      <c r="S30" s="425">
        <f>'[2]Ducthinh-13'!BJ27</f>
        <v>2.82</v>
      </c>
      <c r="T30" s="425">
        <f>'[2]DucYen-14 '!BJ27</f>
        <v>0.36</v>
      </c>
      <c r="U30" s="425">
        <f>'[2]DucThuy -15'!BJ27</f>
        <v>0</v>
      </c>
      <c r="V30" s="425">
        <f>'[2]ThaiYen-16'!BJ27</f>
        <v>0.15</v>
      </c>
      <c r="W30" s="425">
        <f>'[2]TrungLe-17'!BJ27</f>
        <v>9.5</v>
      </c>
      <c r="X30" s="425">
        <f>'[2]DucHoa-18'!BJ27</f>
        <v>0.5</v>
      </c>
      <c r="Y30" s="425">
        <f>'[2]DucLong -19'!BJ27</f>
        <v>0.84</v>
      </c>
      <c r="Z30" s="425">
        <f>'[2]DucLam-20'!BJ27</f>
        <v>2.37</v>
      </c>
      <c r="AA30" s="425">
        <f>'[2]DucThanh-21'!BJ27</f>
        <v>0</v>
      </c>
      <c r="AB30" s="425">
        <f>'[2]DucDung-22'!BJ27</f>
        <v>0</v>
      </c>
      <c r="AC30" s="425">
        <f>'[2]DucLap-23'!BJ27</f>
        <v>0.25</v>
      </c>
      <c r="AD30" s="425">
        <f>'[2]DucAn-24'!BJ27</f>
        <v>1.02</v>
      </c>
      <c r="AE30" s="425">
        <f>'[2]DucLac-25'!BJ27</f>
        <v>0</v>
      </c>
      <c r="AF30" s="425">
        <f>'[2]DucDong-26'!BJ27</f>
        <v>0</v>
      </c>
      <c r="AG30" s="425">
        <f>[2]DucLang27!BJ27</f>
        <v>0</v>
      </c>
      <c r="AH30" s="425">
        <f>'[2]TanHuong-28'!BJ27</f>
        <v>0</v>
      </c>
    </row>
    <row r="31" spans="1:34" s="440" customFormat="1" ht="22.5" customHeight="1" x14ac:dyDescent="0.15">
      <c r="A31" s="434" t="s">
        <v>22</v>
      </c>
      <c r="B31" s="433" t="s">
        <v>85</v>
      </c>
      <c r="C31" s="434" t="s">
        <v>51</v>
      </c>
      <c r="D31" s="442"/>
      <c r="E31" s="434">
        <f t="shared" si="0"/>
        <v>69.460000000000008</v>
      </c>
      <c r="F31" s="431">
        <f>SUM(G31:AH31)</f>
        <v>69.460000000000008</v>
      </c>
      <c r="G31" s="425">
        <f>'[2]Thi tran Duc tho-1'!BJ28</f>
        <v>0</v>
      </c>
      <c r="H31" s="425">
        <f>'[2]Duc Quang -2'!BJ28</f>
        <v>0</v>
      </c>
      <c r="I31" s="425">
        <f>'[2]Duc vinh -3'!BJ28</f>
        <v>7.0000000000000007E-2</v>
      </c>
      <c r="J31" s="425">
        <f>'[2]Duc chau -4'!BJ28</f>
        <v>0</v>
      </c>
      <c r="K31" s="425">
        <f>'[2]Duc tung-5 '!BJ28</f>
        <v>0</v>
      </c>
      <c r="L31" s="425">
        <f>'[2]Truongson-6'!BJ28</f>
        <v>1</v>
      </c>
      <c r="M31" s="425">
        <f>'[2]Lienminh-7'!BJ28</f>
        <v>0.32</v>
      </c>
      <c r="N31" s="425">
        <f>'[2]Ducla-8'!BJ28</f>
        <v>0</v>
      </c>
      <c r="O31" s="425">
        <f>'[2]Yenho-9'!BJ28</f>
        <v>0.55000000000000004</v>
      </c>
      <c r="P31" s="425">
        <f>'[2]Ducnhan -10'!BJ28</f>
        <v>0.31</v>
      </c>
      <c r="Q31" s="425">
        <f>'[2]TungANh-11'!BJ28</f>
        <v>9.83</v>
      </c>
      <c r="R31" s="425">
        <f>'[2]BuiXa-12'!BJ28</f>
        <v>0.06</v>
      </c>
      <c r="S31" s="425">
        <f>'[2]Ducthinh-13'!BJ28</f>
        <v>0</v>
      </c>
      <c r="T31" s="425">
        <f>'[2]DucYen-14 '!BJ28</f>
        <v>3.19</v>
      </c>
      <c r="U31" s="425">
        <f>'[2]DucThuy -15'!BJ28</f>
        <v>0</v>
      </c>
      <c r="V31" s="425">
        <f>'[2]ThaiYen-16'!BJ28</f>
        <v>0.06</v>
      </c>
      <c r="W31" s="425">
        <f>'[2]TrungLe-17'!BJ28</f>
        <v>0.81</v>
      </c>
      <c r="X31" s="425">
        <f>'[2]DucHoa-18'!BJ28</f>
        <v>1.75</v>
      </c>
      <c r="Y31" s="425">
        <f>'[2]DucLong -19'!BJ28</f>
        <v>12.9</v>
      </c>
      <c r="Z31" s="425">
        <f>'[2]DucLam-20'!BJ28</f>
        <v>2.6399999999999997</v>
      </c>
      <c r="AA31" s="425">
        <f>'[2]DucThanh-21'!BJ28</f>
        <v>0.28999999999999998</v>
      </c>
      <c r="AB31" s="425">
        <f>'[2]DucDung-22'!BJ28</f>
        <v>24.12</v>
      </c>
      <c r="AC31" s="425">
        <f>'[2]DucLap-23'!BJ28</f>
        <v>10.979999999999999</v>
      </c>
      <c r="AD31" s="425">
        <f>'[2]DucAn-24'!BJ28</f>
        <v>0.16</v>
      </c>
      <c r="AE31" s="425">
        <f>'[2]DucLac-25'!BJ28</f>
        <v>0</v>
      </c>
      <c r="AF31" s="425">
        <f>'[2]DucDong-26'!BJ28</f>
        <v>0.12</v>
      </c>
      <c r="AG31" s="425">
        <f>[2]DucLang27!BJ28</f>
        <v>0</v>
      </c>
      <c r="AH31" s="425">
        <f>'[2]TanHuong-28'!BJ28</f>
        <v>0.3</v>
      </c>
    </row>
    <row r="32" spans="1:34" s="436" customFormat="1" ht="22.5" customHeight="1" x14ac:dyDescent="0.15">
      <c r="A32" s="434" t="s">
        <v>23</v>
      </c>
      <c r="B32" s="443" t="s">
        <v>86</v>
      </c>
      <c r="C32" s="434" t="s">
        <v>44</v>
      </c>
      <c r="D32" s="435">
        <v>181.62</v>
      </c>
      <c r="E32" s="434">
        <f t="shared" si="0"/>
        <v>-157.61000000000001</v>
      </c>
      <c r="F32" s="431">
        <f>SUM(G32:AH32)</f>
        <v>24.009999999999998</v>
      </c>
      <c r="G32" s="425">
        <f>'[2]Thi tran Duc tho-1'!BJ29</f>
        <v>0</v>
      </c>
      <c r="H32" s="425">
        <f>'[2]Duc Quang -2'!BJ29</f>
        <v>0</v>
      </c>
      <c r="I32" s="425">
        <f>'[2]Duc vinh -3'!BJ29</f>
        <v>0</v>
      </c>
      <c r="J32" s="425">
        <f>'[2]Duc chau -4'!BJ29</f>
        <v>0</v>
      </c>
      <c r="K32" s="425">
        <f>'[2]Duc tung-5 '!BJ29</f>
        <v>0</v>
      </c>
      <c r="L32" s="425">
        <f>'[2]Truongson-6'!BJ29</f>
        <v>0</v>
      </c>
      <c r="M32" s="425">
        <f>'[2]Lienminh-7'!BJ29</f>
        <v>0</v>
      </c>
      <c r="N32" s="425">
        <f>'[2]Ducla-8'!BJ29</f>
        <v>0</v>
      </c>
      <c r="O32" s="425">
        <f>'[2]Yenho-9'!BJ29</f>
        <v>0</v>
      </c>
      <c r="P32" s="425">
        <f>'[2]Ducnhan -10'!BJ29</f>
        <v>0</v>
      </c>
      <c r="Q32" s="425">
        <f>'[2]TungANh-11'!BJ29</f>
        <v>0.37</v>
      </c>
      <c r="R32" s="425">
        <f>'[2]BuiXa-12'!BJ29</f>
        <v>0</v>
      </c>
      <c r="S32" s="425">
        <f>'[2]Ducthinh-13'!BJ29</f>
        <v>0</v>
      </c>
      <c r="T32" s="425">
        <f>'[2]DucYen-14 '!BJ29</f>
        <v>0</v>
      </c>
      <c r="U32" s="425">
        <f>'[2]DucThuy -15'!BJ29</f>
        <v>0</v>
      </c>
      <c r="V32" s="425">
        <f>'[2]ThaiYen-16'!BJ29</f>
        <v>0</v>
      </c>
      <c r="W32" s="425">
        <f>'[2]TrungLe-17'!BJ29</f>
        <v>0</v>
      </c>
      <c r="X32" s="425">
        <f>'[2]DucHoa-18'!BJ29</f>
        <v>0</v>
      </c>
      <c r="Y32" s="425">
        <f>'[2]DucLong -19'!BJ29</f>
        <v>0</v>
      </c>
      <c r="Z32" s="425">
        <f>'[2]DucLam-20'!BJ29</f>
        <v>0</v>
      </c>
      <c r="AA32" s="425">
        <f>'[2]DucThanh-21'!BJ29</f>
        <v>0</v>
      </c>
      <c r="AB32" s="425">
        <f>'[2]DucDung-22'!BJ29</f>
        <v>4.6399999999999997</v>
      </c>
      <c r="AC32" s="425">
        <f>'[2]DucLap-23'!BJ29</f>
        <v>19</v>
      </c>
      <c r="AD32" s="425">
        <f>'[2]DucAn-24'!BJ29</f>
        <v>0</v>
      </c>
      <c r="AE32" s="425">
        <f>'[2]DucLac-25'!BJ29</f>
        <v>0</v>
      </c>
      <c r="AF32" s="425">
        <f>'[2]DucDong-26'!BJ29</f>
        <v>0</v>
      </c>
      <c r="AG32" s="425">
        <f>[2]DucLang27!BJ29</f>
        <v>0</v>
      </c>
      <c r="AH32" s="425">
        <f>'[2]TanHuong-28'!BJ29</f>
        <v>0</v>
      </c>
    </row>
    <row r="33" spans="1:34" s="436" customFormat="1" ht="27" customHeight="1" x14ac:dyDescent="0.15">
      <c r="A33" s="434" t="s">
        <v>45</v>
      </c>
      <c r="B33" s="444" t="s">
        <v>131</v>
      </c>
      <c r="C33" s="434" t="s">
        <v>31</v>
      </c>
      <c r="D33" s="435">
        <v>3925.29</v>
      </c>
      <c r="E33" s="434" t="e">
        <f t="shared" si="0"/>
        <v>#VALUE!</v>
      </c>
      <c r="F33" s="431" t="s">
        <v>712</v>
      </c>
      <c r="G33" s="425">
        <f>'[2]Thi tran Duc tho-1'!BJ30</f>
        <v>74.250000000000014</v>
      </c>
      <c r="H33" s="425">
        <f>'[2]Duc Quang -2'!BJ30</f>
        <v>36.380000000000003</v>
      </c>
      <c r="I33" s="425">
        <f>'[2]Duc vinh -3'!BJ30</f>
        <v>25</v>
      </c>
      <c r="J33" s="425">
        <f>'[2]Duc chau -4'!BJ30</f>
        <v>39.61</v>
      </c>
      <c r="K33" s="425">
        <f>'[2]Duc tung-5 '!BJ30</f>
        <v>57.150000000000006</v>
      </c>
      <c r="L33" s="425">
        <f>'[2]Truongson-6'!BJ30</f>
        <v>78.069999999999993</v>
      </c>
      <c r="M33" s="425">
        <f>'[2]Lienminh-7'!BJ30</f>
        <v>51.150000000000006</v>
      </c>
      <c r="N33" s="425">
        <f>'[2]Ducla-8'!BJ30</f>
        <v>23.610000000000007</v>
      </c>
      <c r="O33" s="425">
        <f>'[2]Yenho-9'!BJ30</f>
        <v>132.03</v>
      </c>
      <c r="P33" s="425">
        <f>'[2]Ducnhan -10'!BJ30</f>
        <v>60.84</v>
      </c>
      <c r="Q33" s="425">
        <v>175.63</v>
      </c>
      <c r="R33" s="425">
        <f>'[2]BuiXa-12'!BJ30</f>
        <v>109.03</v>
      </c>
      <c r="S33" s="425">
        <f>'[2]Ducthinh-13'!BJ30</f>
        <v>53.02</v>
      </c>
      <c r="T33" s="425">
        <f>'[2]DucYen-14 '!BJ30</f>
        <v>47.029999999999994</v>
      </c>
      <c r="U33" s="425">
        <f>'[2]DucThuy -15'!BJ30</f>
        <v>74.610000000000014</v>
      </c>
      <c r="V33" s="425">
        <f>'[2]ThaiYen-16'!BJ30</f>
        <v>66.02</v>
      </c>
      <c r="W33" s="425">
        <f>'[2]TrungLe-17'!BJ30</f>
        <v>81.73</v>
      </c>
      <c r="X33" s="425">
        <f>'[2]DucHoa-18'!BJ30</f>
        <v>84.410000000000011</v>
      </c>
      <c r="Y33" s="425">
        <f>'[2]DucLong -19'!BJ30</f>
        <v>154.64000000000004</v>
      </c>
      <c r="Z33" s="425">
        <f>'[2]DucLam-20'!BJ30</f>
        <v>88.659999999999982</v>
      </c>
      <c r="AA33" s="425">
        <f>'[2]DucThanh-21'!BJ30</f>
        <v>86.5</v>
      </c>
      <c r="AB33" s="425">
        <f>'[2]DucDung-22'!BJ30</f>
        <v>112.57999999999998</v>
      </c>
      <c r="AC33" s="425">
        <f>'[2]DucLap-23'!BJ30</f>
        <v>95.41</v>
      </c>
      <c r="AD33" s="425">
        <f>'[2]DucAn-24'!BJ30</f>
        <v>126.43999999999998</v>
      </c>
      <c r="AE33" s="425">
        <f>'[2]DucLac-25'!BJ30</f>
        <v>86.13</v>
      </c>
      <c r="AF33" s="425">
        <f>'[2]DucDong-26'!BJ30</f>
        <v>138.83000000000004</v>
      </c>
      <c r="AG33" s="425">
        <f>[2]DucLang27!BJ30</f>
        <v>97.23</v>
      </c>
      <c r="AH33" s="425">
        <f>'[2]TanHuong-28'!BJ30</f>
        <v>57.849999999999987</v>
      </c>
    </row>
    <row r="34" spans="1:34" s="436" customFormat="1" ht="22.5" customHeight="1" x14ac:dyDescent="0.15">
      <c r="A34" s="434" t="s">
        <v>130</v>
      </c>
      <c r="B34" s="443" t="s">
        <v>104</v>
      </c>
      <c r="C34" s="434" t="s">
        <v>148</v>
      </c>
      <c r="D34" s="442">
        <v>10</v>
      </c>
      <c r="E34" s="434">
        <f t="shared" si="0"/>
        <v>3.8899999999999988</v>
      </c>
      <c r="F34" s="431">
        <f>'[2]Chu chuyen tong09'!BJ42</f>
        <v>13.889999999999999</v>
      </c>
      <c r="G34" s="425">
        <f>'[2]Thi tran Duc tho-1'!BJ42</f>
        <v>0</v>
      </c>
      <c r="H34" s="425">
        <f>'[2]Duc Quang -2'!BJ42</f>
        <v>0</v>
      </c>
      <c r="I34" s="425">
        <f>'[2]Duc vinh -3'!BJ42</f>
        <v>3</v>
      </c>
      <c r="J34" s="425">
        <f>'[2]Duc chau -4'!BJ42</f>
        <v>0</v>
      </c>
      <c r="K34" s="425">
        <f>'[2]Duc tung-5 '!BJ42</f>
        <v>0</v>
      </c>
      <c r="L34" s="425">
        <f>'[2]Truongson-6'!BJ42</f>
        <v>0</v>
      </c>
      <c r="M34" s="425">
        <f>'[2]Lienminh-7'!BJ42</f>
        <v>0</v>
      </c>
      <c r="N34" s="425">
        <f>'[2]Ducla-8'!BJ42</f>
        <v>0</v>
      </c>
      <c r="O34" s="425">
        <f>'[2]Yenho-9'!BJ42</f>
        <v>0.31</v>
      </c>
      <c r="P34" s="425">
        <f>'[2]Ducnhan -10'!BJ42</f>
        <v>0</v>
      </c>
      <c r="Q34" s="425">
        <f>'[2]TungANh-11'!BJ42</f>
        <v>5.0600000000000005</v>
      </c>
      <c r="R34" s="425">
        <f>'[2]BuiXa-12'!BJ42</f>
        <v>0</v>
      </c>
      <c r="S34" s="425">
        <f>'[2]Ducthinh-13'!BJ42</f>
        <v>0.46</v>
      </c>
      <c r="T34" s="425">
        <f>'[2]DucYen-14 '!BJ42</f>
        <v>0</v>
      </c>
      <c r="U34" s="425">
        <f>'[2]DucThuy -15'!BJ42</f>
        <v>0.91</v>
      </c>
      <c r="V34" s="425">
        <f>'[2]ThaiYen-16'!BJ42</f>
        <v>0</v>
      </c>
      <c r="W34" s="425">
        <f>'[2]TrungLe-17'!BJ42</f>
        <v>0</v>
      </c>
      <c r="X34" s="425">
        <f>'[2]DucHoa-18'!BJ42</f>
        <v>3.33</v>
      </c>
      <c r="Y34" s="425">
        <f>'[2]DucLong -19'!BJ42</f>
        <v>0</v>
      </c>
      <c r="Z34" s="425">
        <f>'[2]DucLam-20'!BJ42</f>
        <v>0</v>
      </c>
      <c r="AA34" s="425">
        <f>'[2]DucThanh-21'!BJ42</f>
        <v>0</v>
      </c>
      <c r="AB34" s="425">
        <f>'[2]DucDung-22'!BJ42</f>
        <v>0</v>
      </c>
      <c r="AC34" s="425">
        <f>'[2]DucLap-23'!BJ42</f>
        <v>0.38</v>
      </c>
      <c r="AD34" s="425">
        <f>'[2]DucAn-24'!BJ42</f>
        <v>0</v>
      </c>
      <c r="AE34" s="425">
        <f>'[2]DucLac-25'!BJ42</f>
        <v>0</v>
      </c>
      <c r="AF34" s="425">
        <f>'[2]DucDong-26'!BJ42</f>
        <v>0.44</v>
      </c>
      <c r="AG34" s="425">
        <f>[2]DucLang27!BJ42</f>
        <v>0</v>
      </c>
      <c r="AH34" s="425">
        <f>'[2]TanHuong-28'!BJ42</f>
        <v>0</v>
      </c>
    </row>
    <row r="35" spans="1:34" s="436" customFormat="1" ht="22.5" customHeight="1" x14ac:dyDescent="0.15">
      <c r="A35" s="434" t="s">
        <v>178</v>
      </c>
      <c r="B35" s="443" t="s">
        <v>120</v>
      </c>
      <c r="C35" s="434" t="s">
        <v>124</v>
      </c>
      <c r="D35" s="435"/>
      <c r="E35" s="434">
        <f t="shared" si="0"/>
        <v>0.56000000000000005</v>
      </c>
      <c r="F35" s="431">
        <f t="shared" ref="F35:F51" si="2">SUM(G35:AH35)</f>
        <v>0.56000000000000005</v>
      </c>
      <c r="G35" s="425">
        <f>'[2]Thi tran Duc tho-1'!BJ43</f>
        <v>0</v>
      </c>
      <c r="H35" s="425">
        <f>'[2]Duc Quang -2'!BJ43</f>
        <v>0</v>
      </c>
      <c r="I35" s="425">
        <f>'[2]Duc vinh -3'!BJ43</f>
        <v>0</v>
      </c>
      <c r="J35" s="425">
        <f>'[2]Duc chau -4'!BJ43</f>
        <v>0.56000000000000005</v>
      </c>
      <c r="K35" s="425">
        <f>'[2]Duc tung-5 '!BJ43</f>
        <v>0</v>
      </c>
      <c r="L35" s="425">
        <f>'[2]Truongson-6'!BJ43</f>
        <v>0</v>
      </c>
      <c r="M35" s="425">
        <f>'[2]Lienminh-7'!BJ43</f>
        <v>0</v>
      </c>
      <c r="N35" s="425">
        <f>'[2]Ducla-8'!BJ43</f>
        <v>0</v>
      </c>
      <c r="O35" s="425">
        <f>'[2]Yenho-9'!BJ43</f>
        <v>0</v>
      </c>
      <c r="P35" s="425">
        <f>'[2]Ducnhan -10'!BJ43</f>
        <v>0</v>
      </c>
      <c r="Q35" s="425">
        <f>'[2]TungANh-11'!BJ43</f>
        <v>0</v>
      </c>
      <c r="R35" s="425">
        <f>'[2]BuiXa-12'!BJ43</f>
        <v>0</v>
      </c>
      <c r="S35" s="425">
        <f>'[2]Ducthinh-13'!BJ43</f>
        <v>0</v>
      </c>
      <c r="T35" s="425">
        <f>'[2]DucYen-14 '!BJ43</f>
        <v>0</v>
      </c>
      <c r="U35" s="425">
        <f>'[2]DucThuy -15'!BJ43</f>
        <v>0</v>
      </c>
      <c r="V35" s="425">
        <f>'[2]ThaiYen-16'!BJ43</f>
        <v>0</v>
      </c>
      <c r="W35" s="425">
        <f>'[2]TrungLe-17'!BJ43</f>
        <v>0</v>
      </c>
      <c r="X35" s="425">
        <f>'[2]DucHoa-18'!BJ43</f>
        <v>0</v>
      </c>
      <c r="Y35" s="425">
        <f>'[2]DucLong -19'!BJ43</f>
        <v>0</v>
      </c>
      <c r="Z35" s="425">
        <f>'[2]DucLam-20'!BJ43</f>
        <v>0</v>
      </c>
      <c r="AA35" s="425">
        <f>'[2]DucThanh-21'!BJ43</f>
        <v>0</v>
      </c>
      <c r="AB35" s="425">
        <f>'[2]DucDung-22'!BJ43</f>
        <v>0</v>
      </c>
      <c r="AC35" s="425">
        <f>'[2]DucLap-23'!BJ43</f>
        <v>0</v>
      </c>
      <c r="AD35" s="425">
        <f>'[2]DucAn-24'!BJ43</f>
        <v>0</v>
      </c>
      <c r="AE35" s="425">
        <f>'[2]DucLac-25'!BJ43</f>
        <v>0</v>
      </c>
      <c r="AF35" s="425">
        <f>'[2]DucDong-26'!BJ43</f>
        <v>0</v>
      </c>
      <c r="AG35" s="425">
        <f>[2]DucLang27!BJ43</f>
        <v>0</v>
      </c>
      <c r="AH35" s="425">
        <f>'[2]TanHuong-28'!BJ43</f>
        <v>0</v>
      </c>
    </row>
    <row r="36" spans="1:34" s="436" customFormat="1" ht="22.5" customHeight="1" x14ac:dyDescent="0.15">
      <c r="A36" s="434" t="s">
        <v>179</v>
      </c>
      <c r="B36" s="443" t="s">
        <v>80</v>
      </c>
      <c r="C36" s="434" t="s">
        <v>69</v>
      </c>
      <c r="D36" s="442">
        <v>5</v>
      </c>
      <c r="E36" s="434">
        <f t="shared" si="0"/>
        <v>-1.54</v>
      </c>
      <c r="F36" s="431">
        <f t="shared" si="2"/>
        <v>3.46</v>
      </c>
      <c r="G36" s="425">
        <f>'[2]Thi tran Duc tho-1'!BJ44</f>
        <v>0</v>
      </c>
      <c r="H36" s="425">
        <f>'[2]Duc Quang -2'!BJ44</f>
        <v>0</v>
      </c>
      <c r="I36" s="425">
        <f>'[2]Duc vinh -3'!BJ44</f>
        <v>0</v>
      </c>
      <c r="J36" s="425">
        <f>'[2]Duc chau -4'!BJ44</f>
        <v>0.1</v>
      </c>
      <c r="K36" s="425">
        <f>'[2]Duc tung-5 '!BJ44</f>
        <v>0</v>
      </c>
      <c r="L36" s="425">
        <f>'[2]Truongson-6'!BJ44</f>
        <v>0.01</v>
      </c>
      <c r="M36" s="425">
        <f>'[2]Lienminh-7'!BJ44</f>
        <v>0</v>
      </c>
      <c r="N36" s="425">
        <f>'[2]Ducla-8'!BJ44</f>
        <v>0</v>
      </c>
      <c r="O36" s="425">
        <f>'[2]Yenho-9'!BJ44</f>
        <v>0.06</v>
      </c>
      <c r="P36" s="425">
        <f>'[2]Ducnhan -10'!BJ44</f>
        <v>0</v>
      </c>
      <c r="Q36" s="425">
        <f>'[2]TungANh-11'!BJ44</f>
        <v>2.67</v>
      </c>
      <c r="R36" s="425">
        <f>'[2]BuiXa-12'!BJ44</f>
        <v>0</v>
      </c>
      <c r="S36" s="425">
        <f>'[2]Ducthinh-13'!BJ44</f>
        <v>0</v>
      </c>
      <c r="T36" s="425">
        <f>'[2]DucYen-14 '!BJ44</f>
        <v>0</v>
      </c>
      <c r="U36" s="425">
        <f>'[2]DucThuy -15'!BJ44</f>
        <v>0</v>
      </c>
      <c r="V36" s="425">
        <f>'[2]ThaiYen-16'!BJ44</f>
        <v>0.37</v>
      </c>
      <c r="W36" s="425">
        <f>'[2]TrungLe-17'!BJ44</f>
        <v>0.02</v>
      </c>
      <c r="X36" s="425">
        <f>'[2]DucHoa-18'!BJ44</f>
        <v>0.19</v>
      </c>
      <c r="Y36" s="425">
        <f>'[2]DucLong -19'!BJ44</f>
        <v>0</v>
      </c>
      <c r="Z36" s="425">
        <f>'[2]DucLam-20'!BJ44</f>
        <v>0</v>
      </c>
      <c r="AA36" s="425">
        <f>'[2]DucThanh-21'!BJ44</f>
        <v>0</v>
      </c>
      <c r="AB36" s="425">
        <f>'[2]DucDung-22'!BJ44</f>
        <v>0</v>
      </c>
      <c r="AC36" s="425">
        <f>'[2]DucLap-23'!BJ44</f>
        <v>0</v>
      </c>
      <c r="AD36" s="425">
        <f>'[2]DucAn-24'!BJ44</f>
        <v>0</v>
      </c>
      <c r="AE36" s="425">
        <f>'[2]DucLac-25'!BJ44</f>
        <v>0</v>
      </c>
      <c r="AF36" s="425">
        <f>'[2]DucDong-26'!BJ44</f>
        <v>0.04</v>
      </c>
      <c r="AG36" s="425">
        <f>[2]DucLang27!BJ44</f>
        <v>0</v>
      </c>
      <c r="AH36" s="425">
        <f>'[2]TanHuong-28'!BJ44</f>
        <v>0</v>
      </c>
    </row>
    <row r="37" spans="1:34" s="436" customFormat="1" ht="22.5" customHeight="1" x14ac:dyDescent="0.15">
      <c r="A37" s="434" t="s">
        <v>180</v>
      </c>
      <c r="B37" s="443" t="s">
        <v>87</v>
      </c>
      <c r="C37" s="434" t="s">
        <v>92</v>
      </c>
      <c r="D37" s="434"/>
      <c r="E37" s="434">
        <f t="shared" si="0"/>
        <v>917.67</v>
      </c>
      <c r="F37" s="431">
        <f>'[2]Chu chuyen tong09'!BJ45</f>
        <v>917.67</v>
      </c>
      <c r="G37" s="425">
        <f>'[2]Thi tran Duc tho-1'!BJ45</f>
        <v>0</v>
      </c>
      <c r="H37" s="425">
        <f>'[2]Duc Quang -2'!BJ45</f>
        <v>10.09</v>
      </c>
      <c r="I37" s="425">
        <f>'[2]Duc vinh -3'!BJ45</f>
        <v>10.81</v>
      </c>
      <c r="J37" s="425">
        <f>'[2]Duc chau -4'!BJ45</f>
        <v>19.020000000000003</v>
      </c>
      <c r="K37" s="425">
        <f>'[2]Duc tung-5 '!BJ45</f>
        <v>23.7</v>
      </c>
      <c r="L37" s="425">
        <f>'[2]Truongson-6'!BJ45</f>
        <v>50.19</v>
      </c>
      <c r="M37" s="425">
        <f>'[2]Lienminh-7'!BJ45</f>
        <v>72.199999999999989</v>
      </c>
      <c r="N37" s="425">
        <f>'[2]Ducla-8'!BJ45</f>
        <v>10.82</v>
      </c>
      <c r="O37" s="425">
        <f>'[2]Yenho-9'!BJ45</f>
        <v>42.08</v>
      </c>
      <c r="P37" s="425">
        <f>'[2]Ducnhan -10'!BJ45</f>
        <v>29.8</v>
      </c>
      <c r="Q37" s="425">
        <f>'[2]TungANh-11'!BJ45</f>
        <v>69.740000000000009</v>
      </c>
      <c r="R37" s="425">
        <f>'[2]BuiXa-12'!BJ45</f>
        <v>25.71</v>
      </c>
      <c r="S37" s="425">
        <f>'[2]Ducthinh-13'!BJ45</f>
        <v>28.37</v>
      </c>
      <c r="T37" s="425">
        <f>'[2]DucYen-14 '!BJ45</f>
        <v>29.07</v>
      </c>
      <c r="U37" s="425">
        <f>'[2]DucThuy -15'!BJ45</f>
        <v>24</v>
      </c>
      <c r="V37" s="425">
        <f>'[2]ThaiYen-16'!BJ45</f>
        <v>35.78</v>
      </c>
      <c r="W37" s="425">
        <f>'[2]TrungLe-17'!BJ45</f>
        <v>30.18</v>
      </c>
      <c r="X37" s="425">
        <f>'[2]DucHoa-18'!BJ45</f>
        <v>37.29</v>
      </c>
      <c r="Y37" s="425">
        <f>'[2]DucLong -19'!BJ45</f>
        <v>51.19</v>
      </c>
      <c r="Z37" s="425">
        <f>'[2]DucLam-20'!BJ45</f>
        <v>37.03</v>
      </c>
      <c r="AA37" s="425">
        <f>'[2]DucThanh-21'!BJ45</f>
        <v>35.950000000000003</v>
      </c>
      <c r="AB37" s="425">
        <f>'[2]DucDung-22'!BJ45</f>
        <v>33.159999999999997</v>
      </c>
      <c r="AC37" s="425">
        <f>'[2]DucLap-23'!BJ45</f>
        <v>28.07</v>
      </c>
      <c r="AD37" s="425">
        <v>29.86</v>
      </c>
      <c r="AE37" s="425">
        <f>'[2]DucLac-25'!BJ45</f>
        <v>26.07</v>
      </c>
      <c r="AF37" s="425">
        <f>'[2]DucDong-26'!BJ45</f>
        <v>65.92</v>
      </c>
      <c r="AG37" s="425">
        <f>[2]DucLang27!BJ45</f>
        <v>40.160000000000004</v>
      </c>
      <c r="AH37" s="425">
        <f>'[2]TanHuong-28'!BJ45</f>
        <v>15.08</v>
      </c>
    </row>
    <row r="38" spans="1:34" s="436" customFormat="1" ht="22.5" customHeight="1" x14ac:dyDescent="0.15">
      <c r="A38" s="434" t="s">
        <v>181</v>
      </c>
      <c r="B38" s="443" t="s">
        <v>88</v>
      </c>
      <c r="C38" s="434" t="s">
        <v>93</v>
      </c>
      <c r="D38" s="442">
        <v>27.31</v>
      </c>
      <c r="E38" s="434">
        <f t="shared" si="0"/>
        <v>31.580000000000002</v>
      </c>
      <c r="F38" s="431">
        <f>'[2]Chu chuyen tong09'!BJ46</f>
        <v>58.89</v>
      </c>
      <c r="G38" s="425">
        <f>'[2]Thi tran Duc tho-1'!BJ46</f>
        <v>58.89</v>
      </c>
      <c r="H38" s="425">
        <f>'[2]Duc Quang -2'!BJ46</f>
        <v>0</v>
      </c>
      <c r="I38" s="425">
        <f>'[2]Duc vinh -3'!BJ46</f>
        <v>0</v>
      </c>
      <c r="J38" s="425">
        <f>'[2]Duc chau -4'!BJ46</f>
        <v>0</v>
      </c>
      <c r="K38" s="425">
        <f>'[2]Duc tung-5 '!BJ46</f>
        <v>0</v>
      </c>
      <c r="L38" s="425">
        <f>'[2]Truongson-6'!BJ46</f>
        <v>0</v>
      </c>
      <c r="M38" s="425">
        <f>'[2]Lienminh-7'!BJ46</f>
        <v>0</v>
      </c>
      <c r="N38" s="425">
        <f>'[2]Ducla-8'!BJ46</f>
        <v>0</v>
      </c>
      <c r="O38" s="425">
        <f>'[2]Yenho-9'!BJ46</f>
        <v>0</v>
      </c>
      <c r="P38" s="425">
        <f>'[2]Ducnhan -10'!BJ46</f>
        <v>0</v>
      </c>
      <c r="Q38" s="425">
        <f>'[2]TungANh-11'!BJ46</f>
        <v>0</v>
      </c>
      <c r="R38" s="425">
        <f>'[2]BuiXa-12'!BJ46</f>
        <v>0</v>
      </c>
      <c r="S38" s="425">
        <f>'[2]Ducthinh-13'!BJ46</f>
        <v>0</v>
      </c>
      <c r="T38" s="425">
        <f>'[2]DucYen-14 '!BJ46</f>
        <v>0</v>
      </c>
      <c r="U38" s="425">
        <f>'[2]DucThuy -15'!BJ46</f>
        <v>0</v>
      </c>
      <c r="V38" s="425">
        <f>'[2]ThaiYen-16'!BJ46</f>
        <v>0</v>
      </c>
      <c r="W38" s="425">
        <f>'[2]TrungLe-17'!BJ46</f>
        <v>0</v>
      </c>
      <c r="X38" s="425">
        <f>'[2]DucHoa-18'!BJ46</f>
        <v>0</v>
      </c>
      <c r="Y38" s="425">
        <f>'[2]DucLong -19'!BJ46</f>
        <v>0</v>
      </c>
      <c r="Z38" s="425">
        <f>'[2]DucLam-20'!BJ46</f>
        <v>0</v>
      </c>
      <c r="AA38" s="425">
        <f>'[2]DucThanh-21'!BJ46</f>
        <v>0</v>
      </c>
      <c r="AB38" s="425">
        <f>'[2]DucDung-22'!BJ46</f>
        <v>0</v>
      </c>
      <c r="AC38" s="425">
        <f>'[2]DucLap-23'!BJ46</f>
        <v>0</v>
      </c>
      <c r="AD38" s="425">
        <f>'[2]DucAn-24'!BJ46</f>
        <v>0</v>
      </c>
      <c r="AE38" s="425">
        <f>'[2]DucLac-25'!BJ46</f>
        <v>0</v>
      </c>
      <c r="AF38" s="425">
        <f>'[2]DucDong-26'!BJ46</f>
        <v>0</v>
      </c>
      <c r="AG38" s="425">
        <f>[2]DucLang27!BJ46</f>
        <v>0</v>
      </c>
      <c r="AH38" s="425">
        <f>'[2]TanHuong-28'!BJ46</f>
        <v>0</v>
      </c>
    </row>
    <row r="39" spans="1:34" s="436" customFormat="1" ht="22.5" customHeight="1" x14ac:dyDescent="0.15">
      <c r="A39" s="434" t="s">
        <v>182</v>
      </c>
      <c r="B39" s="443" t="s">
        <v>89</v>
      </c>
      <c r="C39" s="434" t="s">
        <v>97</v>
      </c>
      <c r="D39" s="435">
        <v>36.17</v>
      </c>
      <c r="E39" s="434">
        <f t="shared" si="0"/>
        <v>-15.400000000000002</v>
      </c>
      <c r="F39" s="431">
        <f t="shared" si="2"/>
        <v>20.77</v>
      </c>
      <c r="G39" s="425">
        <f>'[2]Thi tran Duc tho-1'!BJ47</f>
        <v>6.85</v>
      </c>
      <c r="H39" s="425">
        <f>'[2]Duc Quang -2'!BJ47</f>
        <v>0.39</v>
      </c>
      <c r="I39" s="425">
        <f>'[2]Duc vinh -3'!BJ47</f>
        <v>0.15</v>
      </c>
      <c r="J39" s="425">
        <f>'[2]Duc chau -4'!BJ47</f>
        <v>0.56000000000000005</v>
      </c>
      <c r="K39" s="425">
        <f>'[2]Duc tung-5 '!BJ47</f>
        <v>0.66</v>
      </c>
      <c r="L39" s="425">
        <f>'[2]Truongson-6'!BJ47</f>
        <v>0.13</v>
      </c>
      <c r="M39" s="425">
        <f>'[2]Lienminh-7'!BJ47</f>
        <v>0.45</v>
      </c>
      <c r="N39" s="425">
        <f>'[2]Ducla-8'!BJ47</f>
        <v>0.23</v>
      </c>
      <c r="O39" s="425">
        <f>'[2]Yenho-9'!BJ47</f>
        <v>0.22</v>
      </c>
      <c r="P39" s="425">
        <f>'[2]Ducnhan -10'!BJ47</f>
        <v>0.4</v>
      </c>
      <c r="Q39" s="425">
        <f>'[2]TungANh-11'!BJ47</f>
        <v>1.33</v>
      </c>
      <c r="R39" s="425">
        <f>'[2]BuiXa-12'!BJ47</f>
        <v>1.1599999999999999</v>
      </c>
      <c r="S39" s="425">
        <f>'[2]Ducthinh-13'!BJ47</f>
        <v>0.26</v>
      </c>
      <c r="T39" s="425">
        <f>'[2]DucYen-14 '!BJ47</f>
        <v>0.32</v>
      </c>
      <c r="U39" s="425">
        <f>'[2]DucThuy -15'!BJ47</f>
        <v>0.42</v>
      </c>
      <c r="V39" s="425">
        <f>'[2]ThaiYen-16'!BJ47</f>
        <v>0.25</v>
      </c>
      <c r="W39" s="425">
        <f>'[2]TrungLe-17'!BJ47</f>
        <v>0.65</v>
      </c>
      <c r="X39" s="425">
        <f>'[2]DucHoa-18'!BJ47</f>
        <v>0.36</v>
      </c>
      <c r="Y39" s="425">
        <f>'[2]DucLong -19'!BJ47</f>
        <v>0.98</v>
      </c>
      <c r="Z39" s="425">
        <f>'[2]DucLam-20'!BJ47</f>
        <v>0.33</v>
      </c>
      <c r="AA39" s="425">
        <f>'[2]DucThanh-21'!BJ47</f>
        <v>0.36</v>
      </c>
      <c r="AB39" s="425">
        <f>'[2]DucDung-22'!BJ47</f>
        <v>0.46</v>
      </c>
      <c r="AC39" s="425">
        <f>'[2]DucLap-23'!BJ47</f>
        <v>0.45</v>
      </c>
      <c r="AD39" s="425">
        <f>'[2]DucAn-24'!BJ47</f>
        <v>0.79</v>
      </c>
      <c r="AE39" s="425">
        <f>'[2]DucLac-25'!BJ47</f>
        <v>0.57999999999999996</v>
      </c>
      <c r="AF39" s="425">
        <f>'[2]DucDong-26'!BJ47</f>
        <v>0</v>
      </c>
      <c r="AG39" s="425">
        <f>[2]DucLang27!BJ47</f>
        <v>1.57</v>
      </c>
      <c r="AH39" s="425">
        <f>'[2]TanHuong-28'!BJ47</f>
        <v>0.46</v>
      </c>
    </row>
    <row r="40" spans="1:34" s="436" customFormat="1" ht="22.5" customHeight="1" x14ac:dyDescent="0.15">
      <c r="A40" s="434" t="s">
        <v>183</v>
      </c>
      <c r="B40" s="444" t="s">
        <v>117</v>
      </c>
      <c r="C40" s="434" t="s">
        <v>94</v>
      </c>
      <c r="D40" s="434"/>
      <c r="E40" s="434">
        <f t="shared" si="0"/>
        <v>2.7600000000000002</v>
      </c>
      <c r="F40" s="431">
        <f t="shared" si="2"/>
        <v>2.7600000000000002</v>
      </c>
      <c r="G40" s="425">
        <f>'[2]Thi tran Duc tho-1'!BJ48</f>
        <v>0.35</v>
      </c>
      <c r="H40" s="425">
        <f>'[2]Duc Quang -2'!BJ48</f>
        <v>0.18</v>
      </c>
      <c r="I40" s="425">
        <f>'[2]Duc vinh -3'!BJ48</f>
        <v>0</v>
      </c>
      <c r="J40" s="425">
        <f>'[2]Duc chau -4'!BJ48</f>
        <v>0</v>
      </c>
      <c r="K40" s="425">
        <f>'[2]Duc tung-5 '!BJ48</f>
        <v>0</v>
      </c>
      <c r="L40" s="425">
        <f>'[2]Truongson-6'!BJ48</f>
        <v>0</v>
      </c>
      <c r="M40" s="425">
        <f>'[2]Lienminh-7'!BJ48</f>
        <v>0</v>
      </c>
      <c r="N40" s="425">
        <f>'[2]Ducla-8'!BJ48</f>
        <v>0</v>
      </c>
      <c r="O40" s="425">
        <f>'[2]Yenho-9'!BJ48</f>
        <v>0.32</v>
      </c>
      <c r="P40" s="425">
        <f>'[2]Ducnhan -10'!BJ48</f>
        <v>0</v>
      </c>
      <c r="Q40" s="425">
        <f>'[2]TungANh-11'!BJ48</f>
        <v>0.41</v>
      </c>
      <c r="R40" s="425">
        <f>'[2]BuiXa-12'!BJ48</f>
        <v>0</v>
      </c>
      <c r="S40" s="425">
        <f>'[2]Ducthinh-13'!BJ48</f>
        <v>0.18</v>
      </c>
      <c r="T40" s="425">
        <f>'[2]DucYen-14 '!BJ48</f>
        <v>0</v>
      </c>
      <c r="U40" s="425">
        <f>'[2]DucThuy -15'!BJ48</f>
        <v>0</v>
      </c>
      <c r="V40" s="425">
        <f>'[2]ThaiYen-16'!BJ48</f>
        <v>0</v>
      </c>
      <c r="W40" s="425">
        <f>'[2]TrungLe-17'!BJ48</f>
        <v>0</v>
      </c>
      <c r="X40" s="425">
        <f>'[2]DucHoa-18'!BJ48</f>
        <v>0</v>
      </c>
      <c r="Y40" s="425">
        <f>'[2]DucLong -19'!BJ48</f>
        <v>0.16</v>
      </c>
      <c r="Z40" s="425">
        <f>'[2]DucLam-20'!BJ48</f>
        <v>0.69</v>
      </c>
      <c r="AA40" s="425">
        <f>'[2]DucThanh-21'!BJ48</f>
        <v>7.0000000000000007E-2</v>
      </c>
      <c r="AB40" s="425">
        <f>'[2]DucDung-22'!BJ48</f>
        <v>0.02</v>
      </c>
      <c r="AC40" s="425">
        <f>'[2]DucLap-23'!BJ48</f>
        <v>0</v>
      </c>
      <c r="AD40" s="425">
        <f>'[2]DucAn-24'!BJ48</f>
        <v>0.12</v>
      </c>
      <c r="AE40" s="425">
        <f>'[2]DucLac-25'!BJ48</f>
        <v>0.08</v>
      </c>
      <c r="AF40" s="425">
        <f>'[2]DucDong-26'!BJ48</f>
        <v>0</v>
      </c>
      <c r="AG40" s="425">
        <f>[2]DucLang27!BJ48</f>
        <v>0.18</v>
      </c>
      <c r="AH40" s="425">
        <f>'[2]TanHuong-28'!BJ48</f>
        <v>0</v>
      </c>
    </row>
    <row r="41" spans="1:34" s="436" customFormat="1" ht="22.5" customHeight="1" x14ac:dyDescent="0.15">
      <c r="A41" s="434" t="s">
        <v>184</v>
      </c>
      <c r="B41" s="443" t="s">
        <v>121</v>
      </c>
      <c r="C41" s="434" t="s">
        <v>118</v>
      </c>
      <c r="D41" s="434"/>
      <c r="E41" s="434">
        <f t="shared" si="0"/>
        <v>0</v>
      </c>
      <c r="F41" s="431">
        <f t="shared" si="2"/>
        <v>0</v>
      </c>
      <c r="G41" s="425">
        <f>'[2]Thi tran Duc tho-1'!BJ49</f>
        <v>0</v>
      </c>
      <c r="H41" s="425">
        <f>'[2]Duc Quang -2'!BJ49</f>
        <v>0</v>
      </c>
      <c r="I41" s="425">
        <f>'[2]Duc vinh -3'!BJ49</f>
        <v>0</v>
      </c>
      <c r="J41" s="425">
        <f>'[2]Duc chau -4'!BJ49</f>
        <v>0</v>
      </c>
      <c r="K41" s="425">
        <f>'[2]Duc tung-5 '!BJ49</f>
        <v>0</v>
      </c>
      <c r="L41" s="425">
        <f>'[2]Truongson-6'!BJ49</f>
        <v>0</v>
      </c>
      <c r="M41" s="425">
        <f>'[2]Lienminh-7'!BJ49</f>
        <v>0</v>
      </c>
      <c r="N41" s="425">
        <f>'[2]Ducla-8'!BJ49</f>
        <v>0</v>
      </c>
      <c r="O41" s="425">
        <f>'[2]Yenho-9'!BJ49</f>
        <v>0</v>
      </c>
      <c r="P41" s="425">
        <f>'[2]Ducnhan -10'!BJ49</f>
        <v>0</v>
      </c>
      <c r="Q41" s="425">
        <f>'[2]TungANh-11'!BJ49</f>
        <v>0</v>
      </c>
      <c r="R41" s="425">
        <f>'[2]BuiXa-12'!BJ49</f>
        <v>0</v>
      </c>
      <c r="S41" s="425">
        <f>'[2]Ducthinh-13'!BJ49</f>
        <v>0</v>
      </c>
      <c r="T41" s="425">
        <f>'[2]DucYen-14 '!BJ49</f>
        <v>0</v>
      </c>
      <c r="U41" s="425">
        <f>'[2]DucThuy -15'!BJ49</f>
        <v>0</v>
      </c>
      <c r="V41" s="425">
        <f>'[2]ThaiYen-16'!BJ49</f>
        <v>0</v>
      </c>
      <c r="W41" s="425">
        <f>'[2]TrungLe-17'!BJ49</f>
        <v>0</v>
      </c>
      <c r="X41" s="425">
        <f>'[2]DucHoa-18'!BJ49</f>
        <v>0</v>
      </c>
      <c r="Y41" s="425">
        <f>'[2]DucLong -19'!BJ49</f>
        <v>0</v>
      </c>
      <c r="Z41" s="425">
        <f>'[2]DucLam-20'!BJ49</f>
        <v>0</v>
      </c>
      <c r="AA41" s="425">
        <f>'[2]DucThanh-21'!BJ49</f>
        <v>0</v>
      </c>
      <c r="AB41" s="425">
        <f>'[2]DucDung-22'!BJ49</f>
        <v>0</v>
      </c>
      <c r="AC41" s="425">
        <f>'[2]DucLap-23'!BJ49</f>
        <v>0</v>
      </c>
      <c r="AD41" s="425">
        <f>'[2]DucAn-24'!BJ49</f>
        <v>0</v>
      </c>
      <c r="AE41" s="425">
        <f>'[2]DucLac-25'!BJ49</f>
        <v>0</v>
      </c>
      <c r="AF41" s="425">
        <f>'[2]DucDong-26'!BJ49</f>
        <v>0</v>
      </c>
      <c r="AG41" s="425">
        <f>[2]DucLang27!BJ49</f>
        <v>0</v>
      </c>
      <c r="AH41" s="425">
        <f>'[2]TanHuong-28'!BJ49</f>
        <v>0</v>
      </c>
    </row>
    <row r="42" spans="1:34" s="436" customFormat="1" ht="22.5" customHeight="1" x14ac:dyDescent="0.15">
      <c r="A42" s="434" t="s">
        <v>185</v>
      </c>
      <c r="B42" s="443" t="s">
        <v>90</v>
      </c>
      <c r="C42" s="434" t="s">
        <v>95</v>
      </c>
      <c r="D42" s="442"/>
      <c r="E42" s="434">
        <f t="shared" si="0"/>
        <v>8.0299999999999994</v>
      </c>
      <c r="F42" s="431">
        <f t="shared" si="2"/>
        <v>8.0299999999999994</v>
      </c>
      <c r="G42" s="425">
        <f>'[2]Thi tran Duc tho-1'!BJ50</f>
        <v>0.27</v>
      </c>
      <c r="H42" s="425">
        <f>'[2]Duc Quang -2'!BJ50</f>
        <v>0.05</v>
      </c>
      <c r="I42" s="425">
        <f>'[2]Duc vinh -3'!BJ50</f>
        <v>0</v>
      </c>
      <c r="J42" s="425">
        <f>'[2]Duc chau -4'!BJ50</f>
        <v>0</v>
      </c>
      <c r="K42" s="425">
        <f>'[2]Duc tung-5 '!BJ50</f>
        <v>0</v>
      </c>
      <c r="L42" s="425">
        <f>'[2]Truongson-6'!BJ50</f>
        <v>0.12</v>
      </c>
      <c r="M42" s="425">
        <f>'[2]Lienminh-7'!BJ50</f>
        <v>1.04</v>
      </c>
      <c r="N42" s="425">
        <f>'[2]Ducla-8'!BJ50</f>
        <v>0.6</v>
      </c>
      <c r="O42" s="425">
        <f>'[2]Yenho-9'!BJ50</f>
        <v>0</v>
      </c>
      <c r="P42" s="425">
        <f>'[2]Ducnhan -10'!BJ50</f>
        <v>0</v>
      </c>
      <c r="Q42" s="425">
        <f>'[2]TungANh-11'!BJ50</f>
        <v>0</v>
      </c>
      <c r="R42" s="425">
        <f>'[2]BuiXa-12'!BJ50</f>
        <v>0.16</v>
      </c>
      <c r="S42" s="425">
        <f>'[2]Ducthinh-13'!BJ50</f>
        <v>0.12</v>
      </c>
      <c r="T42" s="425">
        <f>'[2]DucYen-14 '!BJ50</f>
        <v>2.97</v>
      </c>
      <c r="U42" s="425">
        <f>'[2]DucThuy -15'!BJ50</f>
        <v>0</v>
      </c>
      <c r="V42" s="425">
        <f>'[2]ThaiYen-16'!BJ50</f>
        <v>0.92</v>
      </c>
      <c r="W42" s="425">
        <f>'[2]TrungLe-17'!BJ50</f>
        <v>0</v>
      </c>
      <c r="X42" s="425">
        <f>'[2]DucHoa-18'!BJ50</f>
        <v>0</v>
      </c>
      <c r="Y42" s="425">
        <f>'[2]DucLong -19'!BJ50</f>
        <v>1.3</v>
      </c>
      <c r="Z42" s="425">
        <f>'[2]DucLam-20'!BJ50</f>
        <v>0.25</v>
      </c>
      <c r="AA42" s="425">
        <f>'[2]DucThanh-21'!BJ50</f>
        <v>0</v>
      </c>
      <c r="AB42" s="425">
        <f>'[2]DucDung-22'!BJ50</f>
        <v>0</v>
      </c>
      <c r="AC42" s="425">
        <f>'[2]DucLap-23'!BJ50</f>
        <v>0.1</v>
      </c>
      <c r="AD42" s="425">
        <f>'[2]DucAn-24'!BJ50</f>
        <v>0</v>
      </c>
      <c r="AE42" s="425">
        <f>'[2]DucLac-25'!BJ50</f>
        <v>0.13</v>
      </c>
      <c r="AF42" s="425">
        <f>'[2]DucDong-26'!BJ50</f>
        <v>0</v>
      </c>
      <c r="AG42" s="425">
        <f>[2]DucLang27!BJ50</f>
        <v>0</v>
      </c>
      <c r="AH42" s="425">
        <f>'[2]TanHuong-28'!BJ50</f>
        <v>0</v>
      </c>
    </row>
    <row r="43" spans="1:34" s="436" customFormat="1" ht="22.5" customHeight="1" x14ac:dyDescent="0.15">
      <c r="A43" s="434" t="s">
        <v>186</v>
      </c>
      <c r="B43" s="444" t="s">
        <v>91</v>
      </c>
      <c r="C43" s="434" t="s">
        <v>46</v>
      </c>
      <c r="D43" s="435">
        <v>179.29</v>
      </c>
      <c r="E43" s="434">
        <f t="shared" si="0"/>
        <v>131.01999999999995</v>
      </c>
      <c r="F43" s="431">
        <f t="shared" si="2"/>
        <v>310.30999999999995</v>
      </c>
      <c r="G43" s="425">
        <f>'[2]Thi tran Duc tho-1'!BJ51</f>
        <v>3.16</v>
      </c>
      <c r="H43" s="425">
        <f>'[2]Duc Quang -2'!BJ51</f>
        <v>6.64</v>
      </c>
      <c r="I43" s="425">
        <f>'[2]Duc vinh -3'!BJ51</f>
        <v>5.39</v>
      </c>
      <c r="J43" s="425">
        <f>'[2]Duc chau -4'!BJ51</f>
        <v>5.92</v>
      </c>
      <c r="K43" s="425">
        <f>'[2]Duc tung-5 '!BJ51</f>
        <v>6.57</v>
      </c>
      <c r="L43" s="425">
        <f>'[2]Truongson-6'!BJ51</f>
        <v>18.34</v>
      </c>
      <c r="M43" s="425">
        <f>'[2]Lienminh-7'!BJ51</f>
        <v>10.620000000000001</v>
      </c>
      <c r="N43" s="425">
        <f>'[2]Ducla-8'!BJ51</f>
        <v>2.93</v>
      </c>
      <c r="O43" s="425">
        <f>'[2]Yenho-9'!BJ51</f>
        <v>16.82</v>
      </c>
      <c r="P43" s="425">
        <f>'[2]Ducnhan -10'!BJ51</f>
        <v>13.61</v>
      </c>
      <c r="Q43" s="425">
        <f>'[2]TungANh-11'!BJ51</f>
        <v>20.36</v>
      </c>
      <c r="R43" s="425">
        <f>'[2]BuiXa-12'!BJ51</f>
        <v>6.69</v>
      </c>
      <c r="S43" s="425">
        <f>'[2]Ducthinh-13'!BJ51</f>
        <v>4.76</v>
      </c>
      <c r="T43" s="425">
        <f>'[2]DucYen-14 '!BJ51</f>
        <v>3.05</v>
      </c>
      <c r="U43" s="425">
        <f>'[2]DucThuy -15'!BJ51</f>
        <v>3.47</v>
      </c>
      <c r="V43" s="425">
        <f>'[2]ThaiYen-16'!BJ51</f>
        <v>7.15</v>
      </c>
      <c r="W43" s="425">
        <f>'[2]TrungLe-17'!BJ51</f>
        <v>3.48</v>
      </c>
      <c r="X43" s="425">
        <f>'[2]DucHoa-18'!BJ51</f>
        <v>23.12</v>
      </c>
      <c r="Y43" s="425">
        <f>'[2]DucLong -19'!BJ51</f>
        <v>9.34</v>
      </c>
      <c r="Z43" s="425">
        <f>'[2]DucLam-20'!BJ51</f>
        <v>6.72</v>
      </c>
      <c r="AA43" s="425">
        <f>'[2]DucThanh-21'!BJ51</f>
        <v>8.2899999999999991</v>
      </c>
      <c r="AB43" s="425">
        <f>'[2]DucDung-22'!BJ51</f>
        <v>20.84</v>
      </c>
      <c r="AC43" s="425">
        <f>'[2]DucLap-23'!BJ51</f>
        <v>23.43</v>
      </c>
      <c r="AD43" s="425">
        <f>'[2]DucAn-24'!BJ51</f>
        <v>18.71</v>
      </c>
      <c r="AE43" s="425">
        <f>'[2]DucLac-25'!BJ51</f>
        <v>21.22</v>
      </c>
      <c r="AF43" s="425">
        <f>'[2]DucDong-26'!BJ51</f>
        <v>20.7</v>
      </c>
      <c r="AG43" s="425">
        <f>[2]DucLang27!BJ51</f>
        <v>12.149999999999999</v>
      </c>
      <c r="AH43" s="425">
        <f>'[2]TanHuong-28'!BJ51</f>
        <v>6.83</v>
      </c>
    </row>
    <row r="44" spans="1:34" s="436" customFormat="1" ht="22.5" customHeight="1" x14ac:dyDescent="0.15">
      <c r="A44" s="434" t="s">
        <v>188</v>
      </c>
      <c r="B44" s="444" t="s">
        <v>98</v>
      </c>
      <c r="C44" s="434" t="s">
        <v>52</v>
      </c>
      <c r="D44" s="442"/>
      <c r="E44" s="434">
        <f t="shared" si="0"/>
        <v>19.079999999999998</v>
      </c>
      <c r="F44" s="431">
        <f t="shared" si="2"/>
        <v>19.079999999999998</v>
      </c>
      <c r="G44" s="425">
        <f>'[2]Thi tran Duc tho-1'!BJ52</f>
        <v>0</v>
      </c>
      <c r="H44" s="425">
        <f>'[2]Duc Quang -2'!BJ52</f>
        <v>0</v>
      </c>
      <c r="I44" s="425">
        <f>'[2]Duc vinh -3'!BJ52</f>
        <v>0</v>
      </c>
      <c r="J44" s="425">
        <f>'[2]Duc chau -4'!BJ52</f>
        <v>0</v>
      </c>
      <c r="K44" s="425">
        <f>'[2]Duc tung-5 '!BJ52</f>
        <v>1.62</v>
      </c>
      <c r="L44" s="425">
        <f>'[2]Truongson-6'!BJ52</f>
        <v>10.3</v>
      </c>
      <c r="M44" s="425">
        <f>'[2]Lienminh-7'!BJ52</f>
        <v>1.54</v>
      </c>
      <c r="N44" s="425">
        <f>'[2]Ducla-8'!BJ52</f>
        <v>0</v>
      </c>
      <c r="O44" s="425">
        <f>'[2]Yenho-9'!BJ52</f>
        <v>0.71</v>
      </c>
      <c r="P44" s="425">
        <f>'[2]Ducnhan -10'!BJ52</f>
        <v>0</v>
      </c>
      <c r="Q44" s="425">
        <f>'[2]TungANh-11'!BJ52</f>
        <v>3.16</v>
      </c>
      <c r="R44" s="425">
        <f>'[2]BuiXa-12'!BJ52</f>
        <v>1.42</v>
      </c>
      <c r="S44" s="425">
        <f>'[2]Ducthinh-13'!BJ52</f>
        <v>0</v>
      </c>
      <c r="T44" s="425">
        <f>'[2]DucYen-14 '!BJ52</f>
        <v>0</v>
      </c>
      <c r="U44" s="425">
        <f>'[2]DucThuy -15'!BJ52</f>
        <v>0</v>
      </c>
      <c r="V44" s="425">
        <f>'[2]ThaiYen-16'!BJ52</f>
        <v>0</v>
      </c>
      <c r="W44" s="425">
        <f>'[2]TrungLe-17'!BJ52</f>
        <v>0</v>
      </c>
      <c r="X44" s="425">
        <f>'[2]DucHoa-18'!BJ52</f>
        <v>0</v>
      </c>
      <c r="Y44" s="425">
        <f>'[2]DucLong -19'!BJ52</f>
        <v>0</v>
      </c>
      <c r="Z44" s="425">
        <f>'[2]DucLam-20'!BJ52</f>
        <v>0</v>
      </c>
      <c r="AA44" s="425">
        <f>'[2]DucThanh-21'!BJ52</f>
        <v>0.33</v>
      </c>
      <c r="AB44" s="425">
        <f>'[2]DucDung-22'!BJ52</f>
        <v>0</v>
      </c>
      <c r="AC44" s="425">
        <f>'[2]DucLap-23'!BJ52</f>
        <v>0</v>
      </c>
      <c r="AD44" s="425">
        <f>'[2]DucAn-24'!BJ52</f>
        <v>0</v>
      </c>
      <c r="AE44" s="425">
        <f>'[2]DucLac-25'!BJ52</f>
        <v>0</v>
      </c>
      <c r="AF44" s="425">
        <f>'[2]DucDong-26'!BJ52</f>
        <v>0</v>
      </c>
      <c r="AG44" s="425">
        <f>[2]DucLang27!BJ52</f>
        <v>0</v>
      </c>
      <c r="AH44" s="425">
        <f>'[2]TanHuong-28'!BJ52</f>
        <v>0</v>
      </c>
    </row>
    <row r="45" spans="1:34" s="436" customFormat="1" ht="22.5" customHeight="1" x14ac:dyDescent="0.15">
      <c r="A45" s="434" t="s">
        <v>189</v>
      </c>
      <c r="B45" s="443" t="s">
        <v>153</v>
      </c>
      <c r="C45" s="434" t="s">
        <v>151</v>
      </c>
      <c r="D45" s="434"/>
      <c r="E45" s="434">
        <f t="shared" si="0"/>
        <v>30.159999999999993</v>
      </c>
      <c r="F45" s="431">
        <f t="shared" si="2"/>
        <v>30.159999999999993</v>
      </c>
      <c r="G45" s="425">
        <f>'[2]Thi tran Duc tho-1'!BJ53</f>
        <v>1.29</v>
      </c>
      <c r="H45" s="425">
        <f>'[2]Duc Quang -2'!BJ53</f>
        <v>0.41000000000000003</v>
      </c>
      <c r="I45" s="425">
        <f>'[2]Duc vinh -3'!BJ53</f>
        <v>0.83000000000000007</v>
      </c>
      <c r="J45" s="425">
        <f>'[2]Duc chau -4'!BJ53</f>
        <v>0.69</v>
      </c>
      <c r="K45" s="425">
        <f>'[2]Duc tung-5 '!BJ53</f>
        <v>0.73</v>
      </c>
      <c r="L45" s="425">
        <f>'[2]Truongson-6'!BJ53</f>
        <v>2.13</v>
      </c>
      <c r="M45" s="425">
        <f>'[2]Lienminh-7'!BJ53</f>
        <v>0.86</v>
      </c>
      <c r="N45" s="425">
        <f>'[2]Ducla-8'!BJ53</f>
        <v>0.66</v>
      </c>
      <c r="O45" s="425">
        <f>'[2]Yenho-9'!BJ53</f>
        <v>3.31</v>
      </c>
      <c r="P45" s="425">
        <f>'[2]Ducnhan -10'!BJ53</f>
        <v>0.27</v>
      </c>
      <c r="Q45" s="425">
        <f>'[2]TungANh-11'!BJ53</f>
        <v>1.74</v>
      </c>
      <c r="R45" s="425">
        <f>'[2]BuiXa-12'!BJ53</f>
        <v>1.08</v>
      </c>
      <c r="S45" s="425">
        <f>'[2]Ducthinh-13'!BJ53</f>
        <v>1.19</v>
      </c>
      <c r="T45" s="425">
        <f>'[2]DucYen-14 '!BJ53</f>
        <v>0.26</v>
      </c>
      <c r="U45" s="425">
        <f>'[2]DucThuy -15'!BJ53</f>
        <v>1.44</v>
      </c>
      <c r="V45" s="425">
        <f>'[2]ThaiYen-16'!BJ53</f>
        <v>1.56</v>
      </c>
      <c r="W45" s="425">
        <f>'[2]TrungLe-17'!BJ53</f>
        <v>0.85</v>
      </c>
      <c r="X45" s="425">
        <f>'[2]DucHoa-18'!BJ53</f>
        <v>0.99</v>
      </c>
      <c r="Y45" s="425">
        <f>'[2]DucLong -19'!BJ53</f>
        <v>0.99</v>
      </c>
      <c r="Z45" s="425">
        <f>'[2]DucLam-20'!BJ53</f>
        <v>1.32</v>
      </c>
      <c r="AA45" s="425">
        <f>'[2]DucThanh-21'!BJ53</f>
        <v>0.52</v>
      </c>
      <c r="AB45" s="425">
        <f>'[2]DucDung-22'!BJ53</f>
        <v>1.3299999999999998</v>
      </c>
      <c r="AC45" s="425">
        <f>'[2]DucLap-23'!BJ53</f>
        <v>0.84</v>
      </c>
      <c r="AD45" s="425">
        <f>'[2]DucAn-24'!BJ53</f>
        <v>0.68</v>
      </c>
      <c r="AE45" s="425">
        <f>'[2]DucLac-25'!BJ53</f>
        <v>1.75</v>
      </c>
      <c r="AF45" s="425">
        <f>'[2]DucDong-26'!BJ53</f>
        <v>1.31</v>
      </c>
      <c r="AG45" s="425">
        <f>[2]DucLang27!BJ53</f>
        <v>0.87999999999999989</v>
      </c>
      <c r="AH45" s="425">
        <f>'[2]TanHuong-28'!BJ53</f>
        <v>0.25</v>
      </c>
    </row>
    <row r="46" spans="1:34" s="436" customFormat="1" ht="22.5" customHeight="1" x14ac:dyDescent="0.15">
      <c r="A46" s="434" t="s">
        <v>190</v>
      </c>
      <c r="B46" s="443" t="s">
        <v>154</v>
      </c>
      <c r="C46" s="434" t="s">
        <v>152</v>
      </c>
      <c r="D46" s="434"/>
      <c r="E46" s="434">
        <f t="shared" si="0"/>
        <v>0.37</v>
      </c>
      <c r="F46" s="431">
        <f t="shared" si="2"/>
        <v>0.37</v>
      </c>
      <c r="G46" s="425">
        <f>'[2]Thi tran Duc tho-1'!BJ54</f>
        <v>0</v>
      </c>
      <c r="H46" s="425">
        <f>'[2]Duc Quang -2'!BJ54</f>
        <v>0</v>
      </c>
      <c r="I46" s="425">
        <f>'[2]Duc vinh -3'!BJ54</f>
        <v>0</v>
      </c>
      <c r="J46" s="425">
        <f>'[2]Duc chau -4'!BJ54</f>
        <v>0</v>
      </c>
      <c r="K46" s="425">
        <f>'[2]Duc tung-5 '!BJ54</f>
        <v>0</v>
      </c>
      <c r="L46" s="425">
        <f>'[2]Truongson-6'!BJ54</f>
        <v>0</v>
      </c>
      <c r="M46" s="425">
        <f>'[2]Lienminh-7'!BJ54</f>
        <v>0</v>
      </c>
      <c r="N46" s="425">
        <f>'[2]Ducla-8'!BJ54</f>
        <v>0</v>
      </c>
      <c r="O46" s="425">
        <f>'[2]Yenho-9'!BJ54</f>
        <v>0</v>
      </c>
      <c r="P46" s="425">
        <f>'[2]Ducnhan -10'!BJ54</f>
        <v>0</v>
      </c>
      <c r="Q46" s="425">
        <f>'[2]TungANh-11'!BJ54</f>
        <v>0.37</v>
      </c>
      <c r="R46" s="425">
        <f>'[2]BuiXa-12'!BJ54</f>
        <v>0</v>
      </c>
      <c r="S46" s="425">
        <f>'[2]Ducthinh-13'!BJ54</f>
        <v>0</v>
      </c>
      <c r="T46" s="425">
        <f>'[2]DucYen-14 '!BJ54</f>
        <v>0</v>
      </c>
      <c r="U46" s="425">
        <f>'[2]DucThuy -15'!BJ54</f>
        <v>0</v>
      </c>
      <c r="V46" s="425">
        <f>'[2]ThaiYen-16'!BJ54</f>
        <v>0</v>
      </c>
      <c r="W46" s="425">
        <f>'[2]TrungLe-17'!BJ54</f>
        <v>0</v>
      </c>
      <c r="X46" s="425">
        <f>'[2]DucHoa-18'!BJ54</f>
        <v>0</v>
      </c>
      <c r="Y46" s="425">
        <f>'[2]DucLong -19'!BJ54</f>
        <v>0</v>
      </c>
      <c r="Z46" s="425">
        <f>'[2]DucLam-20'!BJ54</f>
        <v>0</v>
      </c>
      <c r="AA46" s="425">
        <f>'[2]DucThanh-21'!BJ54</f>
        <v>0</v>
      </c>
      <c r="AB46" s="425">
        <f>'[2]DucDung-22'!BJ54</f>
        <v>0</v>
      </c>
      <c r="AC46" s="425">
        <f>'[2]DucLap-23'!BJ54</f>
        <v>0</v>
      </c>
      <c r="AD46" s="425">
        <f>'[2]DucAn-24'!BJ54</f>
        <v>0</v>
      </c>
      <c r="AE46" s="425">
        <f>'[2]DucLac-25'!BJ54</f>
        <v>0</v>
      </c>
      <c r="AF46" s="425">
        <f>'[2]DucDong-26'!BJ54</f>
        <v>0</v>
      </c>
      <c r="AG46" s="425">
        <f>[2]DucLang27!BJ54</f>
        <v>0</v>
      </c>
      <c r="AH46" s="425">
        <f>'[2]TanHuong-28'!BJ54</f>
        <v>0</v>
      </c>
    </row>
    <row r="47" spans="1:34" s="436" customFormat="1" ht="22.5" customHeight="1" x14ac:dyDescent="0.15">
      <c r="A47" s="434" t="s">
        <v>191</v>
      </c>
      <c r="B47" s="443" t="s">
        <v>149</v>
      </c>
      <c r="C47" s="434" t="s">
        <v>103</v>
      </c>
      <c r="D47" s="435">
        <v>0.89</v>
      </c>
      <c r="E47" s="434">
        <f t="shared" si="0"/>
        <v>52.980000000000004</v>
      </c>
      <c r="F47" s="431">
        <f t="shared" si="2"/>
        <v>53.870000000000005</v>
      </c>
      <c r="G47" s="425">
        <f>'[2]Thi tran Duc tho-1'!BJ55</f>
        <v>1.23</v>
      </c>
      <c r="H47" s="425">
        <f>'[2]Duc Quang -2'!BJ55</f>
        <v>0.85</v>
      </c>
      <c r="I47" s="425">
        <f>'[2]Duc vinh -3'!BJ55</f>
        <v>0.9</v>
      </c>
      <c r="J47" s="425">
        <f>'[2]Duc chau -4'!BJ55</f>
        <v>0.89</v>
      </c>
      <c r="K47" s="425">
        <f>'[2]Duc tung-5 '!BJ55</f>
        <v>3.21</v>
      </c>
      <c r="L47" s="425">
        <f>'[2]Truongson-6'!BJ55</f>
        <v>3.26</v>
      </c>
      <c r="M47" s="425">
        <f>'[2]Lienminh-7'!BJ55</f>
        <v>1.2</v>
      </c>
      <c r="N47" s="425">
        <f>'[2]Ducla-8'!BJ55</f>
        <v>1.93</v>
      </c>
      <c r="O47" s="425">
        <f>'[2]Yenho-9'!BJ55</f>
        <v>2.3199999999999998</v>
      </c>
      <c r="P47" s="425">
        <f>'[2]Ducnhan -10'!BJ55</f>
        <v>2.85</v>
      </c>
      <c r="Q47" s="425">
        <f>'[2]TungANh-11'!BJ55</f>
        <v>6.4</v>
      </c>
      <c r="R47" s="425">
        <f>'[2]BuiXa-12'!BJ55</f>
        <v>2.81</v>
      </c>
      <c r="S47" s="425">
        <f>'[2]Ducthinh-13'!BJ55</f>
        <v>1.08</v>
      </c>
      <c r="T47" s="425">
        <f>'[2]DucYen-14 '!BJ55</f>
        <v>0.6</v>
      </c>
      <c r="U47" s="425">
        <f>'[2]DucThuy -15'!BJ55</f>
        <v>1.1599999999999999</v>
      </c>
      <c r="V47" s="425">
        <f>'[2]ThaiYen-16'!BJ55</f>
        <v>0.8</v>
      </c>
      <c r="W47" s="425">
        <f>'[2]TrungLe-17'!BJ55</f>
        <v>1.57</v>
      </c>
      <c r="X47" s="425">
        <f>'[2]DucHoa-18'!BJ55</f>
        <v>2.59</v>
      </c>
      <c r="Y47" s="425">
        <f>'[2]DucLong -19'!BJ55</f>
        <v>1.97</v>
      </c>
      <c r="Z47" s="425">
        <f>'[2]DucLam-20'!BJ55</f>
        <v>2.46</v>
      </c>
      <c r="AA47" s="425">
        <f>'[2]DucThanh-21'!BJ55</f>
        <v>2.15</v>
      </c>
      <c r="AB47" s="425">
        <f>'[2]DucDung-22'!BJ55</f>
        <v>2.02</v>
      </c>
      <c r="AC47" s="425">
        <f>'[2]DucLap-23'!BJ55</f>
        <v>1.83</v>
      </c>
      <c r="AD47" s="425">
        <f>'[2]DucAn-24'!BJ55</f>
        <v>1.69</v>
      </c>
      <c r="AE47" s="425">
        <f>'[2]DucLac-25'!BJ55</f>
        <v>3.28</v>
      </c>
      <c r="AF47" s="425">
        <f>'[2]DucDong-26'!BJ55</f>
        <v>1.22</v>
      </c>
      <c r="AG47" s="425">
        <f>[2]DucLang27!BJ55</f>
        <v>1.6</v>
      </c>
      <c r="AH47" s="425">
        <f>'[2]TanHuong-28'!BJ55</f>
        <v>0</v>
      </c>
    </row>
    <row r="48" spans="1:34" s="436" customFormat="1" ht="22.5" customHeight="1" x14ac:dyDescent="0.15">
      <c r="A48" s="434" t="s">
        <v>192</v>
      </c>
      <c r="B48" s="443" t="s">
        <v>697</v>
      </c>
      <c r="C48" s="434" t="s">
        <v>157</v>
      </c>
      <c r="D48" s="434"/>
      <c r="E48" s="434" t="e">
        <f t="shared" si="0"/>
        <v>#VALUE!</v>
      </c>
      <c r="F48" s="431" t="s">
        <v>713</v>
      </c>
      <c r="G48" s="425">
        <f>'[2]Thi tran Duc tho-1'!BJ56</f>
        <v>39.270000000000003</v>
      </c>
      <c r="H48" s="425">
        <f>'[2]Duc Quang -2'!BJ56</f>
        <v>143.83000000000001</v>
      </c>
      <c r="I48" s="425">
        <f>'[2]Duc vinh -3'!BJ56</f>
        <v>70.180000000000007</v>
      </c>
      <c r="J48" s="425">
        <f>'[2]Duc chau -4'!BJ56</f>
        <v>128.56</v>
      </c>
      <c r="K48" s="425">
        <f>'[2]Duc tung-5 '!BJ56</f>
        <v>44.91</v>
      </c>
      <c r="L48" s="425">
        <f>'[2]Truongson-6'!BJ56</f>
        <v>76.39</v>
      </c>
      <c r="M48" s="425">
        <f>'[2]Lienminh-7'!BJ56</f>
        <v>77.010000000000005</v>
      </c>
      <c r="N48" s="425">
        <f>'[2]Ducla-8'!BJ56</f>
        <v>55.56</v>
      </c>
      <c r="O48" s="425">
        <f>'[2]Yenho-9'!BJ56</f>
        <v>26.68</v>
      </c>
      <c r="P48" s="425">
        <f>'[2]Ducnhan -10'!BJ56</f>
        <v>23.94</v>
      </c>
      <c r="Q48" s="425">
        <f>'[2]TungANh-11'!BJ56</f>
        <v>69.73</v>
      </c>
      <c r="R48" s="425">
        <f>'[2]BuiXa-12'!BJ56</f>
        <v>39.200000000000003</v>
      </c>
      <c r="S48" s="425">
        <f>'[2]Ducthinh-13'!BJ56</f>
        <v>8.64</v>
      </c>
      <c r="T48" s="425">
        <f>'[2]DucYen-14 '!BJ56</f>
        <v>33.6</v>
      </c>
      <c r="U48" s="425">
        <f>'[2]DucThuy -15'!BJ56</f>
        <v>0.67</v>
      </c>
      <c r="V48" s="425">
        <f>'[2]ThaiYen-16'!BJ56</f>
        <v>4.45</v>
      </c>
      <c r="W48" s="425">
        <f>'[2]TrungLe-17'!BJ56</f>
        <v>0</v>
      </c>
      <c r="X48" s="425">
        <f>'[2]DucHoa-18'!BJ56</f>
        <v>48.77</v>
      </c>
      <c r="Y48" s="425">
        <f>'[2]DucLong -19'!BJ56</f>
        <v>2.33</v>
      </c>
      <c r="Z48" s="425">
        <f>'[2]DucLam-20'!BJ56</f>
        <v>1.66</v>
      </c>
      <c r="AA48" s="425">
        <f>'[2]DucThanh-21'!BJ56</f>
        <v>1.06</v>
      </c>
      <c r="AB48" s="425">
        <f>'[2]DucDung-22'!BJ56</f>
        <v>9.8699999999999992</v>
      </c>
      <c r="AC48" s="425">
        <f>'[2]DucLap-23'!BJ56</f>
        <v>0.78</v>
      </c>
      <c r="AD48" s="425">
        <f>'[2]DucAn-24'!BJ56</f>
        <v>0</v>
      </c>
      <c r="AE48" s="425">
        <f>'[2]DucLac-25'!BJ56</f>
        <v>28.39</v>
      </c>
      <c r="AF48" s="425">
        <f>'[2]DucDong-26'!BJ56</f>
        <v>46.87</v>
      </c>
      <c r="AG48" s="425">
        <f>[2]DucLang27!BJ56</f>
        <v>42.74</v>
      </c>
      <c r="AH48" s="425">
        <f>'[2]TanHuong-28'!BJ56</f>
        <v>30.65</v>
      </c>
    </row>
    <row r="49" spans="1:34" s="436" customFormat="1" ht="22.5" customHeight="1" x14ac:dyDescent="0.15">
      <c r="A49" s="434" t="s">
        <v>193</v>
      </c>
      <c r="B49" s="443" t="s">
        <v>155</v>
      </c>
      <c r="C49" s="434" t="s">
        <v>158</v>
      </c>
      <c r="D49" s="434"/>
      <c r="E49" s="434">
        <f t="shared" si="0"/>
        <v>430.63000000000011</v>
      </c>
      <c r="F49" s="431">
        <f t="shared" si="2"/>
        <v>430.63000000000011</v>
      </c>
      <c r="G49" s="425">
        <f>'[2]Thi tran Duc tho-1'!BJ57</f>
        <v>4.28</v>
      </c>
      <c r="H49" s="425">
        <f>'[2]Duc Quang -2'!BJ57</f>
        <v>16.55</v>
      </c>
      <c r="I49" s="425">
        <f>'[2]Duc vinh -3'!BJ57</f>
        <v>3.22</v>
      </c>
      <c r="J49" s="425">
        <f>'[2]Duc chau -4'!BJ57</f>
        <v>5.14</v>
      </c>
      <c r="K49" s="425">
        <f>'[2]Duc tung-5 '!BJ57</f>
        <v>-2</v>
      </c>
      <c r="L49" s="425">
        <f>'[2]Truongson-6'!BJ57</f>
        <v>14.77</v>
      </c>
      <c r="M49" s="425">
        <f>'[2]Lienminh-7'!BJ57</f>
        <v>0.6</v>
      </c>
      <c r="N49" s="425">
        <f>'[2]Ducla-8'!BJ57</f>
        <v>30.68</v>
      </c>
      <c r="O49" s="425">
        <f>'[2]Yenho-9'!BJ57</f>
        <v>1</v>
      </c>
      <c r="P49" s="425">
        <f>'[2]Ducnhan -10'!BJ57</f>
        <v>1.53</v>
      </c>
      <c r="Q49" s="425">
        <f>'[2]TungANh-11'!BJ57</f>
        <v>3.15</v>
      </c>
      <c r="R49" s="425">
        <f>'[2]BuiXa-12'!BJ57</f>
        <v>0.32</v>
      </c>
      <c r="S49" s="425">
        <f>'[2]Ducthinh-13'!BJ57</f>
        <v>0.15</v>
      </c>
      <c r="T49" s="425">
        <f>'[2]DucYen-14 '!BJ57</f>
        <v>0.03</v>
      </c>
      <c r="U49" s="425">
        <f>'[2]DucThuy -15'!BJ57</f>
        <v>2.42</v>
      </c>
      <c r="V49" s="425">
        <f>'[2]ThaiYen-16'!BJ57</f>
        <v>4.93</v>
      </c>
      <c r="W49" s="425">
        <f>'[2]TrungLe-17'!BJ57</f>
        <v>1.68</v>
      </c>
      <c r="X49" s="425">
        <f>'[2]DucHoa-18'!BJ57</f>
        <v>19.38</v>
      </c>
      <c r="Y49" s="425">
        <f>'[2]DucLong -19'!BJ57</f>
        <v>36.39</v>
      </c>
      <c r="Z49" s="425">
        <f>'[2]DucLam-20'!BJ57</f>
        <v>2.04</v>
      </c>
      <c r="AA49" s="425">
        <f>'[2]DucThanh-21'!BJ57</f>
        <v>4.0999999999999996</v>
      </c>
      <c r="AB49" s="425">
        <f>'[2]DucDung-22'!BJ57</f>
        <v>117.6</v>
      </c>
      <c r="AC49" s="425">
        <f>'[2]DucLap-23'!BJ57</f>
        <v>1.42</v>
      </c>
      <c r="AD49" s="425">
        <f>'[2]DucAn-24'!BJ57</f>
        <v>19.7</v>
      </c>
      <c r="AE49" s="425">
        <f>'[2]DucLac-25'!BJ57</f>
        <v>2.68</v>
      </c>
      <c r="AF49" s="425">
        <f>'[2]DucDong-26'!BJ57</f>
        <v>72.040000000000006</v>
      </c>
      <c r="AG49" s="425">
        <f>[2]DucLang27!BJ57</f>
        <v>58.610000000000007</v>
      </c>
      <c r="AH49" s="425">
        <f>'[2]TanHuong-28'!BJ57</f>
        <v>8.2200000000000006</v>
      </c>
    </row>
    <row r="50" spans="1:34" s="436" customFormat="1" ht="22.5" customHeight="1" x14ac:dyDescent="0.15">
      <c r="A50" s="434" t="s">
        <v>194</v>
      </c>
      <c r="B50" s="443" t="s">
        <v>73</v>
      </c>
      <c r="C50" s="434" t="s">
        <v>74</v>
      </c>
      <c r="D50" s="434"/>
      <c r="E50" s="434">
        <f t="shared" si="0"/>
        <v>1.1299999999999999</v>
      </c>
      <c r="F50" s="431">
        <f t="shared" si="2"/>
        <v>1.1299999999999999</v>
      </c>
      <c r="G50" s="425">
        <f>'[2]Thi tran Duc tho-1'!BJ58</f>
        <v>0</v>
      </c>
      <c r="H50" s="425">
        <f>'[2]Duc Quang -2'!BJ58</f>
        <v>0</v>
      </c>
      <c r="I50" s="425">
        <f>'[2]Duc vinh -3'!BJ58</f>
        <v>0</v>
      </c>
      <c r="J50" s="425">
        <f>'[2]Duc chau -4'!BJ58</f>
        <v>0</v>
      </c>
      <c r="K50" s="425">
        <f>'[2]Duc tung-5 '!BJ58</f>
        <v>0</v>
      </c>
      <c r="L50" s="425">
        <f>'[2]Truongson-6'!BJ58</f>
        <v>0</v>
      </c>
      <c r="M50" s="425">
        <f>'[2]Lienminh-7'!BJ58</f>
        <v>0</v>
      </c>
      <c r="N50" s="425">
        <f>'[2]Ducla-8'!BJ58</f>
        <v>0</v>
      </c>
      <c r="O50" s="425">
        <f>'[2]Yenho-9'!BJ58</f>
        <v>0</v>
      </c>
      <c r="P50" s="425">
        <f>'[2]Ducnhan -10'!BJ58</f>
        <v>0</v>
      </c>
      <c r="Q50" s="425">
        <f>'[2]TungANh-11'!BJ58</f>
        <v>0</v>
      </c>
      <c r="R50" s="425">
        <f>'[2]BuiXa-12'!BJ58</f>
        <v>0</v>
      </c>
      <c r="S50" s="425">
        <f>'[2]Ducthinh-13'!BJ58</f>
        <v>1.1299999999999999</v>
      </c>
      <c r="T50" s="425">
        <f>'[2]DucYen-14 '!BJ58</f>
        <v>0</v>
      </c>
      <c r="U50" s="425">
        <f>'[2]DucThuy -15'!BJ58</f>
        <v>0</v>
      </c>
      <c r="V50" s="425">
        <f>'[2]ThaiYen-16'!BJ58</f>
        <v>0</v>
      </c>
      <c r="W50" s="425">
        <f>'[2]TrungLe-17'!BJ58</f>
        <v>0</v>
      </c>
      <c r="X50" s="425">
        <f>'[2]DucHoa-18'!BJ58</f>
        <v>0</v>
      </c>
      <c r="Y50" s="425">
        <f>'[2]DucLong -19'!BJ58</f>
        <v>0</v>
      </c>
      <c r="Z50" s="425">
        <f>'[2]DucLam-20'!BJ58</f>
        <v>0</v>
      </c>
      <c r="AA50" s="425">
        <f>'[2]DucThanh-21'!BJ58</f>
        <v>0</v>
      </c>
      <c r="AB50" s="425">
        <f>'[2]DucDung-22'!BJ58</f>
        <v>0</v>
      </c>
      <c r="AC50" s="425">
        <f>'[2]DucLap-23'!BJ58</f>
        <v>0</v>
      </c>
      <c r="AD50" s="425">
        <f>'[2]DucAn-24'!BJ58</f>
        <v>0</v>
      </c>
      <c r="AE50" s="425">
        <f>'[2]DucLac-25'!BJ58</f>
        <v>0</v>
      </c>
      <c r="AF50" s="425">
        <f>'[2]DucDong-26'!BJ58</f>
        <v>0</v>
      </c>
      <c r="AG50" s="425">
        <f>[2]DucLang27!BJ58</f>
        <v>0</v>
      </c>
      <c r="AH50" s="425">
        <f>'[2]TanHuong-28'!BJ58</f>
        <v>0</v>
      </c>
    </row>
    <row r="51" spans="1:34" s="414" customFormat="1" ht="22.5" customHeight="1" x14ac:dyDescent="0.15">
      <c r="A51" s="404">
        <v>3</v>
      </c>
      <c r="B51" s="412" t="s">
        <v>698</v>
      </c>
      <c r="C51" s="404" t="s">
        <v>81</v>
      </c>
      <c r="D51" s="416">
        <v>12457.34</v>
      </c>
      <c r="E51" s="404">
        <f t="shared" si="0"/>
        <v>-11956.630000000001</v>
      </c>
      <c r="F51" s="432">
        <f t="shared" si="2"/>
        <v>500.71000000000004</v>
      </c>
      <c r="G51" s="410">
        <f>'[2]Thi tran Duc tho-1'!BJ59</f>
        <v>10.210000000000001</v>
      </c>
      <c r="H51" s="410">
        <f>'[2]Duc Quang -2'!BJ59</f>
        <v>14.6</v>
      </c>
      <c r="I51" s="410">
        <f>'[2]Duc vinh -3'!BJ59</f>
        <v>50.01</v>
      </c>
      <c r="J51" s="410">
        <f>'[2]Duc chau -4'!BJ59</f>
        <v>15.84</v>
      </c>
      <c r="K51" s="413">
        <f>'[2]Duc tung-5 '!BJ59</f>
        <v>15.96</v>
      </c>
      <c r="L51" s="410">
        <f>'[2]Truongson-6'!BJ59</f>
        <v>16.809999999999999</v>
      </c>
      <c r="M51" s="410">
        <f>'[2]Lienminh-7'!BJ59</f>
        <v>4.66</v>
      </c>
      <c r="N51" s="410">
        <f>'[2]Ducla-8'!BJ59</f>
        <v>4.99</v>
      </c>
      <c r="O51" s="410">
        <f>'[2]Yenho-9'!BJ59</f>
        <v>32.78</v>
      </c>
      <c r="P51" s="410">
        <f>'[2]Ducnhan -10'!BJ59</f>
        <v>9.15</v>
      </c>
      <c r="Q51" s="410">
        <f>'[2]TungANh-11'!BJ59</f>
        <v>28.73</v>
      </c>
      <c r="R51" s="410">
        <f>'[2]BuiXa-12'!BJ59</f>
        <v>10.56</v>
      </c>
      <c r="S51" s="410">
        <f>'[2]Ducthinh-13'!BJ59</f>
        <v>7.19</v>
      </c>
      <c r="T51" s="413">
        <f>'[2]DucYen-14 '!BJ59</f>
        <v>7.04</v>
      </c>
      <c r="U51" s="413">
        <f>'[2]DucThuy -15'!BJ59</f>
        <v>5.6</v>
      </c>
      <c r="V51" s="413">
        <f>'[2]ThaiYen-16'!BJ59</f>
        <v>3.45</v>
      </c>
      <c r="W51" s="413">
        <f>'[2]TrungLe-17'!BJ59</f>
        <v>8.43</v>
      </c>
      <c r="X51" s="413">
        <f>'[2]DucHoa-18'!BJ59</f>
        <v>46.6</v>
      </c>
      <c r="Y51" s="413">
        <f>'[2]DucLong -19'!BJ59</f>
        <v>19.27</v>
      </c>
      <c r="Z51" s="413">
        <f>'[2]DucLam-20'!BJ59</f>
        <v>4.5599999999999996</v>
      </c>
      <c r="AA51" s="413">
        <f>'[2]DucThanh-21'!BJ59</f>
        <v>18.48</v>
      </c>
      <c r="AB51" s="413">
        <f>'[2]DucDung-22'!BJ59</f>
        <v>11.74</v>
      </c>
      <c r="AC51" s="413">
        <f>'[2]DucLap-23'!BJ59</f>
        <v>21.11</v>
      </c>
      <c r="AD51" s="413">
        <f>'[2]DucAn-24'!BJ59</f>
        <v>19.440000000000001</v>
      </c>
      <c r="AE51" s="413">
        <f>'[2]DucLac-25'!BJ59</f>
        <v>27.38</v>
      </c>
      <c r="AF51" s="413">
        <f>'[2]DucDong-26'!BJ59</f>
        <v>24.21</v>
      </c>
      <c r="AG51" s="413">
        <f>[2]DucLang27!BJ59</f>
        <v>46.99</v>
      </c>
      <c r="AH51" s="413">
        <f>'[2]TanHuong-28'!BJ59</f>
        <v>14.92</v>
      </c>
    </row>
    <row r="52" spans="1:34" x14ac:dyDescent="0.15">
      <c r="A52" s="417"/>
    </row>
    <row r="54" spans="1:34" x14ac:dyDescent="0.15">
      <c r="A54" s="417"/>
      <c r="F54" s="426"/>
      <c r="I54" s="400"/>
    </row>
    <row r="66" spans="8:8" x14ac:dyDescent="0.15">
      <c r="H66" s="422"/>
    </row>
  </sheetData>
  <mergeCells count="13">
    <mergeCell ref="D7:D8"/>
    <mergeCell ref="E7:E8"/>
    <mergeCell ref="F7:F8"/>
    <mergeCell ref="A5:AH5"/>
    <mergeCell ref="A1:F3"/>
    <mergeCell ref="X1:AH3"/>
    <mergeCell ref="G7:AH7"/>
    <mergeCell ref="A4:AH4"/>
    <mergeCell ref="I6:T6"/>
    <mergeCell ref="AA6:AH6"/>
    <mergeCell ref="A7:A8"/>
    <mergeCell ref="B7:B8"/>
    <mergeCell ref="C7:C8"/>
  </mergeCells>
  <conditionalFormatting sqref="A51:C51">
    <cfRule type="cellIs" dxfId="1" priority="1" stopIfTrue="1" operator="equal">
      <formula>0</formula>
    </cfRule>
  </conditionalFormatting>
  <pageMargins left="0.39370078740157483" right="0" top="0.31496062992125984" bottom="0.19685039370078741" header="0.19685039370078741" footer="0.19685039370078741"/>
  <pageSetup paperSize="8" scale="75" firstPageNumber="4294963191"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AF71"/>
  <sheetViews>
    <sheetView showZeros="0" workbookViewId="0">
      <selection activeCell="C4" sqref="C4:Z4"/>
    </sheetView>
  </sheetViews>
  <sheetFormatPr baseColWidth="10" defaultColWidth="9.1640625" defaultRowHeight="14" x14ac:dyDescent="0.15"/>
  <cols>
    <col min="1" max="1" width="4.5" style="489" customWidth="1"/>
    <col min="2" max="2" width="32.1640625" style="471" customWidth="1"/>
    <col min="3" max="3" width="6.5" style="471" customWidth="1"/>
    <col min="4" max="4" width="9" style="447" customWidth="1"/>
    <col min="5" max="5" width="9.33203125" style="447" bestFit="1" customWidth="1"/>
    <col min="6" max="6" width="8" style="447" customWidth="1"/>
    <col min="7" max="8" width="8.33203125" style="447" bestFit="1" customWidth="1"/>
    <col min="9" max="9" width="8.1640625" style="447" customWidth="1"/>
    <col min="10" max="10" width="8.83203125" style="447" bestFit="1" customWidth="1"/>
    <col min="11" max="11" width="8.6640625" style="447" customWidth="1"/>
    <col min="12" max="12" width="5.83203125" style="447" customWidth="1"/>
    <col min="13" max="13" width="7.1640625" style="447" customWidth="1"/>
    <col min="14" max="14" width="8.1640625" style="447" customWidth="1"/>
    <col min="15" max="15" width="8" style="447" customWidth="1"/>
    <col min="16" max="16" width="6.1640625" style="447" customWidth="1"/>
    <col min="17" max="17" width="8.6640625" style="447" bestFit="1" customWidth="1"/>
    <col min="18" max="18" width="7.33203125" style="447" customWidth="1"/>
    <col min="19" max="21" width="7.6640625" style="449" customWidth="1"/>
    <col min="22" max="22" width="7.33203125" style="449" customWidth="1"/>
    <col min="23" max="23" width="7.6640625" style="449" customWidth="1"/>
    <col min="24" max="24" width="7.1640625" style="449" customWidth="1"/>
    <col min="25" max="26" width="7.6640625" style="449" customWidth="1"/>
    <col min="27" max="27" width="7" style="449" customWidth="1"/>
    <col min="28" max="28" width="6.5" style="449" customWidth="1"/>
    <col min="29" max="29" width="7" style="449" customWidth="1"/>
    <col min="30" max="31" width="7.6640625" style="449" customWidth="1"/>
    <col min="32" max="32" width="7.83203125" style="449" customWidth="1"/>
    <col min="33" max="138" width="9.1640625" style="447" bestFit="1" customWidth="1"/>
    <col min="139" max="16384" width="9.1640625" style="447"/>
  </cols>
  <sheetData>
    <row r="1" spans="1:32" ht="44.25" customHeight="1" x14ac:dyDescent="0.2">
      <c r="A1" s="675" t="s">
        <v>718</v>
      </c>
      <c r="B1" s="676"/>
      <c r="C1" s="676"/>
      <c r="D1" s="676"/>
      <c r="E1" s="676"/>
      <c r="X1" s="677" t="s">
        <v>664</v>
      </c>
      <c r="Y1" s="677"/>
      <c r="Z1" s="677"/>
      <c r="AA1" s="677"/>
      <c r="AB1" s="677"/>
      <c r="AC1" s="677"/>
      <c r="AD1" s="677"/>
      <c r="AE1" s="677"/>
      <c r="AF1" s="677"/>
    </row>
    <row r="3" spans="1:32" ht="20" x14ac:dyDescent="0.2">
      <c r="C3" s="678" t="s">
        <v>716</v>
      </c>
      <c r="D3" s="678"/>
      <c r="E3" s="678"/>
      <c r="F3" s="678"/>
      <c r="G3" s="678"/>
      <c r="H3" s="678"/>
      <c r="I3" s="678"/>
      <c r="J3" s="678"/>
      <c r="K3" s="678"/>
      <c r="L3" s="678"/>
      <c r="M3" s="678"/>
      <c r="N3" s="678"/>
      <c r="O3" s="678"/>
      <c r="P3" s="678"/>
      <c r="Q3" s="678"/>
      <c r="R3" s="678"/>
      <c r="S3" s="678"/>
      <c r="T3" s="678"/>
      <c r="U3" s="678"/>
      <c r="V3" s="678"/>
      <c r="W3" s="678"/>
      <c r="X3" s="678"/>
      <c r="Y3" s="678"/>
      <c r="Z3" s="678"/>
    </row>
    <row r="4" spans="1:32" ht="20" x14ac:dyDescent="0.2">
      <c r="C4" s="679" t="s">
        <v>1022</v>
      </c>
      <c r="D4" s="679"/>
      <c r="E4" s="679"/>
      <c r="F4" s="679"/>
      <c r="G4" s="679"/>
      <c r="H4" s="679"/>
      <c r="I4" s="679"/>
      <c r="J4" s="679"/>
      <c r="K4" s="679"/>
      <c r="L4" s="679"/>
      <c r="M4" s="679"/>
      <c r="N4" s="679"/>
      <c r="O4" s="679"/>
      <c r="P4" s="679"/>
      <c r="Q4" s="679"/>
      <c r="R4" s="679"/>
      <c r="S4" s="679"/>
      <c r="T4" s="679"/>
      <c r="U4" s="679"/>
      <c r="V4" s="679"/>
      <c r="W4" s="679"/>
      <c r="X4" s="679"/>
      <c r="Y4" s="679"/>
      <c r="Z4" s="679"/>
    </row>
    <row r="5" spans="1:32" s="479" customFormat="1" ht="16.5" customHeight="1" x14ac:dyDescent="0.2">
      <c r="A5" s="490"/>
      <c r="B5" s="476"/>
      <c r="C5" s="476"/>
      <c r="D5" s="477"/>
      <c r="E5" s="477"/>
      <c r="F5" s="478"/>
      <c r="G5" s="680" t="s">
        <v>32</v>
      </c>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row>
    <row r="6" spans="1:32" s="486" customFormat="1" ht="21" customHeight="1" x14ac:dyDescent="0.15">
      <c r="A6" s="681" t="s">
        <v>20</v>
      </c>
      <c r="B6" s="682" t="s">
        <v>699</v>
      </c>
      <c r="C6" s="682" t="s">
        <v>24</v>
      </c>
      <c r="D6" s="682" t="s">
        <v>145</v>
      </c>
      <c r="E6" s="683" t="s">
        <v>146</v>
      </c>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row>
    <row r="7" spans="1:32" s="486" customFormat="1" ht="16.5" customHeight="1" x14ac:dyDescent="0.15">
      <c r="A7" s="681"/>
      <c r="B7" s="682"/>
      <c r="C7" s="682"/>
      <c r="D7" s="682"/>
      <c r="E7" s="455" t="s">
        <v>665</v>
      </c>
      <c r="F7" s="455" t="s">
        <v>666</v>
      </c>
      <c r="G7" s="455" t="s">
        <v>667</v>
      </c>
      <c r="H7" s="455" t="s">
        <v>668</v>
      </c>
      <c r="I7" s="455" t="s">
        <v>669</v>
      </c>
      <c r="J7" s="455" t="s">
        <v>670</v>
      </c>
      <c r="K7" s="455" t="s">
        <v>671</v>
      </c>
      <c r="L7" s="455" t="s">
        <v>672</v>
      </c>
      <c r="M7" s="455" t="s">
        <v>673</v>
      </c>
      <c r="N7" s="455" t="s">
        <v>674</v>
      </c>
      <c r="O7" s="455" t="s">
        <v>675</v>
      </c>
      <c r="P7" s="455" t="s">
        <v>676</v>
      </c>
      <c r="Q7" s="455" t="s">
        <v>677</v>
      </c>
      <c r="R7" s="455" t="s">
        <v>678</v>
      </c>
      <c r="S7" s="455" t="s">
        <v>679</v>
      </c>
      <c r="T7" s="455" t="s">
        <v>680</v>
      </c>
      <c r="U7" s="455" t="s">
        <v>681</v>
      </c>
      <c r="V7" s="455" t="s">
        <v>682</v>
      </c>
      <c r="W7" s="455" t="s">
        <v>683</v>
      </c>
      <c r="X7" s="455" t="s">
        <v>684</v>
      </c>
      <c r="Y7" s="455" t="s">
        <v>685</v>
      </c>
      <c r="Z7" s="455" t="s">
        <v>686</v>
      </c>
      <c r="AA7" s="455" t="s">
        <v>687</v>
      </c>
      <c r="AB7" s="455" t="s">
        <v>688</v>
      </c>
      <c r="AC7" s="455" t="s">
        <v>689</v>
      </c>
      <c r="AD7" s="455" t="s">
        <v>690</v>
      </c>
      <c r="AE7" s="455" t="s">
        <v>691</v>
      </c>
      <c r="AF7" s="455" t="s">
        <v>717</v>
      </c>
    </row>
    <row r="8" spans="1:32" s="451" customFormat="1" ht="42" hidden="1" x14ac:dyDescent="0.15">
      <c r="A8" s="481">
        <v>-1</v>
      </c>
      <c r="B8" s="467">
        <v>-2</v>
      </c>
      <c r="C8" s="467">
        <v>-3</v>
      </c>
      <c r="D8" s="456" t="s">
        <v>700</v>
      </c>
      <c r="E8" s="456">
        <v>-5</v>
      </c>
      <c r="F8" s="456">
        <v>-6</v>
      </c>
      <c r="G8" s="456">
        <v>-7</v>
      </c>
      <c r="H8" s="456">
        <v>-8</v>
      </c>
      <c r="I8" s="456">
        <v>-9</v>
      </c>
      <c r="J8" s="456">
        <v>-10</v>
      </c>
      <c r="K8" s="456">
        <v>-11</v>
      </c>
      <c r="L8" s="456">
        <v>-12</v>
      </c>
      <c r="M8" s="456">
        <v>-13</v>
      </c>
      <c r="N8" s="456">
        <v>-14</v>
      </c>
      <c r="O8" s="456">
        <v>-15</v>
      </c>
      <c r="P8" s="456">
        <v>-16</v>
      </c>
      <c r="Q8" s="456">
        <v>-17</v>
      </c>
      <c r="R8" s="456">
        <v>-18</v>
      </c>
      <c r="S8" s="457"/>
      <c r="T8" s="457"/>
      <c r="U8" s="457"/>
      <c r="V8" s="457"/>
      <c r="W8" s="457"/>
      <c r="X8" s="457"/>
      <c r="Y8" s="457"/>
      <c r="Z8" s="457"/>
      <c r="AA8" s="457"/>
      <c r="AB8" s="457"/>
      <c r="AC8" s="457"/>
      <c r="AD8" s="457"/>
      <c r="AE8" s="457"/>
      <c r="AF8" s="457"/>
    </row>
    <row r="9" spans="1:32" s="450" customFormat="1" ht="24.75" hidden="1" customHeight="1" x14ac:dyDescent="0.15">
      <c r="A9" s="480"/>
      <c r="B9" s="466" t="s">
        <v>693</v>
      </c>
      <c r="C9" s="466"/>
      <c r="D9" s="452" t="e">
        <f>SUM(E9:R9)</f>
        <v>#REF!</v>
      </c>
      <c r="E9" s="452">
        <f>'[47]Thi tran Duc tho-1'!BJ7</f>
        <v>343.54</v>
      </c>
      <c r="F9" s="452">
        <f>'[47]Duc Quang -2'!BT7</f>
        <v>0</v>
      </c>
      <c r="G9" s="452">
        <f>'[47]Duc vinh -3'!BT7</f>
        <v>0</v>
      </c>
      <c r="H9" s="452">
        <f>'[47]Duc chau -4'!BS7</f>
        <v>0</v>
      </c>
      <c r="I9" s="452">
        <f>'[47]Truongson-6'!BS7</f>
        <v>0</v>
      </c>
      <c r="J9" s="452" t="e">
        <f>#REF!</f>
        <v>#REF!</v>
      </c>
      <c r="K9" s="452">
        <f>'[47]Lienminh-7'!BS7</f>
        <v>0</v>
      </c>
      <c r="L9" s="452">
        <f>'[47]Ducla-8'!BS7</f>
        <v>0</v>
      </c>
      <c r="M9" s="452">
        <f>'[47]Yenho-9'!BS7</f>
        <v>0</v>
      </c>
      <c r="N9" s="452">
        <f>'[47]Ducnhan -10'!BS7</f>
        <v>0</v>
      </c>
      <c r="O9" s="452">
        <f>'[47]TungANh-11'!BS7</f>
        <v>0</v>
      </c>
      <c r="P9" s="452">
        <f>'[47]BuiXa-12'!BS7</f>
        <v>0</v>
      </c>
      <c r="Q9" s="452">
        <f>'[47]Ducthinh-13'!BS7</f>
        <v>0</v>
      </c>
      <c r="R9" s="452" t="e">
        <f>#REF!</f>
        <v>#REF!</v>
      </c>
      <c r="S9" s="458"/>
      <c r="T9" s="458"/>
      <c r="U9" s="458"/>
      <c r="V9" s="458"/>
      <c r="W9" s="458"/>
      <c r="X9" s="458"/>
      <c r="Y9" s="458"/>
      <c r="Z9" s="458"/>
      <c r="AA9" s="458"/>
      <c r="AB9" s="458"/>
      <c r="AC9" s="458"/>
      <c r="AD9" s="458"/>
      <c r="AE9" s="458"/>
      <c r="AF9" s="458"/>
    </row>
    <row r="10" spans="1:32" s="450" customFormat="1" ht="16.5" customHeight="1" x14ac:dyDescent="0.15">
      <c r="A10" s="480">
        <v>1</v>
      </c>
      <c r="B10" s="468" t="s">
        <v>694</v>
      </c>
      <c r="C10" s="480" t="s">
        <v>25</v>
      </c>
      <c r="D10" s="452">
        <f>SUM(E10:AF10)</f>
        <v>223.48</v>
      </c>
      <c r="E10" s="452">
        <f>'[47]Thi tran Duc tho-1'!R8</f>
        <v>3.39</v>
      </c>
      <c r="F10" s="452">
        <f>'[47]Duc Quang -2'!R8</f>
        <v>1.01</v>
      </c>
      <c r="G10" s="452">
        <f>'[47]Duc vinh -3'!R8</f>
        <v>1.4000000000000001</v>
      </c>
      <c r="H10" s="452">
        <f>'[47]Duc chau -4'!R8</f>
        <v>0.98000000000000009</v>
      </c>
      <c r="I10" s="452">
        <f>'[47]Duc tung-5 '!R8</f>
        <v>5.47</v>
      </c>
      <c r="J10" s="452">
        <f>'[47]Truongson-6'!R8</f>
        <v>4.9800000000000004</v>
      </c>
      <c r="K10" s="452">
        <f>'[47]Lienminh-7'!R8</f>
        <v>6.82</v>
      </c>
      <c r="L10" s="452">
        <f>'[47]Ducla-8'!R8</f>
        <v>0.48</v>
      </c>
      <c r="M10" s="452">
        <f>'[47]Yenho-9'!R8</f>
        <v>13.369999999999997</v>
      </c>
      <c r="N10" s="452">
        <f>'[47]Ducnhan -10'!R8</f>
        <v>4.92</v>
      </c>
      <c r="O10" s="452">
        <f>'[47]TungANh-11'!R8</f>
        <v>6.49</v>
      </c>
      <c r="P10" s="452">
        <f>'[47]BuiXa-12'!R8</f>
        <v>4.74</v>
      </c>
      <c r="Q10" s="452">
        <f>'[47]Ducthinh-13'!R8</f>
        <v>6</v>
      </c>
      <c r="R10" s="452">
        <f>'[47]DucYen-14 '!R8</f>
        <v>2.2000000000000002</v>
      </c>
      <c r="S10" s="459">
        <f>'[47]DucThuy -15'!R8</f>
        <v>3.25</v>
      </c>
      <c r="T10" s="459">
        <f>'[47]ThaiYen-16'!R8</f>
        <v>12.91</v>
      </c>
      <c r="U10" s="459">
        <f>'[47]TrungLe-17'!R8</f>
        <v>15.25</v>
      </c>
      <c r="V10" s="459">
        <f>'[47]DucHoa-18'!R8</f>
        <v>5.75</v>
      </c>
      <c r="W10" s="459">
        <f>'[47]DucLong -19'!R8</f>
        <v>6.08</v>
      </c>
      <c r="X10" s="459">
        <f>'[47]DucLam-20'!R8</f>
        <v>7.1</v>
      </c>
      <c r="Y10" s="459">
        <f>'[47]DucThanh-21'!R8</f>
        <v>9.73</v>
      </c>
      <c r="Z10" s="459">
        <f>'[47]DucDung-22'!R8</f>
        <v>16.57</v>
      </c>
      <c r="AA10" s="459">
        <f>'[47]DucLap-23'!R8</f>
        <v>25.939999999999998</v>
      </c>
      <c r="AB10" s="459">
        <f>'[47]DucAn-24'!R8</f>
        <v>34.869999999999997</v>
      </c>
      <c r="AC10" s="459">
        <f>'[47]DucLac-25'!R8</f>
        <v>2</v>
      </c>
      <c r="AD10" s="459">
        <f>'[47]DucDong-26'!R8</f>
        <v>11.09</v>
      </c>
      <c r="AE10" s="459">
        <f>[47]DucLang27!R8</f>
        <v>6.6</v>
      </c>
      <c r="AF10" s="459">
        <f>'[47]TanHuong-28'!R8</f>
        <v>4.09</v>
      </c>
    </row>
    <row r="11" spans="1:32" s="451" customFormat="1" x14ac:dyDescent="0.15">
      <c r="A11" s="481" t="s">
        <v>5</v>
      </c>
      <c r="B11" s="469" t="s">
        <v>77</v>
      </c>
      <c r="C11" s="481" t="s">
        <v>78</v>
      </c>
      <c r="D11" s="453">
        <f>SUM(E11:AF11)</f>
        <v>97.120000000000019</v>
      </c>
      <c r="E11" s="453">
        <f>'[47]Thi tran Duc tho-1'!R9</f>
        <v>3.28</v>
      </c>
      <c r="F11" s="453">
        <f>'[47]Duc Quang -2'!R9</f>
        <v>0.24</v>
      </c>
      <c r="G11" s="453">
        <f>'[47]Duc vinh -3'!R9</f>
        <v>1.2</v>
      </c>
      <c r="H11" s="453">
        <f>'[47]Duc chau -4'!R9</f>
        <v>0.81</v>
      </c>
      <c r="I11" s="453">
        <f>'[47]Duc tung-5 '!R9</f>
        <v>0.25</v>
      </c>
      <c r="J11" s="453">
        <f>'[47]Truongson-6'!R9</f>
        <v>0.66</v>
      </c>
      <c r="K11" s="453">
        <f>'[47]Lienminh-7'!R9</f>
        <v>0.08</v>
      </c>
      <c r="L11" s="453">
        <f>'[47]Ducla-8'!R9</f>
        <v>0</v>
      </c>
      <c r="M11" s="453">
        <f>'[47]Yenho-9'!R9</f>
        <v>11.21</v>
      </c>
      <c r="N11" s="453">
        <f>'[47]Ducnhan -10'!R9</f>
        <v>3.7199999999999998</v>
      </c>
      <c r="O11" s="453">
        <f>'[47]TungANh-11'!R9</f>
        <v>4.7</v>
      </c>
      <c r="P11" s="453">
        <f>'[47]BuiXa-12'!R9</f>
        <v>3</v>
      </c>
      <c r="Q11" s="453">
        <f>'[47]Ducthinh-13'!R9</f>
        <v>6</v>
      </c>
      <c r="R11" s="453">
        <f>'[47]DucYen-14 '!R9</f>
        <v>1.7</v>
      </c>
      <c r="S11" s="453">
        <f>'[47]DucThuy -15'!R9</f>
        <v>2.95</v>
      </c>
      <c r="T11" s="453">
        <f>'[47]ThaiYen-16'!R9</f>
        <v>12.11</v>
      </c>
      <c r="U11" s="453">
        <f>'[47]TrungLe-17'!R9</f>
        <v>14.25</v>
      </c>
      <c r="V11" s="453">
        <f>'[47]DucHoa-18'!R9</f>
        <v>0</v>
      </c>
      <c r="W11" s="453">
        <f>'[47]DucLong -19'!R9</f>
        <v>5.78</v>
      </c>
      <c r="X11" s="453">
        <f>'[47]DucLam-20'!R9</f>
        <v>6.1000000000000005</v>
      </c>
      <c r="Y11" s="453">
        <f>'[47]DucThanh-21'!R9</f>
        <v>8.73</v>
      </c>
      <c r="Z11" s="453">
        <f>'[47]DucDung-22'!R9</f>
        <v>5.95</v>
      </c>
      <c r="AA11" s="453">
        <f>'[47]DucLap-23'!R9</f>
        <v>1.45</v>
      </c>
      <c r="AB11" s="453">
        <f>'[47]DucAn-24'!R9</f>
        <v>2.2599999999999998</v>
      </c>
      <c r="AC11" s="453">
        <f>'[47]DucLac-25'!R9</f>
        <v>0</v>
      </c>
      <c r="AD11" s="453">
        <f>'[47]DucDong-26'!R9</f>
        <v>0.18</v>
      </c>
      <c r="AE11" s="453">
        <f>[47]DucLang27!R9</f>
        <v>0</v>
      </c>
      <c r="AF11" s="453">
        <f>'[47]TanHuong-28'!R9</f>
        <v>0.51</v>
      </c>
    </row>
    <row r="12" spans="1:32" s="475" customFormat="1" ht="21.75" customHeight="1" x14ac:dyDescent="0.15">
      <c r="A12" s="481"/>
      <c r="B12" s="474" t="s">
        <v>75</v>
      </c>
      <c r="C12" s="482" t="s">
        <v>76</v>
      </c>
      <c r="D12" s="453">
        <f>SUM(E12:AF12)</f>
        <v>97.120000000000019</v>
      </c>
      <c r="E12" s="453">
        <f>'[47]Thi tran Duc tho-1'!R10</f>
        <v>3.28</v>
      </c>
      <c r="F12" s="453">
        <f>'[47]Duc Quang -2'!R10</f>
        <v>0.24</v>
      </c>
      <c r="G12" s="453">
        <f>'[47]Duc vinh -3'!R10</f>
        <v>1.2</v>
      </c>
      <c r="H12" s="453">
        <f>'[47]Duc chau -4'!R10</f>
        <v>0.81</v>
      </c>
      <c r="I12" s="453">
        <f>'[47]Duc tung-5 '!R10</f>
        <v>0.25</v>
      </c>
      <c r="J12" s="453">
        <f>'[47]Truongson-6'!R10</f>
        <v>0.66</v>
      </c>
      <c r="K12" s="453">
        <f>'[47]Lienminh-7'!R10</f>
        <v>0.08</v>
      </c>
      <c r="L12" s="453">
        <f>'[47]Ducla-8'!R10</f>
        <v>0</v>
      </c>
      <c r="M12" s="453">
        <f>'[47]Yenho-9'!R10</f>
        <v>11.21</v>
      </c>
      <c r="N12" s="453">
        <f>'[47]Ducnhan -10'!R10</f>
        <v>3.7199999999999998</v>
      </c>
      <c r="O12" s="453">
        <f>'[47]TungANh-11'!R10</f>
        <v>4.7</v>
      </c>
      <c r="P12" s="453">
        <f>'[47]BuiXa-12'!R10</f>
        <v>3</v>
      </c>
      <c r="Q12" s="453">
        <f>'[47]Ducthinh-13'!R10</f>
        <v>6</v>
      </c>
      <c r="R12" s="453">
        <f>'[47]DucYen-14 '!R10</f>
        <v>1.7</v>
      </c>
      <c r="S12" s="453">
        <f>'[47]DucThuy -15'!R10</f>
        <v>2.95</v>
      </c>
      <c r="T12" s="453">
        <f>'[47]ThaiYen-16'!R10</f>
        <v>12.11</v>
      </c>
      <c r="U12" s="453">
        <f>'[47]TrungLe-17'!R10</f>
        <v>14.25</v>
      </c>
      <c r="V12" s="453">
        <f>'[47]DucHoa-18'!R10</f>
        <v>0</v>
      </c>
      <c r="W12" s="453">
        <f>'[47]DucLong -19'!R10</f>
        <v>5.78</v>
      </c>
      <c r="X12" s="453">
        <f>'[47]DucLam-20'!R10</f>
        <v>6.1000000000000005</v>
      </c>
      <c r="Y12" s="453">
        <f>'[47]DucThanh-21'!R10</f>
        <v>8.73</v>
      </c>
      <c r="Z12" s="453">
        <f>'[47]DucDung-22'!R10</f>
        <v>5.95</v>
      </c>
      <c r="AA12" s="453">
        <f>'[47]DucLap-23'!R10</f>
        <v>1.45</v>
      </c>
      <c r="AB12" s="453">
        <f>'[47]DucAn-24'!R10</f>
        <v>2.2599999999999998</v>
      </c>
      <c r="AC12" s="453">
        <f>'[47]DucLac-25'!R10</f>
        <v>0</v>
      </c>
      <c r="AD12" s="453">
        <f>'[47]DucDong-26'!R10</f>
        <v>0.18</v>
      </c>
      <c r="AE12" s="453">
        <f>[47]DucLang27!R10</f>
        <v>0</v>
      </c>
      <c r="AF12" s="453">
        <f>'[47]TanHuong-28'!R10</f>
        <v>0.51</v>
      </c>
    </row>
    <row r="13" spans="1:32" s="454" customFormat="1" hidden="1" x14ac:dyDescent="0.15">
      <c r="A13" s="487"/>
      <c r="B13" s="460"/>
      <c r="C13" s="483"/>
      <c r="D13" s="453">
        <f>SUM(E13:R13)</f>
        <v>0</v>
      </c>
      <c r="E13" s="453">
        <f>'[47]Thi tran Duc tho-1'!R11</f>
        <v>0</v>
      </c>
      <c r="F13" s="453">
        <f>'[47]Duc Quang -2'!R11</f>
        <v>0</v>
      </c>
      <c r="G13" s="453">
        <f>'[47]Duc vinh -3'!R11</f>
        <v>0</v>
      </c>
      <c r="H13" s="453">
        <f>'[47]Duc chau -4'!R11</f>
        <v>0</v>
      </c>
      <c r="I13" s="453">
        <f>'[47]Duc tung-5 '!R11</f>
        <v>0</v>
      </c>
      <c r="J13" s="453">
        <f>'[47]Truongson-6'!R11</f>
        <v>0</v>
      </c>
      <c r="K13" s="453">
        <f>'[47]Lienminh-7'!R11</f>
        <v>0</v>
      </c>
      <c r="L13" s="453">
        <f>'[47]Ducla-8'!R11</f>
        <v>0</v>
      </c>
      <c r="M13" s="453">
        <f>'[47]Yenho-9'!R11</f>
        <v>0</v>
      </c>
      <c r="N13" s="453">
        <f>'[47]Ducnhan -10'!R11</f>
        <v>0</v>
      </c>
      <c r="O13" s="453">
        <f>'[47]TungANh-11'!R11</f>
        <v>0</v>
      </c>
      <c r="P13" s="453">
        <f>'[47]BuiXa-12'!R11</f>
        <v>0</v>
      </c>
      <c r="Q13" s="453">
        <f>'[47]Ducthinh-13'!R11</f>
        <v>0</v>
      </c>
      <c r="R13" s="453">
        <f>'[47]DucYen-14 '!R11</f>
        <v>0</v>
      </c>
      <c r="S13" s="453">
        <f>'[47]DucThuy -15'!R11</f>
        <v>0</v>
      </c>
      <c r="T13" s="453">
        <f>'[47]ThaiYen-16'!R11</f>
        <v>0</v>
      </c>
      <c r="U13" s="453">
        <f>'[47]TrungLe-17'!R11</f>
        <v>0</v>
      </c>
      <c r="V13" s="453">
        <f>'[47]DucHoa-18'!R11</f>
        <v>0</v>
      </c>
      <c r="W13" s="453">
        <f>'[47]DucLong -19'!R11</f>
        <v>0</v>
      </c>
      <c r="X13" s="453">
        <f>'[47]DucLam-20'!R11</f>
        <v>0</v>
      </c>
      <c r="Y13" s="453">
        <f>'[47]DucThanh-21'!R11</f>
        <v>0</v>
      </c>
      <c r="Z13" s="453">
        <f>'[47]DucDung-22'!R11</f>
        <v>0</v>
      </c>
      <c r="AA13" s="453">
        <f>'[47]DucLap-23'!R11</f>
        <v>0</v>
      </c>
      <c r="AB13" s="453">
        <f>'[47]DucAn-24'!R11</f>
        <v>0</v>
      </c>
      <c r="AC13" s="453">
        <f>'[47]DucLac-25'!R11</f>
        <v>0</v>
      </c>
      <c r="AD13" s="453">
        <f>'[47]DucDong-26'!R11</f>
        <v>0</v>
      </c>
      <c r="AE13" s="453">
        <f>[47]DucLang27!R11</f>
        <v>0</v>
      </c>
      <c r="AF13" s="453">
        <f>'[47]TanHuong-28'!R11</f>
        <v>0</v>
      </c>
    </row>
    <row r="14" spans="1:32" s="454" customFormat="1" hidden="1" x14ac:dyDescent="0.15">
      <c r="A14" s="487"/>
      <c r="B14" s="460"/>
      <c r="C14" s="483"/>
      <c r="D14" s="453">
        <f>SUM(E14:R14)</f>
        <v>0</v>
      </c>
      <c r="E14" s="453">
        <f>'[47]Thi tran Duc tho-1'!R12</f>
        <v>0</v>
      </c>
      <c r="F14" s="453">
        <f>'[47]Duc Quang -2'!R12</f>
        <v>0</v>
      </c>
      <c r="G14" s="453">
        <f>'[47]Duc vinh -3'!R12</f>
        <v>0</v>
      </c>
      <c r="H14" s="453">
        <f>'[47]Duc chau -4'!R12</f>
        <v>0</v>
      </c>
      <c r="I14" s="453">
        <f>'[47]Duc tung-5 '!R12</f>
        <v>0</v>
      </c>
      <c r="J14" s="453">
        <f>'[47]Truongson-6'!R12</f>
        <v>0</v>
      </c>
      <c r="K14" s="453">
        <f>'[47]Lienminh-7'!R12</f>
        <v>0</v>
      </c>
      <c r="L14" s="453">
        <f>'[47]Ducla-8'!R12</f>
        <v>0</v>
      </c>
      <c r="M14" s="453">
        <f>'[47]Yenho-9'!R12</f>
        <v>0</v>
      </c>
      <c r="N14" s="453">
        <f>'[47]Ducnhan -10'!R12</f>
        <v>0</v>
      </c>
      <c r="O14" s="453">
        <f>'[47]TungANh-11'!R12</f>
        <v>0</v>
      </c>
      <c r="P14" s="453">
        <f>'[47]BuiXa-12'!R12</f>
        <v>0</v>
      </c>
      <c r="Q14" s="453">
        <f>'[47]Ducthinh-13'!R12</f>
        <v>0</v>
      </c>
      <c r="R14" s="453">
        <f>'[47]DucYen-14 '!R12</f>
        <v>0</v>
      </c>
      <c r="S14" s="453">
        <f>'[47]DucThuy -15'!R12</f>
        <v>0</v>
      </c>
      <c r="T14" s="453">
        <f>'[47]ThaiYen-16'!R12</f>
        <v>0</v>
      </c>
      <c r="U14" s="453">
        <f>'[47]TrungLe-17'!R12</f>
        <v>0</v>
      </c>
      <c r="V14" s="453">
        <f>'[47]DucHoa-18'!R12</f>
        <v>0</v>
      </c>
      <c r="W14" s="453">
        <f>'[47]DucLong -19'!R12</f>
        <v>0</v>
      </c>
      <c r="X14" s="453">
        <f>'[47]DucLam-20'!R12</f>
        <v>0</v>
      </c>
      <c r="Y14" s="453">
        <f>'[47]DucThanh-21'!R12</f>
        <v>0</v>
      </c>
      <c r="Z14" s="453">
        <f>'[47]DucDung-22'!R12</f>
        <v>0</v>
      </c>
      <c r="AA14" s="453">
        <f>'[47]DucLap-23'!R12</f>
        <v>0</v>
      </c>
      <c r="AB14" s="453">
        <f>'[47]DucAn-24'!R12</f>
        <v>0</v>
      </c>
      <c r="AC14" s="453">
        <f>'[47]DucLac-25'!R12</f>
        <v>0</v>
      </c>
      <c r="AD14" s="453">
        <f>'[47]DucDong-26'!R12</f>
        <v>0</v>
      </c>
      <c r="AE14" s="453">
        <f>[47]DucLang27!R12</f>
        <v>0</v>
      </c>
      <c r="AF14" s="453">
        <f>'[47]TanHuong-28'!R12</f>
        <v>0</v>
      </c>
    </row>
    <row r="15" spans="1:32" s="454" customFormat="1" x14ac:dyDescent="0.15">
      <c r="A15" s="485" t="s">
        <v>6</v>
      </c>
      <c r="B15" s="461" t="s">
        <v>105</v>
      </c>
      <c r="C15" s="484" t="s">
        <v>54</v>
      </c>
      <c r="D15" s="453">
        <f t="shared" ref="D15:D20" si="0">SUM(E15:AF15)</f>
        <v>60.86999999999999</v>
      </c>
      <c r="E15" s="453">
        <f>'[47]Thi tran Duc tho-1'!R13</f>
        <v>0</v>
      </c>
      <c r="F15" s="453">
        <f>'[47]Duc Quang -2'!R13</f>
        <v>0.6</v>
      </c>
      <c r="G15" s="453">
        <f>'[47]Duc vinh -3'!R13</f>
        <v>0.2</v>
      </c>
      <c r="H15" s="453">
        <f>'[47]Duc chau -4'!R13</f>
        <v>0.17</v>
      </c>
      <c r="I15" s="453">
        <f>'[47]Duc tung-5 '!R13</f>
        <v>5.12</v>
      </c>
      <c r="J15" s="453">
        <f>'[47]Truongson-6'!R13</f>
        <v>4.0600000000000005</v>
      </c>
      <c r="K15" s="453">
        <f>'[47]Lienminh-7'!R13</f>
        <v>6.74</v>
      </c>
      <c r="L15" s="453">
        <f>'[47]Ducla-8'!R13</f>
        <v>0.48</v>
      </c>
      <c r="M15" s="453">
        <f>'[47]Yenho-9'!R13</f>
        <v>2.16</v>
      </c>
      <c r="N15" s="453">
        <f>'[47]Ducnhan -10'!R13</f>
        <v>1.2</v>
      </c>
      <c r="O15" s="453">
        <f>'[47]TungANh-11'!R13</f>
        <v>1.51</v>
      </c>
      <c r="P15" s="453">
        <f>'[47]BuiXa-12'!R13</f>
        <v>1.74</v>
      </c>
      <c r="Q15" s="453">
        <f>'[47]Ducthinh-13'!R13</f>
        <v>0</v>
      </c>
      <c r="R15" s="453">
        <f>'[47]DucYen-14 '!R13</f>
        <v>0.39999999999999997</v>
      </c>
      <c r="S15" s="453">
        <f>'[47]DucThuy -15'!R13</f>
        <v>0.2</v>
      </c>
      <c r="T15" s="453">
        <f>'[47]ThaiYen-16'!R13</f>
        <v>0.75</v>
      </c>
      <c r="U15" s="453">
        <f>'[47]TrungLe-17'!R13</f>
        <v>0</v>
      </c>
      <c r="V15" s="453">
        <f>'[47]DucHoa-18'!R13</f>
        <v>5.75</v>
      </c>
      <c r="W15" s="453">
        <f>'[47]DucLong -19'!R13</f>
        <v>0.3</v>
      </c>
      <c r="X15" s="453">
        <f>'[47]DucLam-20'!R13</f>
        <v>1</v>
      </c>
      <c r="Y15" s="453">
        <f>'[47]DucThanh-21'!R13</f>
        <v>1</v>
      </c>
      <c r="Z15" s="453">
        <f>'[47]DucDung-22'!R13</f>
        <v>7.92</v>
      </c>
      <c r="AA15" s="453">
        <f>'[47]DucLap-23'!R13</f>
        <v>5.66</v>
      </c>
      <c r="AB15" s="453">
        <f>'[47]DucAn-24'!R13</f>
        <v>10.210000000000001</v>
      </c>
      <c r="AC15" s="453">
        <f>'[47]DucLac-25'!R13</f>
        <v>1</v>
      </c>
      <c r="AD15" s="453">
        <f>'[47]DucDong-26'!R13</f>
        <v>0.8</v>
      </c>
      <c r="AE15" s="453">
        <f>[47]DucLang27!R13</f>
        <v>1.9</v>
      </c>
      <c r="AF15" s="453">
        <f>'[47]TanHuong-28'!R13</f>
        <v>0</v>
      </c>
    </row>
    <row r="16" spans="1:32" s="463" customFormat="1" ht="19.5" customHeight="1" x14ac:dyDescent="0.15">
      <c r="A16" s="485" t="s">
        <v>7</v>
      </c>
      <c r="B16" s="462" t="s">
        <v>37</v>
      </c>
      <c r="C16" s="485" t="s">
        <v>42</v>
      </c>
      <c r="D16" s="453">
        <f t="shared" si="0"/>
        <v>24.24</v>
      </c>
      <c r="E16" s="453">
        <f>'[47]Thi tran Duc tho-1'!R14</f>
        <v>0.11</v>
      </c>
      <c r="F16" s="453">
        <f>'[47]Duc Quang -2'!R14</f>
        <v>0.17</v>
      </c>
      <c r="G16" s="453">
        <f>'[47]Duc vinh -3'!R14</f>
        <v>0</v>
      </c>
      <c r="H16" s="453">
        <f>'[47]Duc chau -4'!R14</f>
        <v>0</v>
      </c>
      <c r="I16" s="453">
        <f>'[47]Duc tung-5 '!R14</f>
        <v>0.1</v>
      </c>
      <c r="J16" s="453">
        <f>'[47]Truongson-6'!R14</f>
        <v>0.26</v>
      </c>
      <c r="K16" s="453">
        <f>'[47]Lienminh-7'!R14</f>
        <v>0</v>
      </c>
      <c r="L16" s="453">
        <f>'[47]Ducla-8'!R14</f>
        <v>0</v>
      </c>
      <c r="M16" s="453">
        <f>'[47]Yenho-9'!R14</f>
        <v>0</v>
      </c>
      <c r="N16" s="453">
        <f>'[47]Ducnhan -10'!R14</f>
        <v>0</v>
      </c>
      <c r="O16" s="453">
        <f>'[47]TungANh-11'!R14</f>
        <v>0.28000000000000003</v>
      </c>
      <c r="P16" s="453">
        <f>'[47]BuiXa-12'!R14</f>
        <v>0</v>
      </c>
      <c r="Q16" s="453">
        <f>'[47]Ducthinh-13'!R14</f>
        <v>0</v>
      </c>
      <c r="R16" s="453">
        <f>'[47]DucYen-14 '!R14</f>
        <v>0.1</v>
      </c>
      <c r="S16" s="453">
        <f>'[47]DucThuy -15'!R14</f>
        <v>0.1</v>
      </c>
      <c r="T16" s="453">
        <f>'[47]ThaiYen-16'!R14</f>
        <v>0.05</v>
      </c>
      <c r="U16" s="453">
        <f>'[47]TrungLe-17'!R14</f>
        <v>1</v>
      </c>
      <c r="V16" s="453">
        <f>'[47]DucHoa-18'!R14</f>
        <v>0</v>
      </c>
      <c r="W16" s="453">
        <f>'[47]DucLong -19'!R14</f>
        <v>0</v>
      </c>
      <c r="X16" s="453">
        <f>'[47]DucLam-20'!R14</f>
        <v>0</v>
      </c>
      <c r="Y16" s="453">
        <f>'[47]DucThanh-21'!R14</f>
        <v>0</v>
      </c>
      <c r="Z16" s="453">
        <f>'[47]DucDung-22'!R14</f>
        <v>2.7</v>
      </c>
      <c r="AA16" s="453">
        <f>'[47]DucLap-23'!R14</f>
        <v>11.39</v>
      </c>
      <c r="AB16" s="453">
        <f>'[47]DucAn-24'!R14</f>
        <v>2.4</v>
      </c>
      <c r="AC16" s="453">
        <f>'[47]DucLac-25'!R14</f>
        <v>1</v>
      </c>
      <c r="AD16" s="453">
        <f>'[47]DucDong-26'!R14</f>
        <v>2.11</v>
      </c>
      <c r="AE16" s="453">
        <f>[47]DucLang27!R14</f>
        <v>1.5</v>
      </c>
      <c r="AF16" s="453">
        <f>'[47]TanHuong-28'!R14</f>
        <v>0.97</v>
      </c>
    </row>
    <row r="17" spans="1:32" s="463" customFormat="1" ht="19.5" customHeight="1" x14ac:dyDescent="0.15">
      <c r="A17" s="485" t="s">
        <v>8</v>
      </c>
      <c r="B17" s="462" t="s">
        <v>15</v>
      </c>
      <c r="C17" s="485" t="s">
        <v>26</v>
      </c>
      <c r="D17" s="453">
        <f t="shared" si="0"/>
        <v>0</v>
      </c>
      <c r="E17" s="453">
        <f>'[47]Thi tran Duc tho-1'!R15</f>
        <v>0</v>
      </c>
      <c r="F17" s="453">
        <f>'[47]Duc Quang -2'!R15</f>
        <v>0</v>
      </c>
      <c r="G17" s="453">
        <f>'[47]Duc vinh -3'!R15</f>
        <v>0</v>
      </c>
      <c r="H17" s="453">
        <f>'[47]Duc chau -4'!R15</f>
        <v>0</v>
      </c>
      <c r="I17" s="453">
        <f>'[47]Duc tung-5 '!R15</f>
        <v>0</v>
      </c>
      <c r="J17" s="453">
        <f>'[47]Truongson-6'!R15</f>
        <v>0</v>
      </c>
      <c r="K17" s="453">
        <f>'[47]Lienminh-7'!R15</f>
        <v>0</v>
      </c>
      <c r="L17" s="453">
        <f>'[47]Ducla-8'!R15</f>
        <v>0</v>
      </c>
      <c r="M17" s="453">
        <f>'[47]Yenho-9'!R15</f>
        <v>0</v>
      </c>
      <c r="N17" s="453">
        <f>'[47]Ducnhan -10'!R15</f>
        <v>0</v>
      </c>
      <c r="O17" s="453">
        <f>'[47]TungANh-11'!R15</f>
        <v>0</v>
      </c>
      <c r="P17" s="453">
        <f>'[47]BuiXa-12'!R15</f>
        <v>0</v>
      </c>
      <c r="Q17" s="453">
        <f>'[47]Ducthinh-13'!R15</f>
        <v>0</v>
      </c>
      <c r="R17" s="453">
        <f>'[47]DucYen-14 '!R15</f>
        <v>0</v>
      </c>
      <c r="S17" s="453">
        <f>'[47]DucThuy -15'!R15</f>
        <v>0</v>
      </c>
      <c r="T17" s="453">
        <f>'[47]ThaiYen-16'!R15</f>
        <v>0</v>
      </c>
      <c r="U17" s="453">
        <f>'[47]TrungLe-17'!R15</f>
        <v>0</v>
      </c>
      <c r="V17" s="453">
        <f>'[47]DucHoa-18'!R15</f>
        <v>0</v>
      </c>
      <c r="W17" s="453">
        <f>'[47]DucLong -19'!R15</f>
        <v>0</v>
      </c>
      <c r="X17" s="453">
        <f>'[47]DucLam-20'!R15</f>
        <v>0</v>
      </c>
      <c r="Y17" s="453">
        <f>'[47]DucThanh-21'!R15</f>
        <v>0</v>
      </c>
      <c r="Z17" s="453">
        <f>'[47]DucDung-22'!R15</f>
        <v>0</v>
      </c>
      <c r="AA17" s="453">
        <f>'[47]DucLap-23'!R15</f>
        <v>0</v>
      </c>
      <c r="AB17" s="453">
        <f>'[47]DucAn-24'!R15</f>
        <v>0</v>
      </c>
      <c r="AC17" s="453">
        <f>'[47]DucLac-25'!R15</f>
        <v>0</v>
      </c>
      <c r="AD17" s="453">
        <f>'[47]DucDong-26'!R15</f>
        <v>0</v>
      </c>
      <c r="AE17" s="453">
        <f>[47]DucLang27!R15</f>
        <v>0</v>
      </c>
      <c r="AF17" s="453">
        <f>'[47]TanHuong-28'!R15</f>
        <v>0</v>
      </c>
    </row>
    <row r="18" spans="1:32" s="463" customFormat="1" ht="19.5" customHeight="1" x14ac:dyDescent="0.15">
      <c r="A18" s="485" t="s">
        <v>9</v>
      </c>
      <c r="B18" s="462" t="s">
        <v>16</v>
      </c>
      <c r="C18" s="485" t="s">
        <v>27</v>
      </c>
      <c r="D18" s="453">
        <f t="shared" si="0"/>
        <v>0</v>
      </c>
      <c r="E18" s="453">
        <f>'[47]Thi tran Duc tho-1'!R16</f>
        <v>0</v>
      </c>
      <c r="F18" s="453">
        <f>'[47]Duc Quang -2'!R16</f>
        <v>0</v>
      </c>
      <c r="G18" s="453">
        <f>'[47]Duc vinh -3'!R16</f>
        <v>0</v>
      </c>
      <c r="H18" s="453">
        <f>'[47]Duc chau -4'!R16</f>
        <v>0</v>
      </c>
      <c r="I18" s="453">
        <f>'[47]Duc tung-5 '!R16</f>
        <v>0</v>
      </c>
      <c r="J18" s="453">
        <f>'[47]Truongson-6'!R16</f>
        <v>0</v>
      </c>
      <c r="K18" s="453">
        <f>'[47]Lienminh-7'!R16</f>
        <v>0</v>
      </c>
      <c r="L18" s="453">
        <f>'[47]Ducla-8'!R16</f>
        <v>0</v>
      </c>
      <c r="M18" s="453">
        <f>'[47]Yenho-9'!R16</f>
        <v>0</v>
      </c>
      <c r="N18" s="453">
        <f>'[47]Ducnhan -10'!R16</f>
        <v>0</v>
      </c>
      <c r="O18" s="453">
        <f>'[47]TungANh-11'!R16</f>
        <v>0</v>
      </c>
      <c r="P18" s="453">
        <f>'[47]BuiXa-12'!R16</f>
        <v>0</v>
      </c>
      <c r="Q18" s="453">
        <f>'[47]Ducthinh-13'!R16</f>
        <v>0</v>
      </c>
      <c r="R18" s="453">
        <f>'[47]DucYen-14 '!R16</f>
        <v>0</v>
      </c>
      <c r="S18" s="453">
        <f>'[47]DucThuy -15'!R16</f>
        <v>0</v>
      </c>
      <c r="T18" s="453">
        <f>'[47]ThaiYen-16'!R16</f>
        <v>0</v>
      </c>
      <c r="U18" s="453">
        <f>'[47]TrungLe-17'!R16</f>
        <v>0</v>
      </c>
      <c r="V18" s="453">
        <f>'[47]DucHoa-18'!R16</f>
        <v>0</v>
      </c>
      <c r="W18" s="453">
        <f>'[47]DucLong -19'!R16</f>
        <v>0</v>
      </c>
      <c r="X18" s="453">
        <f>'[47]DucLam-20'!R16</f>
        <v>0</v>
      </c>
      <c r="Y18" s="453">
        <f>'[47]DucThanh-21'!R16</f>
        <v>0</v>
      </c>
      <c r="Z18" s="453">
        <f>'[47]DucDung-22'!R16</f>
        <v>0</v>
      </c>
      <c r="AA18" s="453">
        <f>'[47]DucLap-23'!R16</f>
        <v>0</v>
      </c>
      <c r="AB18" s="453">
        <f>'[47]DucAn-24'!R16</f>
        <v>0</v>
      </c>
      <c r="AC18" s="453">
        <f>'[47]DucLac-25'!R16</f>
        <v>0</v>
      </c>
      <c r="AD18" s="453">
        <f>'[47]DucDong-26'!R16</f>
        <v>0</v>
      </c>
      <c r="AE18" s="453">
        <f>[47]DucLang27!R16</f>
        <v>0</v>
      </c>
      <c r="AF18" s="453">
        <f>'[47]TanHuong-28'!R16</f>
        <v>0</v>
      </c>
    </row>
    <row r="19" spans="1:32" s="463" customFormat="1" ht="19.5" customHeight="1" x14ac:dyDescent="0.15">
      <c r="A19" s="485" t="s">
        <v>39</v>
      </c>
      <c r="B19" s="462" t="s">
        <v>38</v>
      </c>
      <c r="C19" s="485" t="s">
        <v>43</v>
      </c>
      <c r="D19" s="453">
        <f t="shared" si="0"/>
        <v>41.25</v>
      </c>
      <c r="E19" s="453">
        <f>'[47]Thi tran Duc tho-1'!R17</f>
        <v>0</v>
      </c>
      <c r="F19" s="453">
        <f>'[47]Duc Quang -2'!R17</f>
        <v>0</v>
      </c>
      <c r="G19" s="453">
        <f>'[47]Duc vinh -3'!R17</f>
        <v>0</v>
      </c>
      <c r="H19" s="453">
        <f>'[47]Duc chau -4'!R17</f>
        <v>0</v>
      </c>
      <c r="I19" s="453">
        <f>'[47]Duc tung-5 '!R17</f>
        <v>0</v>
      </c>
      <c r="J19" s="453">
        <f>'[47]Truongson-6'!R17</f>
        <v>0</v>
      </c>
      <c r="K19" s="453">
        <f>'[47]Lienminh-7'!R17</f>
        <v>0</v>
      </c>
      <c r="L19" s="453">
        <f>'[47]Ducla-8'!R17</f>
        <v>0</v>
      </c>
      <c r="M19" s="453">
        <f>'[47]Yenho-9'!R17</f>
        <v>0</v>
      </c>
      <c r="N19" s="453">
        <f>'[47]Ducnhan -10'!R17</f>
        <v>0</v>
      </c>
      <c r="O19" s="453">
        <f>'[47]TungANh-11'!R17</f>
        <v>0</v>
      </c>
      <c r="P19" s="453">
        <f>'[47]BuiXa-12'!R17</f>
        <v>0</v>
      </c>
      <c r="Q19" s="453">
        <f>'[47]Ducthinh-13'!R17</f>
        <v>0</v>
      </c>
      <c r="R19" s="453">
        <f>'[47]DucYen-14 '!R17</f>
        <v>0</v>
      </c>
      <c r="S19" s="453">
        <f>'[47]DucThuy -15'!R17</f>
        <v>0</v>
      </c>
      <c r="T19" s="453">
        <f>'[47]ThaiYen-16'!R17</f>
        <v>0</v>
      </c>
      <c r="U19" s="453">
        <f>'[47]TrungLe-17'!R17</f>
        <v>0</v>
      </c>
      <c r="V19" s="453">
        <f>'[47]DucHoa-18'!R17</f>
        <v>0</v>
      </c>
      <c r="W19" s="453">
        <f>'[47]DucLong -19'!R17</f>
        <v>0</v>
      </c>
      <c r="X19" s="453">
        <f>'[47]DucLam-20'!R17</f>
        <v>0</v>
      </c>
      <c r="Y19" s="453">
        <f>'[47]DucThanh-21'!R17</f>
        <v>0</v>
      </c>
      <c r="Z19" s="453">
        <f>'[47]DucDung-22'!R17</f>
        <v>0</v>
      </c>
      <c r="AA19" s="453">
        <f>'[47]DucLap-23'!R17</f>
        <v>7.44</v>
      </c>
      <c r="AB19" s="453">
        <f>'[47]DucAn-24'!R17</f>
        <v>20</v>
      </c>
      <c r="AC19" s="453">
        <f>'[47]DucLac-25'!R17</f>
        <v>0</v>
      </c>
      <c r="AD19" s="453">
        <f>'[47]DucDong-26'!R17</f>
        <v>8</v>
      </c>
      <c r="AE19" s="453">
        <f>[47]DucLang27!R17</f>
        <v>3.2</v>
      </c>
      <c r="AF19" s="453">
        <f>'[47]TanHuong-28'!R17</f>
        <v>2.61</v>
      </c>
    </row>
    <row r="20" spans="1:32" s="463" customFormat="1" ht="19.5" customHeight="1" x14ac:dyDescent="0.15">
      <c r="A20" s="485" t="s">
        <v>40</v>
      </c>
      <c r="B20" s="462" t="s">
        <v>285</v>
      </c>
      <c r="C20" s="485" t="s">
        <v>70</v>
      </c>
      <c r="D20" s="453">
        <f t="shared" si="0"/>
        <v>0</v>
      </c>
      <c r="E20" s="453">
        <f>'[47]Thi tran Duc tho-1'!R18</f>
        <v>0</v>
      </c>
      <c r="F20" s="453">
        <f>'[47]Duc Quang -2'!R18</f>
        <v>0</v>
      </c>
      <c r="G20" s="453">
        <f>'[47]Duc vinh -3'!R18</f>
        <v>0</v>
      </c>
      <c r="H20" s="453">
        <f>'[47]Duc chau -4'!R18</f>
        <v>0</v>
      </c>
      <c r="I20" s="453">
        <f>'[47]Duc tung-5 '!R18</f>
        <v>0</v>
      </c>
      <c r="J20" s="453">
        <f>'[47]Truongson-6'!R18</f>
        <v>0</v>
      </c>
      <c r="K20" s="453">
        <f>'[47]Lienminh-7'!R18</f>
        <v>0</v>
      </c>
      <c r="L20" s="453">
        <f>'[47]Ducla-8'!R18</f>
        <v>0</v>
      </c>
      <c r="M20" s="453">
        <f>'[47]Yenho-9'!R18</f>
        <v>0</v>
      </c>
      <c r="N20" s="453">
        <f>'[47]Ducnhan -10'!R18</f>
        <v>0</v>
      </c>
      <c r="O20" s="453">
        <f>'[47]TungANh-11'!R18</f>
        <v>0</v>
      </c>
      <c r="P20" s="453">
        <f>'[47]BuiXa-12'!R18</f>
        <v>0</v>
      </c>
      <c r="Q20" s="453">
        <f>'[47]Ducthinh-13'!R18</f>
        <v>0</v>
      </c>
      <c r="R20" s="453">
        <f>'[47]DucYen-14 '!R18</f>
        <v>0</v>
      </c>
      <c r="S20" s="464">
        <f>'[47]DucThuy -15'!R18</f>
        <v>0</v>
      </c>
      <c r="T20" s="464">
        <f>'[47]ThaiYen-16'!R18</f>
        <v>0</v>
      </c>
      <c r="U20" s="464">
        <f>'[47]TrungLe-17'!R18</f>
        <v>0</v>
      </c>
      <c r="V20" s="464">
        <f>'[47]DucHoa-18'!R18</f>
        <v>0</v>
      </c>
      <c r="W20" s="464">
        <f>'[47]DucLong -19'!R18</f>
        <v>0</v>
      </c>
      <c r="X20" s="464">
        <f>'[47]DucLam-20'!R18</f>
        <v>0</v>
      </c>
      <c r="Y20" s="464">
        <f>'[47]DucThanh-21'!R18</f>
        <v>0</v>
      </c>
      <c r="Z20" s="464">
        <f>'[47]DucDung-22'!R18</f>
        <v>0</v>
      </c>
      <c r="AA20" s="464">
        <f>'[47]DucLap-23'!R18</f>
        <v>0</v>
      </c>
      <c r="AB20" s="464">
        <f>'[47]DucAn-24'!R18</f>
        <v>0</v>
      </c>
      <c r="AC20" s="464">
        <f>'[47]DucLac-25'!R18</f>
        <v>0</v>
      </c>
      <c r="AD20" s="464">
        <f>'[47]DucDong-26'!R18</f>
        <v>0</v>
      </c>
      <c r="AE20" s="464">
        <f>[47]DucLang27!R18</f>
        <v>0</v>
      </c>
      <c r="AF20" s="464">
        <f>'[47]TanHuong-28'!R18</f>
        <v>0</v>
      </c>
    </row>
    <row r="21" spans="1:32" s="451" customFormat="1" hidden="1" x14ac:dyDescent="0.15">
      <c r="A21" s="481" t="s">
        <v>50</v>
      </c>
      <c r="B21" s="469" t="s">
        <v>48</v>
      </c>
      <c r="C21" s="481" t="s">
        <v>49</v>
      </c>
      <c r="D21" s="452">
        <f>SUM(E21:R21)</f>
        <v>0</v>
      </c>
      <c r="E21" s="453">
        <f>'[47]Thi tran Duc tho-1'!R19</f>
        <v>0</v>
      </c>
      <c r="F21" s="453">
        <f>'[47]Duc Quang -2'!R19</f>
        <v>0</v>
      </c>
      <c r="G21" s="453">
        <f>'[47]Duc vinh -3'!R19</f>
        <v>0</v>
      </c>
      <c r="H21" s="453">
        <f>'[47]Duc chau -4'!R19</f>
        <v>0</v>
      </c>
      <c r="I21" s="453">
        <f>'[47]Truongson-6'!R19</f>
        <v>0</v>
      </c>
      <c r="J21" s="452">
        <f>'[47]Truongson-6'!R19</f>
        <v>0</v>
      </c>
      <c r="K21" s="453">
        <f>'[47]Lienminh-7'!R19</f>
        <v>0</v>
      </c>
      <c r="L21" s="453">
        <f>'[47]Ducla-8'!R19</f>
        <v>0</v>
      </c>
      <c r="M21" s="453">
        <f>'[47]Yenho-9'!R19</f>
        <v>0</v>
      </c>
      <c r="N21" s="453">
        <f>'[47]Ducnhan -10'!R19</f>
        <v>0</v>
      </c>
      <c r="O21" s="453">
        <f>'[47]TungANh-11'!R19</f>
        <v>0</v>
      </c>
      <c r="P21" s="453">
        <f>'[47]BuiXa-12'!R19</f>
        <v>0</v>
      </c>
      <c r="Q21" s="453">
        <f>'[47]Ducthinh-13'!R19</f>
        <v>0</v>
      </c>
      <c r="R21" s="452">
        <f>'[47]DucYen-14 '!R19</f>
        <v>0</v>
      </c>
      <c r="S21" s="459">
        <f>'[47]DucThuy -15'!R19</f>
        <v>0</v>
      </c>
      <c r="T21" s="459">
        <f>'[47]ThaiYen-16'!R19</f>
        <v>0</v>
      </c>
      <c r="U21" s="459">
        <f>'[47]TrungLe-17'!R19</f>
        <v>0</v>
      </c>
      <c r="V21" s="459">
        <f>'[47]DucHoa-18'!R19</f>
        <v>0</v>
      </c>
      <c r="W21" s="459">
        <f>'[47]DucLong -19'!R19</f>
        <v>0</v>
      </c>
      <c r="X21" s="459">
        <f>'[47]DucLam-20'!R19</f>
        <v>0</v>
      </c>
      <c r="Y21" s="459">
        <f>'[47]DucThanh-21'!R19</f>
        <v>0</v>
      </c>
      <c r="Z21" s="459">
        <f>'[47]DucDung-22'!R19</f>
        <v>0</v>
      </c>
      <c r="AA21" s="459">
        <f>'[47]DucLap-23'!R19</f>
        <v>0</v>
      </c>
      <c r="AB21" s="459">
        <f>'[47]DucAn-24'!R19</f>
        <v>0</v>
      </c>
      <c r="AC21" s="459">
        <f>'[47]DucLac-25'!R19</f>
        <v>0</v>
      </c>
      <c r="AD21" s="459">
        <f>'[47]DucDong-26'!R19</f>
        <v>0</v>
      </c>
      <c r="AE21" s="459">
        <f>[47]DucLang27!R19</f>
        <v>0</v>
      </c>
      <c r="AF21" s="459">
        <f>'[47]TanHuong-28'!R19</f>
        <v>0</v>
      </c>
    </row>
    <row r="22" spans="1:32" s="451" customFormat="1" hidden="1" x14ac:dyDescent="0.15">
      <c r="A22" s="481" t="s">
        <v>187</v>
      </c>
      <c r="B22" s="469" t="s">
        <v>55</v>
      </c>
      <c r="C22" s="481" t="s">
        <v>56</v>
      </c>
      <c r="D22" s="452">
        <f>SUM(E22:R22)</f>
        <v>0</v>
      </c>
      <c r="E22" s="452">
        <f>'[47]Thi tran Duc tho-1'!R20</f>
        <v>0</v>
      </c>
      <c r="F22" s="452">
        <f>'[47]Duc Quang -2'!R20</f>
        <v>0</v>
      </c>
      <c r="G22" s="452">
        <f>'[47]Duc vinh -3'!R20</f>
        <v>0</v>
      </c>
      <c r="H22" s="452">
        <f>'[47]Duc chau -4'!R20</f>
        <v>0</v>
      </c>
      <c r="I22" s="452">
        <f>'[47]Truongson-6'!R20</f>
        <v>0</v>
      </c>
      <c r="J22" s="452">
        <f>'[47]Truongson-6'!R20</f>
        <v>0</v>
      </c>
      <c r="K22" s="452">
        <f>'[47]Lienminh-7'!R20</f>
        <v>0</v>
      </c>
      <c r="L22" s="452">
        <f>'[47]Ducla-8'!R20</f>
        <v>0</v>
      </c>
      <c r="M22" s="452">
        <f>'[47]Yenho-9'!R20</f>
        <v>0</v>
      </c>
      <c r="N22" s="452">
        <f>'[47]Ducnhan -10'!R20</f>
        <v>0</v>
      </c>
      <c r="O22" s="452">
        <f>'[47]TungANh-11'!R20</f>
        <v>0</v>
      </c>
      <c r="P22" s="452">
        <f>'[47]BuiXa-12'!R20</f>
        <v>0</v>
      </c>
      <c r="Q22" s="452">
        <f>'[47]Ducthinh-13'!R20</f>
        <v>0</v>
      </c>
      <c r="R22" s="452">
        <f>'[47]DucYen-14 '!R20</f>
        <v>0</v>
      </c>
      <c r="S22" s="459">
        <f>'[47]DucThuy -15'!R20</f>
        <v>0</v>
      </c>
      <c r="T22" s="459">
        <f>'[47]ThaiYen-16'!R20</f>
        <v>0</v>
      </c>
      <c r="U22" s="459">
        <f>'[47]TrungLe-17'!R20</f>
        <v>0</v>
      </c>
      <c r="V22" s="459">
        <f>'[47]DucHoa-18'!R20</f>
        <v>0</v>
      </c>
      <c r="W22" s="459">
        <f>'[47]DucLong -19'!R20</f>
        <v>0</v>
      </c>
      <c r="X22" s="459">
        <f>'[47]DucLam-20'!R20</f>
        <v>0</v>
      </c>
      <c r="Y22" s="459">
        <f>'[47]DucThanh-21'!R20</f>
        <v>0</v>
      </c>
      <c r="Z22" s="459">
        <f>'[47]DucDung-22'!R20</f>
        <v>0</v>
      </c>
      <c r="AA22" s="459">
        <f>'[47]DucLap-23'!R20</f>
        <v>0</v>
      </c>
      <c r="AB22" s="459">
        <f>'[47]DucAn-24'!R20</f>
        <v>0</v>
      </c>
      <c r="AC22" s="459">
        <f>'[47]DucLac-25'!R20</f>
        <v>0</v>
      </c>
      <c r="AD22" s="459">
        <f>'[47]DucDong-26'!R20</f>
        <v>0</v>
      </c>
      <c r="AE22" s="459">
        <f>[47]DucLang27!R20</f>
        <v>0</v>
      </c>
      <c r="AF22" s="459">
        <f>'[47]TanHuong-28'!R20</f>
        <v>0</v>
      </c>
    </row>
    <row r="23" spans="1:32" s="450" customFormat="1" x14ac:dyDescent="0.15">
      <c r="A23" s="480">
        <v>2</v>
      </c>
      <c r="B23" s="468" t="s">
        <v>695</v>
      </c>
      <c r="C23" s="480" t="s">
        <v>28</v>
      </c>
      <c r="D23" s="452">
        <f>SUM(E23:AF23)</f>
        <v>2.96</v>
      </c>
      <c r="E23" s="452">
        <f>SUM(E24:E32,E44:E60)</f>
        <v>0</v>
      </c>
      <c r="F23" s="452">
        <f t="shared" ref="F23:AF23" si="1">SUM(F24:F32,F44:F60)</f>
        <v>0.16</v>
      </c>
      <c r="G23" s="452">
        <f t="shared" si="1"/>
        <v>0</v>
      </c>
      <c r="H23" s="452">
        <f t="shared" si="1"/>
        <v>0</v>
      </c>
      <c r="I23" s="452">
        <f t="shared" si="1"/>
        <v>2</v>
      </c>
      <c r="J23" s="452">
        <f t="shared" si="1"/>
        <v>0</v>
      </c>
      <c r="K23" s="452">
        <f t="shared" si="1"/>
        <v>0</v>
      </c>
      <c r="L23" s="452">
        <f t="shared" si="1"/>
        <v>0</v>
      </c>
      <c r="M23" s="452">
        <f t="shared" si="1"/>
        <v>0</v>
      </c>
      <c r="N23" s="452">
        <f t="shared" si="1"/>
        <v>0</v>
      </c>
      <c r="O23" s="452">
        <f t="shared" si="1"/>
        <v>0.8</v>
      </c>
      <c r="P23" s="452">
        <f t="shared" si="1"/>
        <v>0</v>
      </c>
      <c r="Q23" s="452">
        <f t="shared" si="1"/>
        <v>0</v>
      </c>
      <c r="R23" s="452">
        <f t="shared" si="1"/>
        <v>0</v>
      </c>
      <c r="S23" s="452">
        <f t="shared" si="1"/>
        <v>0</v>
      </c>
      <c r="T23" s="452">
        <f t="shared" si="1"/>
        <v>0</v>
      </c>
      <c r="U23" s="452">
        <f t="shared" si="1"/>
        <v>0</v>
      </c>
      <c r="V23" s="452">
        <f t="shared" si="1"/>
        <v>0</v>
      </c>
      <c r="W23" s="452">
        <f t="shared" si="1"/>
        <v>0</v>
      </c>
      <c r="X23" s="452">
        <f t="shared" si="1"/>
        <v>0</v>
      </c>
      <c r="Y23" s="452">
        <f t="shared" si="1"/>
        <v>0</v>
      </c>
      <c r="Z23" s="452">
        <f t="shared" si="1"/>
        <v>0</v>
      </c>
      <c r="AA23" s="452">
        <f t="shared" si="1"/>
        <v>0</v>
      </c>
      <c r="AB23" s="452">
        <f t="shared" si="1"/>
        <v>0</v>
      </c>
      <c r="AC23" s="452">
        <f t="shared" si="1"/>
        <v>0</v>
      </c>
      <c r="AD23" s="452">
        <f t="shared" si="1"/>
        <v>0</v>
      </c>
      <c r="AE23" s="452">
        <f t="shared" si="1"/>
        <v>0</v>
      </c>
      <c r="AF23" s="452">
        <f t="shared" si="1"/>
        <v>0</v>
      </c>
    </row>
    <row r="24" spans="1:32" s="463" customFormat="1" ht="19.5" customHeight="1" x14ac:dyDescent="0.15">
      <c r="A24" s="485" t="s">
        <v>21</v>
      </c>
      <c r="B24" s="462" t="s">
        <v>17</v>
      </c>
      <c r="C24" s="485" t="s">
        <v>29</v>
      </c>
      <c r="D24" s="453">
        <f t="shared" ref="D24:D59" si="2">SUM(E24:AF24)</f>
        <v>0</v>
      </c>
      <c r="E24" s="453">
        <f>'[47]Thi tran Duc tho-1'!BH22</f>
        <v>0</v>
      </c>
      <c r="F24" s="453">
        <f>'[47]Duc Quang -2'!BH22</f>
        <v>0</v>
      </c>
      <c r="G24" s="453">
        <f>'[47]Duc vinh -3'!BH22</f>
        <v>0</v>
      </c>
      <c r="H24" s="453">
        <f>'[47]Duc chau -4'!BH22</f>
        <v>0</v>
      </c>
      <c r="I24" s="453">
        <f>'[47]Duc tung-5 '!BH22</f>
        <v>0</v>
      </c>
      <c r="J24" s="453">
        <f>'[47]Truongson-6'!BH22</f>
        <v>0</v>
      </c>
      <c r="K24" s="453">
        <f>'[47]Lienminh-7'!BH22</f>
        <v>0</v>
      </c>
      <c r="L24" s="453">
        <f>'[47]Ducla-8'!BH22</f>
        <v>0</v>
      </c>
      <c r="M24" s="453">
        <f>'[47]Yenho-9'!BH22</f>
        <v>0</v>
      </c>
      <c r="N24" s="453">
        <f>'[47]Ducnhan -10'!BH22</f>
        <v>0</v>
      </c>
      <c r="O24" s="453">
        <f>'[47]TungANh-11'!BH22</f>
        <v>0</v>
      </c>
      <c r="P24" s="453">
        <f>'[47]BuiXa-12'!BH22</f>
        <v>0</v>
      </c>
      <c r="Q24" s="453">
        <f>'[47]Ducthinh-13'!BH22</f>
        <v>0</v>
      </c>
      <c r="R24" s="453">
        <f>'[47]DucYen-14 '!R22</f>
        <v>0</v>
      </c>
      <c r="S24" s="453">
        <f>'[47]DucThuy -15'!R22</f>
        <v>0</v>
      </c>
      <c r="T24" s="453">
        <f>'[47]ThaiYen-16'!R22</f>
        <v>0</v>
      </c>
      <c r="U24" s="453">
        <f>'[47]TrungLe-17'!R22</f>
        <v>0</v>
      </c>
      <c r="V24" s="453">
        <f>'[47]DucHoa-18'!R22</f>
        <v>0</v>
      </c>
      <c r="W24" s="453">
        <f>'[47]DucLong -19'!R22</f>
        <v>0</v>
      </c>
      <c r="X24" s="453">
        <f>'[47]DucLam-20'!R22</f>
        <v>0</v>
      </c>
      <c r="Y24" s="453">
        <f>'[47]DucThanh-21'!R22</f>
        <v>0</v>
      </c>
      <c r="Z24" s="453">
        <f>'[47]DucDung-22'!R22</f>
        <v>0</v>
      </c>
      <c r="AA24" s="453">
        <f>'[47]DucLap-23'!R22</f>
        <v>0</v>
      </c>
      <c r="AB24" s="453">
        <f>'[47]DucAn-24'!R22</f>
        <v>0</v>
      </c>
      <c r="AC24" s="453">
        <f>'[47]DucLac-25'!R22</f>
        <v>0</v>
      </c>
      <c r="AD24" s="453">
        <f>'[47]DucDong-26'!R22</f>
        <v>0</v>
      </c>
      <c r="AE24" s="453">
        <f>[47]DucLang27!R22</f>
        <v>0</v>
      </c>
      <c r="AF24" s="453">
        <f>'[47]TanHuong-28'!R22</f>
        <v>0</v>
      </c>
    </row>
    <row r="25" spans="1:32" s="463" customFormat="1" ht="19.5" customHeight="1" x14ac:dyDescent="0.15">
      <c r="A25" s="485" t="s">
        <v>10</v>
      </c>
      <c r="B25" s="462" t="s">
        <v>18</v>
      </c>
      <c r="C25" s="485" t="s">
        <v>30</v>
      </c>
      <c r="D25" s="453">
        <f t="shared" si="2"/>
        <v>0</v>
      </c>
      <c r="E25" s="453">
        <f>'[47]Thi tran Duc tho-1'!BH23</f>
        <v>0</v>
      </c>
      <c r="F25" s="453">
        <f>'[47]Duc Quang -2'!BH23</f>
        <v>0</v>
      </c>
      <c r="G25" s="453">
        <f>'[47]Duc vinh -3'!BH23</f>
        <v>0</v>
      </c>
      <c r="H25" s="453">
        <f>'[47]Duc chau -4'!BH23</f>
        <v>0</v>
      </c>
      <c r="I25" s="453">
        <f>'[47]Duc tung-5 '!BH23</f>
        <v>0</v>
      </c>
      <c r="J25" s="453">
        <f>'[47]Truongson-6'!BH23</f>
        <v>0</v>
      </c>
      <c r="K25" s="453">
        <f>'[47]Lienminh-7'!BH23</f>
        <v>0</v>
      </c>
      <c r="L25" s="453">
        <f>'[47]Ducla-8'!BH23</f>
        <v>0</v>
      </c>
      <c r="M25" s="453">
        <f>'[47]Yenho-9'!BH23</f>
        <v>0</v>
      </c>
      <c r="N25" s="453">
        <f>'[47]Ducnhan -10'!BH23</f>
        <v>0</v>
      </c>
      <c r="O25" s="453">
        <f>'[47]TungANh-11'!BH23</f>
        <v>0</v>
      </c>
      <c r="P25" s="453">
        <f>'[47]BuiXa-12'!BH23</f>
        <v>0</v>
      </c>
      <c r="Q25" s="453">
        <f>'[47]Ducthinh-13'!BH23</f>
        <v>0</v>
      </c>
      <c r="R25" s="453">
        <f>'[47]DucYen-14 '!R23</f>
        <v>0</v>
      </c>
      <c r="S25" s="453">
        <f>'[47]DucThuy -15'!R23</f>
        <v>0</v>
      </c>
      <c r="T25" s="453">
        <f>'[47]ThaiYen-16'!R23</f>
        <v>0</v>
      </c>
      <c r="U25" s="453">
        <f>'[47]TrungLe-17'!R23</f>
        <v>0</v>
      </c>
      <c r="V25" s="453">
        <f>'[47]DucHoa-18'!R23</f>
        <v>0</v>
      </c>
      <c r="W25" s="453">
        <f>'[47]DucLong -19'!R23</f>
        <v>0</v>
      </c>
      <c r="X25" s="453">
        <f>'[47]DucLam-20'!R23</f>
        <v>0</v>
      </c>
      <c r="Y25" s="453">
        <f>'[47]DucThanh-21'!R23</f>
        <v>0</v>
      </c>
      <c r="Z25" s="453">
        <f>'[47]DucDung-22'!R23</f>
        <v>0</v>
      </c>
      <c r="AA25" s="453">
        <f>'[47]DucLap-23'!R23</f>
        <v>0</v>
      </c>
      <c r="AB25" s="453">
        <f>'[47]DucAn-24'!R23</f>
        <v>0</v>
      </c>
      <c r="AC25" s="453">
        <f>'[47]DucLac-25'!R23</f>
        <v>0</v>
      </c>
      <c r="AD25" s="453">
        <f>'[47]DucDong-26'!R23</f>
        <v>0</v>
      </c>
      <c r="AE25" s="453">
        <f>[47]DucLang27!R23</f>
        <v>0</v>
      </c>
      <c r="AF25" s="453">
        <f>'[47]TanHuong-28'!R23</f>
        <v>0</v>
      </c>
    </row>
    <row r="26" spans="1:32" s="463" customFormat="1" ht="19.5" customHeight="1" x14ac:dyDescent="0.15">
      <c r="A26" s="485" t="s">
        <v>11</v>
      </c>
      <c r="B26" s="462" t="s">
        <v>19</v>
      </c>
      <c r="C26" s="485" t="s">
        <v>123</v>
      </c>
      <c r="D26" s="453">
        <f t="shared" si="2"/>
        <v>0</v>
      </c>
      <c r="E26" s="453">
        <f>'[47]Thi tran Duc tho-1'!BH24</f>
        <v>0</v>
      </c>
      <c r="F26" s="453">
        <f>'[47]Duc Quang -2'!BH24</f>
        <v>0</v>
      </c>
      <c r="G26" s="453">
        <f>'[47]Duc vinh -3'!BH24</f>
        <v>0</v>
      </c>
      <c r="H26" s="453">
        <f>'[47]Duc chau -4'!BH24</f>
        <v>0</v>
      </c>
      <c r="I26" s="453">
        <f>'[47]Duc tung-5 '!BH24</f>
        <v>0</v>
      </c>
      <c r="J26" s="453">
        <f>'[47]Truongson-6'!BH24</f>
        <v>0</v>
      </c>
      <c r="K26" s="453">
        <f>'[47]Lienminh-7'!BH24</f>
        <v>0</v>
      </c>
      <c r="L26" s="453">
        <f>'[47]Ducla-8'!BH24</f>
        <v>0</v>
      </c>
      <c r="M26" s="453">
        <f>'[47]Yenho-9'!BH24</f>
        <v>0</v>
      </c>
      <c r="N26" s="453">
        <f>'[47]Ducnhan -10'!BH24</f>
        <v>0</v>
      </c>
      <c r="O26" s="453">
        <f>'[47]TungANh-11'!BH24</f>
        <v>0</v>
      </c>
      <c r="P26" s="453">
        <f>'[47]BuiXa-12'!BH24</f>
        <v>0</v>
      </c>
      <c r="Q26" s="453">
        <f>'[47]Ducthinh-13'!BH24</f>
        <v>0</v>
      </c>
      <c r="R26" s="453">
        <f>'[47]DucYen-14 '!R24</f>
        <v>0</v>
      </c>
      <c r="S26" s="453">
        <f>'[47]DucThuy -15'!R24</f>
        <v>0</v>
      </c>
      <c r="T26" s="453">
        <f>'[47]ThaiYen-16'!R24</f>
        <v>0</v>
      </c>
      <c r="U26" s="453">
        <f>'[47]TrungLe-17'!R24</f>
        <v>0</v>
      </c>
      <c r="V26" s="453">
        <f>'[47]DucHoa-18'!R24</f>
        <v>0</v>
      </c>
      <c r="W26" s="453">
        <f>'[47]DucLong -19'!R24</f>
        <v>0</v>
      </c>
      <c r="X26" s="453">
        <f>'[47]DucLam-20'!R24</f>
        <v>0</v>
      </c>
      <c r="Y26" s="453">
        <f>'[47]DucThanh-21'!R24</f>
        <v>0</v>
      </c>
      <c r="Z26" s="453">
        <f>'[47]DucDung-22'!R24</f>
        <v>0</v>
      </c>
      <c r="AA26" s="453">
        <f>'[47]DucLap-23'!R24</f>
        <v>0</v>
      </c>
      <c r="AB26" s="453">
        <f>'[47]DucAn-24'!R24</f>
        <v>0</v>
      </c>
      <c r="AC26" s="453">
        <f>'[47]DucLac-25'!R24</f>
        <v>0</v>
      </c>
      <c r="AD26" s="453">
        <f>'[47]DucDong-26'!R24</f>
        <v>0</v>
      </c>
      <c r="AE26" s="453">
        <f>[47]DucLang27!R24</f>
        <v>0</v>
      </c>
      <c r="AF26" s="453">
        <f>'[47]TanHuong-28'!R24</f>
        <v>0</v>
      </c>
    </row>
    <row r="27" spans="1:32" s="463" customFormat="1" ht="19.5" customHeight="1" x14ac:dyDescent="0.15">
      <c r="A27" s="485" t="s">
        <v>12</v>
      </c>
      <c r="B27" s="462" t="s">
        <v>79</v>
      </c>
      <c r="C27" s="485" t="s">
        <v>126</v>
      </c>
      <c r="D27" s="453">
        <f t="shared" si="2"/>
        <v>0</v>
      </c>
      <c r="E27" s="453">
        <f>'[47]Thi tran Duc tho-1'!BH25</f>
        <v>0</v>
      </c>
      <c r="F27" s="453">
        <f>'[47]Duc Quang -2'!BH25</f>
        <v>0</v>
      </c>
      <c r="G27" s="453">
        <f>'[47]Duc vinh -3'!BH25</f>
        <v>0</v>
      </c>
      <c r="H27" s="453">
        <f>'[47]Duc chau -4'!BH25</f>
        <v>0</v>
      </c>
      <c r="I27" s="453">
        <f>'[47]Duc tung-5 '!BH25</f>
        <v>0</v>
      </c>
      <c r="J27" s="453">
        <f>'[47]Truongson-6'!BH25</f>
        <v>0</v>
      </c>
      <c r="K27" s="453">
        <f>'[47]Lienminh-7'!BH25</f>
        <v>0</v>
      </c>
      <c r="L27" s="453">
        <f>'[47]Ducla-8'!BH25</f>
        <v>0</v>
      </c>
      <c r="M27" s="453">
        <f>'[47]Yenho-9'!BH25</f>
        <v>0</v>
      </c>
      <c r="N27" s="453">
        <f>'[47]Ducnhan -10'!BH25</f>
        <v>0</v>
      </c>
      <c r="O27" s="453">
        <f>'[47]TungANh-11'!BH25</f>
        <v>0</v>
      </c>
      <c r="P27" s="453">
        <f>'[47]BuiXa-12'!BH25</f>
        <v>0</v>
      </c>
      <c r="Q27" s="453">
        <f>'[47]Ducthinh-13'!BH25</f>
        <v>0</v>
      </c>
      <c r="R27" s="453">
        <f>'[47]DucYen-14 '!R25</f>
        <v>0</v>
      </c>
      <c r="S27" s="453">
        <f>'[47]DucThuy -15'!R25</f>
        <v>0</v>
      </c>
      <c r="T27" s="453">
        <f>'[47]ThaiYen-16'!R25</f>
        <v>0</v>
      </c>
      <c r="U27" s="453">
        <f>'[47]TrungLe-17'!R25</f>
        <v>0</v>
      </c>
      <c r="V27" s="453">
        <f>'[47]DucHoa-18'!R25</f>
        <v>0</v>
      </c>
      <c r="W27" s="453">
        <f>'[47]DucLong -19'!R25</f>
        <v>0</v>
      </c>
      <c r="X27" s="453">
        <f>'[47]DucLam-20'!R25</f>
        <v>0</v>
      </c>
      <c r="Y27" s="453">
        <f>'[47]DucThanh-21'!R25</f>
        <v>0</v>
      </c>
      <c r="Z27" s="453">
        <f>'[47]DucDung-22'!R25</f>
        <v>0</v>
      </c>
      <c r="AA27" s="453">
        <f>'[47]DucLap-23'!R25</f>
        <v>0</v>
      </c>
      <c r="AB27" s="453">
        <f>'[47]DucAn-24'!R25</f>
        <v>0</v>
      </c>
      <c r="AC27" s="453">
        <f>'[47]DucLac-25'!R25</f>
        <v>0</v>
      </c>
      <c r="AD27" s="453">
        <f>'[47]DucDong-26'!R25</f>
        <v>0</v>
      </c>
      <c r="AE27" s="453">
        <f>[47]DucLang27!R25</f>
        <v>0</v>
      </c>
      <c r="AF27" s="453">
        <f>'[47]TanHuong-28'!R25</f>
        <v>0</v>
      </c>
    </row>
    <row r="28" spans="1:32" s="463" customFormat="1" ht="19.5" customHeight="1" x14ac:dyDescent="0.15">
      <c r="A28" s="485" t="s">
        <v>13</v>
      </c>
      <c r="B28" s="462" t="s">
        <v>83</v>
      </c>
      <c r="C28" s="485" t="s">
        <v>127</v>
      </c>
      <c r="D28" s="453">
        <f t="shared" si="2"/>
        <v>0</v>
      </c>
      <c r="E28" s="453">
        <f>'[47]Thi tran Duc tho-1'!BH26</f>
        <v>0</v>
      </c>
      <c r="F28" s="453">
        <f>'[47]Duc Quang -2'!BH26</f>
        <v>0</v>
      </c>
      <c r="G28" s="453">
        <f>'[47]Duc vinh -3'!BH26</f>
        <v>0</v>
      </c>
      <c r="H28" s="453">
        <f>'[47]Duc chau -4'!BH26</f>
        <v>0</v>
      </c>
      <c r="I28" s="453">
        <f>'[47]Duc tung-5 '!BH26</f>
        <v>0</v>
      </c>
      <c r="J28" s="453">
        <f>'[47]Truongson-6'!BH26</f>
        <v>0</v>
      </c>
      <c r="K28" s="453">
        <f>'[47]Lienminh-7'!BH26</f>
        <v>0</v>
      </c>
      <c r="L28" s="453">
        <f>'[47]Ducla-8'!BH26</f>
        <v>0</v>
      </c>
      <c r="M28" s="453">
        <f>'[47]Yenho-9'!BH26</f>
        <v>0</v>
      </c>
      <c r="N28" s="453">
        <f>'[47]Ducnhan -10'!BH26</f>
        <v>0</v>
      </c>
      <c r="O28" s="453">
        <f>'[47]TungANh-11'!BH26</f>
        <v>0</v>
      </c>
      <c r="P28" s="453">
        <f>'[47]BuiXa-12'!BH26</f>
        <v>0</v>
      </c>
      <c r="Q28" s="453">
        <f>'[47]Ducthinh-13'!BH26</f>
        <v>0</v>
      </c>
      <c r="R28" s="453">
        <f>'[47]DucYen-14 '!R26</f>
        <v>0</v>
      </c>
      <c r="S28" s="453">
        <f>'[47]DucThuy -15'!R26</f>
        <v>0</v>
      </c>
      <c r="T28" s="453">
        <f>'[47]ThaiYen-16'!R26</f>
        <v>0</v>
      </c>
      <c r="U28" s="453">
        <f>'[47]TrungLe-17'!R26</f>
        <v>0</v>
      </c>
      <c r="V28" s="453">
        <f>'[47]DucHoa-18'!R26</f>
        <v>0</v>
      </c>
      <c r="W28" s="453">
        <f>'[47]DucLong -19'!R26</f>
        <v>0</v>
      </c>
      <c r="X28" s="453">
        <f>'[47]DucLam-20'!R26</f>
        <v>0</v>
      </c>
      <c r="Y28" s="453">
        <f>'[47]DucThanh-21'!R26</f>
        <v>0</v>
      </c>
      <c r="Z28" s="453">
        <f>'[47]DucDung-22'!R26</f>
        <v>0</v>
      </c>
      <c r="AA28" s="453">
        <f>'[47]DucLap-23'!R26</f>
        <v>0</v>
      </c>
      <c r="AB28" s="453">
        <f>'[47]DucAn-24'!R26</f>
        <v>0</v>
      </c>
      <c r="AC28" s="453">
        <f>'[47]DucLac-25'!R26</f>
        <v>0</v>
      </c>
      <c r="AD28" s="453">
        <f>'[47]DucDong-26'!R26</f>
        <v>0</v>
      </c>
      <c r="AE28" s="453">
        <f>[47]DucLang27!R26</f>
        <v>0</v>
      </c>
      <c r="AF28" s="453">
        <f>'[47]TanHuong-28'!R26</f>
        <v>0</v>
      </c>
    </row>
    <row r="29" spans="1:32" s="454" customFormat="1" ht="19.5" customHeight="1" x14ac:dyDescent="0.15">
      <c r="A29" s="485" t="s">
        <v>14</v>
      </c>
      <c r="B29" s="462" t="s">
        <v>696</v>
      </c>
      <c r="C29" s="485" t="s">
        <v>125</v>
      </c>
      <c r="D29" s="453">
        <f t="shared" si="2"/>
        <v>0</v>
      </c>
      <c r="E29" s="453">
        <f>'[47]Thi tran Duc tho-1'!BH27</f>
        <v>0</v>
      </c>
      <c r="F29" s="453">
        <f>'[47]Duc Quang -2'!BH27</f>
        <v>0</v>
      </c>
      <c r="G29" s="453">
        <f>'[47]Duc vinh -3'!BH27</f>
        <v>0</v>
      </c>
      <c r="H29" s="453">
        <f>'[47]Duc chau -4'!BH27</f>
        <v>0</v>
      </c>
      <c r="I29" s="453">
        <f>'[47]Duc tung-5 '!BH27</f>
        <v>0</v>
      </c>
      <c r="J29" s="453">
        <f>'[47]Truongson-6'!BH27</f>
        <v>0</v>
      </c>
      <c r="K29" s="453">
        <f>'[47]Lienminh-7'!BH27</f>
        <v>0</v>
      </c>
      <c r="L29" s="453">
        <f>'[47]Ducla-8'!BH27</f>
        <v>0</v>
      </c>
      <c r="M29" s="453">
        <f>'[47]Yenho-9'!BH27</f>
        <v>0</v>
      </c>
      <c r="N29" s="453">
        <f>'[47]Ducnhan -10'!BH27</f>
        <v>0</v>
      </c>
      <c r="O29" s="453">
        <f>'[47]TungANh-11'!BH27</f>
        <v>0</v>
      </c>
      <c r="P29" s="453">
        <f>'[47]BuiXa-12'!BH27</f>
        <v>0</v>
      </c>
      <c r="Q29" s="453">
        <f>'[47]Ducthinh-13'!BH27</f>
        <v>0</v>
      </c>
      <c r="R29" s="453">
        <f>'[47]DucYen-14 '!R27</f>
        <v>0</v>
      </c>
      <c r="S29" s="453">
        <f>'[47]DucThuy -15'!R27</f>
        <v>0</v>
      </c>
      <c r="T29" s="453">
        <f>'[47]ThaiYen-16'!R27</f>
        <v>0</v>
      </c>
      <c r="U29" s="453">
        <f>'[47]TrungLe-17'!R27</f>
        <v>0</v>
      </c>
      <c r="V29" s="453">
        <f>'[47]DucHoa-18'!R27</f>
        <v>0</v>
      </c>
      <c r="W29" s="453">
        <f>'[47]DucLong -19'!R27</f>
        <v>0</v>
      </c>
      <c r="X29" s="453">
        <f>'[47]DucLam-20'!R27</f>
        <v>0</v>
      </c>
      <c r="Y29" s="453">
        <f>'[47]DucThanh-21'!R27</f>
        <v>0</v>
      </c>
      <c r="Z29" s="453">
        <f>'[47]DucDung-22'!R27</f>
        <v>0</v>
      </c>
      <c r="AA29" s="453">
        <f>'[47]DucLap-23'!R27</f>
        <v>0</v>
      </c>
      <c r="AB29" s="453">
        <f>'[47]DucAn-24'!R27</f>
        <v>0</v>
      </c>
      <c r="AC29" s="453">
        <f>'[47]DucLac-25'!R27</f>
        <v>0</v>
      </c>
      <c r="AD29" s="453">
        <f>'[47]DucDong-26'!R27</f>
        <v>0</v>
      </c>
      <c r="AE29" s="453">
        <f>[47]DucLang27!R27</f>
        <v>0</v>
      </c>
      <c r="AF29" s="453">
        <f>'[47]TanHuong-28'!R27</f>
        <v>0</v>
      </c>
    </row>
    <row r="30" spans="1:32" s="454" customFormat="1" ht="19.5" customHeight="1" x14ac:dyDescent="0.15">
      <c r="A30" s="485" t="s">
        <v>22</v>
      </c>
      <c r="B30" s="462" t="s">
        <v>85</v>
      </c>
      <c r="C30" s="485" t="s">
        <v>51</v>
      </c>
      <c r="D30" s="453">
        <f t="shared" si="2"/>
        <v>0</v>
      </c>
      <c r="E30" s="453">
        <f>'[47]Thi tran Duc tho-1'!BH28</f>
        <v>0</v>
      </c>
      <c r="F30" s="453">
        <f>'[47]Duc Quang -2'!BH28</f>
        <v>0</v>
      </c>
      <c r="G30" s="453">
        <f>'[47]Duc vinh -3'!BH28</f>
        <v>0</v>
      </c>
      <c r="H30" s="453">
        <f>'[47]Duc chau -4'!BH28</f>
        <v>0</v>
      </c>
      <c r="I30" s="453">
        <f>'[47]Duc tung-5 '!BH28</f>
        <v>0</v>
      </c>
      <c r="J30" s="453">
        <f>'[47]Truongson-6'!BH28</f>
        <v>0</v>
      </c>
      <c r="K30" s="453">
        <f>'[47]Lienminh-7'!BH28</f>
        <v>0</v>
      </c>
      <c r="L30" s="453">
        <f>'[47]Ducla-8'!BH28</f>
        <v>0</v>
      </c>
      <c r="M30" s="453">
        <f>'[47]Yenho-9'!BH28</f>
        <v>0</v>
      </c>
      <c r="N30" s="453">
        <f>'[47]Ducnhan -10'!BH28</f>
        <v>0</v>
      </c>
      <c r="O30" s="453">
        <f>'[47]TungANh-11'!BH28</f>
        <v>0</v>
      </c>
      <c r="P30" s="453">
        <f>'[47]BuiXa-12'!BH28</f>
        <v>0</v>
      </c>
      <c r="Q30" s="453">
        <f>'[47]Ducthinh-13'!BH28</f>
        <v>0</v>
      </c>
      <c r="R30" s="453">
        <f>'[47]DucYen-14 '!R28</f>
        <v>0</v>
      </c>
      <c r="S30" s="453">
        <f>'[47]DucThuy -15'!R28</f>
        <v>0</v>
      </c>
      <c r="T30" s="453">
        <f>'[47]ThaiYen-16'!R28</f>
        <v>0</v>
      </c>
      <c r="U30" s="453">
        <f>'[47]TrungLe-17'!R28</f>
        <v>0</v>
      </c>
      <c r="V30" s="453">
        <f>'[47]DucHoa-18'!R28</f>
        <v>0</v>
      </c>
      <c r="W30" s="453">
        <f>'[47]DucLong -19'!R28</f>
        <v>0</v>
      </c>
      <c r="X30" s="453">
        <f>'[47]DucLam-20'!R28</f>
        <v>0</v>
      </c>
      <c r="Y30" s="453">
        <f>'[47]DucThanh-21'!R28</f>
        <v>0</v>
      </c>
      <c r="Z30" s="453">
        <f>'[47]DucDung-22'!R28</f>
        <v>0</v>
      </c>
      <c r="AA30" s="453">
        <f>'[47]DucLap-23'!R28</f>
        <v>0</v>
      </c>
      <c r="AB30" s="453">
        <f>'[47]DucAn-24'!R28</f>
        <v>0</v>
      </c>
      <c r="AC30" s="453">
        <f>'[47]DucLac-25'!R28</f>
        <v>0</v>
      </c>
      <c r="AD30" s="453">
        <f>'[47]DucDong-26'!R28</f>
        <v>0</v>
      </c>
      <c r="AE30" s="453">
        <f>[47]DucLang27!R28</f>
        <v>0</v>
      </c>
      <c r="AF30" s="453">
        <f>'[47]TanHuong-28'!R28</f>
        <v>0</v>
      </c>
    </row>
    <row r="31" spans="1:32" s="463" customFormat="1" ht="19.5" customHeight="1" x14ac:dyDescent="0.15">
      <c r="A31" s="485" t="s">
        <v>23</v>
      </c>
      <c r="B31" s="472" t="s">
        <v>86</v>
      </c>
      <c r="C31" s="485" t="s">
        <v>44</v>
      </c>
      <c r="D31" s="453">
        <f t="shared" si="2"/>
        <v>0</v>
      </c>
      <c r="E31" s="453">
        <f>'[47]Thi tran Duc tho-1'!BH29</f>
        <v>0</v>
      </c>
      <c r="F31" s="453">
        <f>'[47]Duc Quang -2'!BH29</f>
        <v>0</v>
      </c>
      <c r="G31" s="453">
        <f>'[47]Duc vinh -3'!BH29</f>
        <v>0</v>
      </c>
      <c r="H31" s="453">
        <f>'[47]Duc chau -4'!BH29</f>
        <v>0</v>
      </c>
      <c r="I31" s="453">
        <f>'[47]Duc tung-5 '!BH29</f>
        <v>0</v>
      </c>
      <c r="J31" s="453">
        <f>'[47]Truongson-6'!BH29</f>
        <v>0</v>
      </c>
      <c r="K31" s="453">
        <f>'[47]Lienminh-7'!BH29</f>
        <v>0</v>
      </c>
      <c r="L31" s="453">
        <f>'[47]Ducla-8'!BH29</f>
        <v>0</v>
      </c>
      <c r="M31" s="453">
        <f>'[47]Yenho-9'!BH29</f>
        <v>0</v>
      </c>
      <c r="N31" s="453">
        <f>'[47]Ducnhan -10'!BH29</f>
        <v>0</v>
      </c>
      <c r="O31" s="453">
        <f>'[47]TungANh-11'!BH29</f>
        <v>0</v>
      </c>
      <c r="P31" s="453">
        <f>'[47]BuiXa-12'!BH29</f>
        <v>0</v>
      </c>
      <c r="Q31" s="453">
        <f>'[47]Ducthinh-13'!BH29</f>
        <v>0</v>
      </c>
      <c r="R31" s="453">
        <f>'[47]DucYen-14 '!R29</f>
        <v>0</v>
      </c>
      <c r="S31" s="453">
        <f>'[47]DucThuy -15'!R29</f>
        <v>0</v>
      </c>
      <c r="T31" s="453">
        <f>'[47]ThaiYen-16'!R29</f>
        <v>0</v>
      </c>
      <c r="U31" s="453">
        <f>'[47]TrungLe-17'!R29</f>
        <v>0</v>
      </c>
      <c r="V31" s="453">
        <f>'[47]DucHoa-18'!R29</f>
        <v>0</v>
      </c>
      <c r="W31" s="453">
        <f>'[47]DucLong -19'!R29</f>
        <v>0</v>
      </c>
      <c r="X31" s="453">
        <f>'[47]DucLam-20'!R29</f>
        <v>0</v>
      </c>
      <c r="Y31" s="453">
        <f>'[47]DucThanh-21'!R29</f>
        <v>0</v>
      </c>
      <c r="Z31" s="453">
        <f>'[47]DucDung-22'!R29</f>
        <v>0</v>
      </c>
      <c r="AA31" s="453">
        <f>'[47]DucLap-23'!R29</f>
        <v>0</v>
      </c>
      <c r="AB31" s="453">
        <f>'[47]DucAn-24'!R29</f>
        <v>0</v>
      </c>
      <c r="AC31" s="453">
        <f>'[47]DucLac-25'!R29</f>
        <v>0</v>
      </c>
      <c r="AD31" s="453">
        <f>'[47]DucDong-26'!R29</f>
        <v>0</v>
      </c>
      <c r="AE31" s="453">
        <f>[47]DucLang27!R29</f>
        <v>0</v>
      </c>
      <c r="AF31" s="453">
        <f>'[47]TanHuong-28'!R29</f>
        <v>0</v>
      </c>
    </row>
    <row r="32" spans="1:32" s="463" customFormat="1" ht="28" x14ac:dyDescent="0.15">
      <c r="A32" s="485" t="s">
        <v>45</v>
      </c>
      <c r="B32" s="473" t="s">
        <v>131</v>
      </c>
      <c r="C32" s="485" t="s">
        <v>31</v>
      </c>
      <c r="D32" s="453">
        <f t="shared" si="2"/>
        <v>0.8</v>
      </c>
      <c r="E32" s="453">
        <f>'[47]Thi tran Duc tho-1'!BH30</f>
        <v>0</v>
      </c>
      <c r="F32" s="453">
        <f>'[47]Duc Quang -2'!BH30</f>
        <v>0</v>
      </c>
      <c r="G32" s="453">
        <f>'[47]Duc vinh -3'!BH30</f>
        <v>0</v>
      </c>
      <c r="H32" s="453">
        <f>'[47]Duc chau -4'!BH30</f>
        <v>0</v>
      </c>
      <c r="I32" s="453">
        <f>'[47]Duc tung-5 '!BH30</f>
        <v>0</v>
      </c>
      <c r="J32" s="453">
        <f>'[47]Truongson-6'!BH30</f>
        <v>0</v>
      </c>
      <c r="K32" s="453">
        <f>'[47]Lienminh-7'!BH30</f>
        <v>0</v>
      </c>
      <c r="L32" s="453">
        <f>'[47]Ducla-8'!BH30</f>
        <v>0</v>
      </c>
      <c r="M32" s="453">
        <f>'[47]Yenho-9'!BH30</f>
        <v>0</v>
      </c>
      <c r="N32" s="453">
        <f>'[47]Ducnhan -10'!BH30</f>
        <v>0</v>
      </c>
      <c r="O32" s="453">
        <f>'[47]TungANh-11'!BH30</f>
        <v>0.8</v>
      </c>
      <c r="P32" s="453">
        <f>'[47]BuiXa-12'!BH30</f>
        <v>0</v>
      </c>
      <c r="Q32" s="453">
        <f>'[47]Ducthinh-13'!BH30</f>
        <v>0</v>
      </c>
      <c r="R32" s="453">
        <f>'[47]DucYen-14 '!R30</f>
        <v>0</v>
      </c>
      <c r="S32" s="453">
        <f>'[47]DucThuy -15'!R30</f>
        <v>0</v>
      </c>
      <c r="T32" s="453">
        <f>'[47]ThaiYen-16'!R30</f>
        <v>0</v>
      </c>
      <c r="U32" s="453">
        <f>'[47]TrungLe-17'!R30</f>
        <v>0</v>
      </c>
      <c r="V32" s="453">
        <f>'[47]DucHoa-18'!R30</f>
        <v>0</v>
      </c>
      <c r="W32" s="453">
        <f>'[47]DucLong -19'!R30</f>
        <v>0</v>
      </c>
      <c r="X32" s="453">
        <f>'[47]DucLam-20'!R30</f>
        <v>0</v>
      </c>
      <c r="Y32" s="453">
        <f>'[47]DucThanh-21'!R30</f>
        <v>0</v>
      </c>
      <c r="Z32" s="453">
        <f>'[47]DucDung-22'!R30</f>
        <v>0</v>
      </c>
      <c r="AA32" s="453">
        <f>'[47]DucLap-23'!R30</f>
        <v>0</v>
      </c>
      <c r="AB32" s="453">
        <f>'[47]DucAn-24'!R30</f>
        <v>0</v>
      </c>
      <c r="AC32" s="453">
        <f>'[47]DucLac-25'!R30</f>
        <v>0</v>
      </c>
      <c r="AD32" s="453">
        <f>'[47]DucDong-26'!R30</f>
        <v>0</v>
      </c>
      <c r="AE32" s="453">
        <f>[47]DucLang27!R30</f>
        <v>0</v>
      </c>
      <c r="AF32" s="453">
        <f>'[47]TanHuong-28'!R30</f>
        <v>0</v>
      </c>
    </row>
    <row r="33" spans="1:32" s="463" customFormat="1" ht="15.75" hidden="1" customHeight="1" x14ac:dyDescent="0.15">
      <c r="A33" s="485">
        <v>1</v>
      </c>
      <c r="B33" s="472"/>
      <c r="C33" s="485"/>
      <c r="D33" s="453">
        <f t="shared" si="2"/>
        <v>0</v>
      </c>
      <c r="E33" s="453">
        <f>'[47]Thi tran Duc tho-1'!BH31</f>
        <v>0</v>
      </c>
      <c r="F33" s="453">
        <f>'[47]Duc Quang -2'!BH31</f>
        <v>0</v>
      </c>
      <c r="G33" s="453">
        <f>'[47]Duc vinh -3'!BH31</f>
        <v>0</v>
      </c>
      <c r="H33" s="453">
        <f>'[47]Duc chau -4'!BH31</f>
        <v>0</v>
      </c>
      <c r="I33" s="453">
        <f>'[47]Duc tung-5 '!BH31</f>
        <v>0</v>
      </c>
      <c r="J33" s="453">
        <f>'[47]Truongson-6'!BH31</f>
        <v>0</v>
      </c>
      <c r="K33" s="453">
        <f>'[47]Lienminh-7'!BH31</f>
        <v>0</v>
      </c>
      <c r="L33" s="453">
        <f>'[47]Ducla-8'!BH31</f>
        <v>0</v>
      </c>
      <c r="M33" s="453">
        <f>'[47]Yenho-9'!BH31</f>
        <v>0</v>
      </c>
      <c r="N33" s="453">
        <f>'[47]Ducnhan -10'!BH31</f>
        <v>0</v>
      </c>
      <c r="O33" s="453">
        <f>'[47]TungANh-11'!BH31</f>
        <v>0</v>
      </c>
      <c r="P33" s="453">
        <f>'[47]BuiXa-12'!BH31</f>
        <v>0</v>
      </c>
      <c r="Q33" s="453">
        <f>'[47]Ducthinh-13'!BH31</f>
        <v>0</v>
      </c>
      <c r="R33" s="453">
        <f>'[47]DucYen-14 '!R31</f>
        <v>0</v>
      </c>
      <c r="S33" s="453">
        <f>'[47]DucThuy -15'!R31</f>
        <v>0</v>
      </c>
      <c r="T33" s="453">
        <f>'[47]ThaiYen-16'!R31</f>
        <v>0</v>
      </c>
      <c r="U33" s="453">
        <f>'[47]TrungLe-17'!R31</f>
        <v>0</v>
      </c>
      <c r="V33" s="453">
        <f>'[47]DucHoa-18'!R31</f>
        <v>0</v>
      </c>
      <c r="W33" s="453">
        <f>'[47]DucLong -19'!R31</f>
        <v>0</v>
      </c>
      <c r="X33" s="453">
        <f>'[47]DucLam-20'!R31</f>
        <v>0</v>
      </c>
      <c r="Y33" s="453">
        <f>'[47]DucThanh-21'!R31</f>
        <v>0</v>
      </c>
      <c r="Z33" s="453">
        <f>'[47]DucDung-22'!R31</f>
        <v>0</v>
      </c>
      <c r="AA33" s="453">
        <f>'[47]DucLap-23'!R31</f>
        <v>0</v>
      </c>
      <c r="AB33" s="453">
        <f>'[47]DucAn-24'!R31</f>
        <v>0</v>
      </c>
      <c r="AC33" s="453">
        <f>'[47]DucLac-25'!R31</f>
        <v>0</v>
      </c>
      <c r="AD33" s="453">
        <f>'[47]DucDong-26'!R31</f>
        <v>0</v>
      </c>
      <c r="AE33" s="453">
        <f>[47]DucLang27!R31</f>
        <v>0</v>
      </c>
      <c r="AF33" s="453">
        <f>'[47]TanHuong-28'!R31</f>
        <v>0</v>
      </c>
    </row>
    <row r="34" spans="1:32" s="463" customFormat="1" ht="15.75" hidden="1" customHeight="1" x14ac:dyDescent="0.15">
      <c r="A34" s="485">
        <v>2</v>
      </c>
      <c r="B34" s="472"/>
      <c r="C34" s="485"/>
      <c r="D34" s="453">
        <f t="shared" si="2"/>
        <v>0</v>
      </c>
      <c r="E34" s="453">
        <f>'[47]Thi tran Duc tho-1'!BH32</f>
        <v>0</v>
      </c>
      <c r="F34" s="453">
        <f>'[47]Duc Quang -2'!BH32</f>
        <v>0</v>
      </c>
      <c r="G34" s="453">
        <f>'[47]Duc vinh -3'!BH32</f>
        <v>0</v>
      </c>
      <c r="H34" s="453">
        <f>'[47]Duc chau -4'!BH32</f>
        <v>0</v>
      </c>
      <c r="I34" s="453">
        <f>'[47]Duc tung-5 '!BH32</f>
        <v>0</v>
      </c>
      <c r="J34" s="453">
        <f>'[47]Truongson-6'!BH32</f>
        <v>0</v>
      </c>
      <c r="K34" s="453">
        <f>'[47]Lienminh-7'!BH32</f>
        <v>0</v>
      </c>
      <c r="L34" s="453">
        <f>'[47]Ducla-8'!BH32</f>
        <v>0</v>
      </c>
      <c r="M34" s="453">
        <f>'[47]Yenho-9'!BH32</f>
        <v>0</v>
      </c>
      <c r="N34" s="453">
        <f>'[47]Ducnhan -10'!BH32</f>
        <v>0</v>
      </c>
      <c r="O34" s="453">
        <f>'[47]TungANh-11'!BH32</f>
        <v>0</v>
      </c>
      <c r="P34" s="453">
        <f>'[47]BuiXa-12'!BH32</f>
        <v>0</v>
      </c>
      <c r="Q34" s="453">
        <f>'[47]Ducthinh-13'!BH32</f>
        <v>0</v>
      </c>
      <c r="R34" s="453">
        <f>'[47]DucYen-14 '!R32</f>
        <v>0</v>
      </c>
      <c r="S34" s="453">
        <f>'[47]DucThuy -15'!R32</f>
        <v>0</v>
      </c>
      <c r="T34" s="453">
        <f>'[47]ThaiYen-16'!R32</f>
        <v>0</v>
      </c>
      <c r="U34" s="453">
        <f>'[47]TrungLe-17'!R32</f>
        <v>0</v>
      </c>
      <c r="V34" s="453">
        <f>'[47]DucHoa-18'!R32</f>
        <v>0</v>
      </c>
      <c r="W34" s="453">
        <f>'[47]DucLong -19'!R32</f>
        <v>0</v>
      </c>
      <c r="X34" s="453">
        <f>'[47]DucLam-20'!R32</f>
        <v>0</v>
      </c>
      <c r="Y34" s="453">
        <f>'[47]DucThanh-21'!R32</f>
        <v>0</v>
      </c>
      <c r="Z34" s="453">
        <f>'[47]DucDung-22'!R32</f>
        <v>0</v>
      </c>
      <c r="AA34" s="453">
        <f>'[47]DucLap-23'!R32</f>
        <v>0</v>
      </c>
      <c r="AB34" s="453">
        <f>'[47]DucAn-24'!R32</f>
        <v>0</v>
      </c>
      <c r="AC34" s="453">
        <f>'[47]DucLac-25'!R32</f>
        <v>0</v>
      </c>
      <c r="AD34" s="453">
        <f>'[47]DucDong-26'!R32</f>
        <v>0</v>
      </c>
      <c r="AE34" s="453">
        <f>[47]DucLang27!R32</f>
        <v>0</v>
      </c>
      <c r="AF34" s="453">
        <f>'[47]TanHuong-28'!R32</f>
        <v>0</v>
      </c>
    </row>
    <row r="35" spans="1:32" s="463" customFormat="1" ht="15.75" hidden="1" customHeight="1" x14ac:dyDescent="0.15">
      <c r="A35" s="485">
        <v>3</v>
      </c>
      <c r="B35" s="472"/>
      <c r="C35" s="485"/>
      <c r="D35" s="453">
        <f t="shared" si="2"/>
        <v>0</v>
      </c>
      <c r="E35" s="453">
        <f>'[47]Thi tran Duc tho-1'!BH33</f>
        <v>0</v>
      </c>
      <c r="F35" s="453">
        <f>'[47]Duc Quang -2'!BH33</f>
        <v>0</v>
      </c>
      <c r="G35" s="453">
        <f>'[47]Duc vinh -3'!BH33</f>
        <v>0</v>
      </c>
      <c r="H35" s="453">
        <f>'[47]Duc chau -4'!BH33</f>
        <v>0</v>
      </c>
      <c r="I35" s="453">
        <f>'[47]Duc tung-5 '!BH33</f>
        <v>0</v>
      </c>
      <c r="J35" s="453">
        <f>'[47]Truongson-6'!BH33</f>
        <v>0</v>
      </c>
      <c r="K35" s="453">
        <f>'[47]Lienminh-7'!BH33</f>
        <v>0</v>
      </c>
      <c r="L35" s="453">
        <f>'[47]Ducla-8'!BH33</f>
        <v>0</v>
      </c>
      <c r="M35" s="453">
        <f>'[47]Yenho-9'!BH33</f>
        <v>0</v>
      </c>
      <c r="N35" s="453">
        <f>'[47]Ducnhan -10'!BH33</f>
        <v>0</v>
      </c>
      <c r="O35" s="453">
        <f>'[47]TungANh-11'!BH33</f>
        <v>0</v>
      </c>
      <c r="P35" s="453">
        <f>'[47]BuiXa-12'!BH33</f>
        <v>0</v>
      </c>
      <c r="Q35" s="453">
        <f>'[47]Ducthinh-13'!BH33</f>
        <v>0</v>
      </c>
      <c r="R35" s="453">
        <f>'[47]DucYen-14 '!R33</f>
        <v>0</v>
      </c>
      <c r="S35" s="453">
        <f>'[47]DucThuy -15'!R33</f>
        <v>0</v>
      </c>
      <c r="T35" s="453">
        <f>'[47]ThaiYen-16'!R33</f>
        <v>0</v>
      </c>
      <c r="U35" s="453">
        <f>'[47]TrungLe-17'!R33</f>
        <v>0</v>
      </c>
      <c r="V35" s="453">
        <f>'[47]DucHoa-18'!R33</f>
        <v>0</v>
      </c>
      <c r="W35" s="453">
        <f>'[47]DucLong -19'!R33</f>
        <v>0</v>
      </c>
      <c r="X35" s="453">
        <f>'[47]DucLam-20'!R33</f>
        <v>0</v>
      </c>
      <c r="Y35" s="453">
        <f>'[47]DucThanh-21'!R33</f>
        <v>0</v>
      </c>
      <c r="Z35" s="453">
        <f>'[47]DucDung-22'!R33</f>
        <v>0</v>
      </c>
      <c r="AA35" s="453">
        <f>'[47]DucLap-23'!R33</f>
        <v>0</v>
      </c>
      <c r="AB35" s="453">
        <f>'[47]DucAn-24'!R33</f>
        <v>0</v>
      </c>
      <c r="AC35" s="453">
        <f>'[47]DucLac-25'!R33</f>
        <v>0</v>
      </c>
      <c r="AD35" s="453">
        <f>'[47]DucDong-26'!R33</f>
        <v>0</v>
      </c>
      <c r="AE35" s="453">
        <f>[47]DucLang27!R33</f>
        <v>0</v>
      </c>
      <c r="AF35" s="453">
        <f>'[47]TanHuong-28'!R33</f>
        <v>0</v>
      </c>
    </row>
    <row r="36" spans="1:32" s="463" customFormat="1" ht="15.75" hidden="1" customHeight="1" x14ac:dyDescent="0.15">
      <c r="A36" s="485">
        <v>4</v>
      </c>
      <c r="B36" s="472"/>
      <c r="C36" s="485"/>
      <c r="D36" s="453">
        <f t="shared" si="2"/>
        <v>0</v>
      </c>
      <c r="E36" s="453">
        <f>'[47]Thi tran Duc tho-1'!BH34</f>
        <v>0</v>
      </c>
      <c r="F36" s="453">
        <f>'[47]Duc Quang -2'!BH34</f>
        <v>0</v>
      </c>
      <c r="G36" s="453">
        <f>'[47]Duc vinh -3'!BH34</f>
        <v>0</v>
      </c>
      <c r="H36" s="453">
        <f>'[47]Duc chau -4'!BH34</f>
        <v>0</v>
      </c>
      <c r="I36" s="453">
        <f>'[47]Duc tung-5 '!BH34</f>
        <v>0</v>
      </c>
      <c r="J36" s="453">
        <f>'[47]Truongson-6'!BH34</f>
        <v>0</v>
      </c>
      <c r="K36" s="453">
        <f>'[47]Lienminh-7'!BH34</f>
        <v>0</v>
      </c>
      <c r="L36" s="453">
        <f>'[47]Ducla-8'!BH34</f>
        <v>0</v>
      </c>
      <c r="M36" s="453">
        <f>'[47]Yenho-9'!BH34</f>
        <v>0</v>
      </c>
      <c r="N36" s="453">
        <f>'[47]Ducnhan -10'!BH34</f>
        <v>0</v>
      </c>
      <c r="O36" s="453">
        <f>'[47]TungANh-11'!BH34</f>
        <v>0</v>
      </c>
      <c r="P36" s="453">
        <f>'[47]BuiXa-12'!BH34</f>
        <v>0</v>
      </c>
      <c r="Q36" s="453">
        <f>'[47]Ducthinh-13'!BH34</f>
        <v>0</v>
      </c>
      <c r="R36" s="453">
        <f>'[47]DucYen-14 '!R34</f>
        <v>0</v>
      </c>
      <c r="S36" s="453">
        <f>'[47]DucThuy -15'!R34</f>
        <v>0</v>
      </c>
      <c r="T36" s="453">
        <f>'[47]ThaiYen-16'!R34</f>
        <v>0</v>
      </c>
      <c r="U36" s="453">
        <f>'[47]TrungLe-17'!R34</f>
        <v>0</v>
      </c>
      <c r="V36" s="453">
        <f>'[47]DucHoa-18'!R34</f>
        <v>0</v>
      </c>
      <c r="W36" s="453">
        <f>'[47]DucLong -19'!R34</f>
        <v>0</v>
      </c>
      <c r="X36" s="453">
        <f>'[47]DucLam-20'!R34</f>
        <v>0</v>
      </c>
      <c r="Y36" s="453">
        <f>'[47]DucThanh-21'!R34</f>
        <v>0</v>
      </c>
      <c r="Z36" s="453">
        <f>'[47]DucDung-22'!R34</f>
        <v>0</v>
      </c>
      <c r="AA36" s="453">
        <f>'[47]DucLap-23'!R34</f>
        <v>0</v>
      </c>
      <c r="AB36" s="453">
        <f>'[47]DucAn-24'!R34</f>
        <v>0</v>
      </c>
      <c r="AC36" s="453">
        <f>'[47]DucLac-25'!R34</f>
        <v>0</v>
      </c>
      <c r="AD36" s="453">
        <f>'[47]DucDong-26'!R34</f>
        <v>0</v>
      </c>
      <c r="AE36" s="453">
        <f>[47]DucLang27!R34</f>
        <v>0</v>
      </c>
      <c r="AF36" s="453">
        <f>'[47]TanHuong-28'!R34</f>
        <v>0</v>
      </c>
    </row>
    <row r="37" spans="1:32" s="463" customFormat="1" ht="15.75" hidden="1" customHeight="1" x14ac:dyDescent="0.15">
      <c r="A37" s="485">
        <v>5</v>
      </c>
      <c r="B37" s="472"/>
      <c r="C37" s="485"/>
      <c r="D37" s="453">
        <f t="shared" si="2"/>
        <v>0</v>
      </c>
      <c r="E37" s="453">
        <f>'[47]Thi tran Duc tho-1'!BH35</f>
        <v>0</v>
      </c>
      <c r="F37" s="453">
        <f>'[47]Duc Quang -2'!BH35</f>
        <v>0</v>
      </c>
      <c r="G37" s="453">
        <f>'[47]Duc vinh -3'!BH35</f>
        <v>0</v>
      </c>
      <c r="H37" s="453">
        <f>'[47]Duc chau -4'!BH35</f>
        <v>0</v>
      </c>
      <c r="I37" s="453">
        <f>'[47]Duc tung-5 '!BH35</f>
        <v>0</v>
      </c>
      <c r="J37" s="453">
        <f>'[47]Truongson-6'!BH35</f>
        <v>0</v>
      </c>
      <c r="K37" s="453">
        <f>'[47]Lienminh-7'!BH35</f>
        <v>0</v>
      </c>
      <c r="L37" s="453">
        <f>'[47]Ducla-8'!BH35</f>
        <v>0</v>
      </c>
      <c r="M37" s="453">
        <f>'[47]Yenho-9'!BH35</f>
        <v>0</v>
      </c>
      <c r="N37" s="453">
        <f>'[47]Ducnhan -10'!BH35</f>
        <v>0</v>
      </c>
      <c r="O37" s="453">
        <f>'[47]TungANh-11'!BH35</f>
        <v>0</v>
      </c>
      <c r="P37" s="453">
        <f>'[47]BuiXa-12'!BH35</f>
        <v>0</v>
      </c>
      <c r="Q37" s="453">
        <f>'[47]Ducthinh-13'!BH35</f>
        <v>0</v>
      </c>
      <c r="R37" s="453">
        <f>'[47]DucYen-14 '!R35</f>
        <v>0</v>
      </c>
      <c r="S37" s="453">
        <f>'[47]DucThuy -15'!R35</f>
        <v>0</v>
      </c>
      <c r="T37" s="453">
        <f>'[47]ThaiYen-16'!R35</f>
        <v>0</v>
      </c>
      <c r="U37" s="453">
        <f>'[47]TrungLe-17'!R35</f>
        <v>0</v>
      </c>
      <c r="V37" s="453">
        <f>'[47]DucHoa-18'!R35</f>
        <v>0</v>
      </c>
      <c r="W37" s="453">
        <f>'[47]DucLong -19'!R35</f>
        <v>0</v>
      </c>
      <c r="X37" s="453">
        <f>'[47]DucLam-20'!R35</f>
        <v>0</v>
      </c>
      <c r="Y37" s="453">
        <f>'[47]DucThanh-21'!R35</f>
        <v>0</v>
      </c>
      <c r="Z37" s="453">
        <f>'[47]DucDung-22'!R35</f>
        <v>0</v>
      </c>
      <c r="AA37" s="453">
        <f>'[47]DucLap-23'!R35</f>
        <v>0</v>
      </c>
      <c r="AB37" s="453">
        <f>'[47]DucAn-24'!R35</f>
        <v>0</v>
      </c>
      <c r="AC37" s="453">
        <f>'[47]DucLac-25'!R35</f>
        <v>0</v>
      </c>
      <c r="AD37" s="453">
        <f>'[47]DucDong-26'!R35</f>
        <v>0</v>
      </c>
      <c r="AE37" s="453">
        <f>[47]DucLang27!R35</f>
        <v>0</v>
      </c>
      <c r="AF37" s="453">
        <f>'[47]TanHuong-28'!R35</f>
        <v>0</v>
      </c>
    </row>
    <row r="38" spans="1:32" s="463" customFormat="1" ht="15.75" hidden="1" customHeight="1" x14ac:dyDescent="0.15">
      <c r="A38" s="485">
        <v>6</v>
      </c>
      <c r="B38" s="472"/>
      <c r="C38" s="485"/>
      <c r="D38" s="453">
        <f t="shared" si="2"/>
        <v>0</v>
      </c>
      <c r="E38" s="453">
        <f>'[47]Thi tran Duc tho-1'!BH36</f>
        <v>0</v>
      </c>
      <c r="F38" s="453">
        <f>'[47]Duc Quang -2'!BH36</f>
        <v>0</v>
      </c>
      <c r="G38" s="453">
        <f>'[47]Duc vinh -3'!BH36</f>
        <v>0</v>
      </c>
      <c r="H38" s="453">
        <f>'[47]Duc chau -4'!BH36</f>
        <v>0</v>
      </c>
      <c r="I38" s="453">
        <f>'[47]Duc tung-5 '!BH36</f>
        <v>0</v>
      </c>
      <c r="J38" s="453">
        <f>'[47]Truongson-6'!BH36</f>
        <v>0</v>
      </c>
      <c r="K38" s="453">
        <f>'[47]Lienminh-7'!BH36</f>
        <v>0</v>
      </c>
      <c r="L38" s="453">
        <f>'[47]Ducla-8'!BH36</f>
        <v>0</v>
      </c>
      <c r="M38" s="453">
        <f>'[47]Yenho-9'!BH36</f>
        <v>0</v>
      </c>
      <c r="N38" s="453">
        <f>'[47]Ducnhan -10'!BH36</f>
        <v>0</v>
      </c>
      <c r="O38" s="453">
        <f>'[47]TungANh-11'!BH36</f>
        <v>0</v>
      </c>
      <c r="P38" s="453">
        <f>'[47]BuiXa-12'!BH36</f>
        <v>0</v>
      </c>
      <c r="Q38" s="453">
        <f>'[47]Ducthinh-13'!BH36</f>
        <v>0</v>
      </c>
      <c r="R38" s="453">
        <f>'[47]DucYen-14 '!R36</f>
        <v>0</v>
      </c>
      <c r="S38" s="453">
        <f>'[47]DucThuy -15'!R36</f>
        <v>0</v>
      </c>
      <c r="T38" s="453">
        <f>'[47]ThaiYen-16'!R36</f>
        <v>0</v>
      </c>
      <c r="U38" s="453">
        <f>'[47]TrungLe-17'!R36</f>
        <v>0</v>
      </c>
      <c r="V38" s="453">
        <f>'[47]DucHoa-18'!R36</f>
        <v>0</v>
      </c>
      <c r="W38" s="453">
        <f>'[47]DucLong -19'!R36</f>
        <v>0</v>
      </c>
      <c r="X38" s="453">
        <f>'[47]DucLam-20'!R36</f>
        <v>0</v>
      </c>
      <c r="Y38" s="453">
        <f>'[47]DucThanh-21'!R36</f>
        <v>0</v>
      </c>
      <c r="Z38" s="453">
        <f>'[47]DucDung-22'!R36</f>
        <v>0</v>
      </c>
      <c r="AA38" s="453">
        <f>'[47]DucLap-23'!R36</f>
        <v>0</v>
      </c>
      <c r="AB38" s="453">
        <f>'[47]DucAn-24'!R36</f>
        <v>0</v>
      </c>
      <c r="AC38" s="453">
        <f>'[47]DucLac-25'!R36</f>
        <v>0</v>
      </c>
      <c r="AD38" s="453">
        <f>'[47]DucDong-26'!R36</f>
        <v>0</v>
      </c>
      <c r="AE38" s="453">
        <f>[47]DucLang27!R36</f>
        <v>0</v>
      </c>
      <c r="AF38" s="453">
        <f>'[47]TanHuong-28'!R36</f>
        <v>0</v>
      </c>
    </row>
    <row r="39" spans="1:32" s="463" customFormat="1" ht="15.75" hidden="1" customHeight="1" x14ac:dyDescent="0.15">
      <c r="A39" s="485">
        <v>7</v>
      </c>
      <c r="B39" s="472"/>
      <c r="C39" s="485"/>
      <c r="D39" s="453">
        <f t="shared" si="2"/>
        <v>0.3</v>
      </c>
      <c r="E39" s="453">
        <f>'[47]Thi tran Duc tho-1'!BH37</f>
        <v>0</v>
      </c>
      <c r="F39" s="453">
        <f>'[47]Duc Quang -2'!BH37</f>
        <v>0</v>
      </c>
      <c r="G39" s="453">
        <f>'[47]Duc vinh -3'!BH37</f>
        <v>0</v>
      </c>
      <c r="H39" s="453">
        <f>'[47]Duc chau -4'!BH37</f>
        <v>0</v>
      </c>
      <c r="I39" s="453">
        <f>'[47]Duc tung-5 '!BH37</f>
        <v>0</v>
      </c>
      <c r="J39" s="453">
        <f>'[47]Truongson-6'!BH37</f>
        <v>0</v>
      </c>
      <c r="K39" s="453">
        <f>'[47]Lienminh-7'!BH37</f>
        <v>0</v>
      </c>
      <c r="L39" s="453">
        <f>'[47]Ducla-8'!BH37</f>
        <v>0</v>
      </c>
      <c r="M39" s="453">
        <f>'[47]Yenho-9'!BH37</f>
        <v>0</v>
      </c>
      <c r="N39" s="453">
        <f>'[47]Ducnhan -10'!BH37</f>
        <v>0</v>
      </c>
      <c r="O39" s="453">
        <f>'[47]TungANh-11'!BH37</f>
        <v>0.3</v>
      </c>
      <c r="P39" s="453">
        <f>'[47]BuiXa-12'!BH37</f>
        <v>0</v>
      </c>
      <c r="Q39" s="453">
        <f>'[47]Ducthinh-13'!BH37</f>
        <v>0</v>
      </c>
      <c r="R39" s="453">
        <f>'[47]DucYen-14 '!R37</f>
        <v>0</v>
      </c>
      <c r="S39" s="453">
        <f>'[47]DucThuy -15'!R37</f>
        <v>0</v>
      </c>
      <c r="T39" s="453">
        <f>'[47]ThaiYen-16'!R37</f>
        <v>0</v>
      </c>
      <c r="U39" s="453">
        <f>'[47]TrungLe-17'!R37</f>
        <v>0</v>
      </c>
      <c r="V39" s="453">
        <f>'[47]DucHoa-18'!R37</f>
        <v>0</v>
      </c>
      <c r="W39" s="453">
        <f>'[47]DucLong -19'!R37</f>
        <v>0</v>
      </c>
      <c r="X39" s="453">
        <f>'[47]DucLam-20'!R37</f>
        <v>0</v>
      </c>
      <c r="Y39" s="453">
        <f>'[47]DucThanh-21'!R37</f>
        <v>0</v>
      </c>
      <c r="Z39" s="453">
        <f>'[47]DucDung-22'!R37</f>
        <v>0</v>
      </c>
      <c r="AA39" s="453">
        <f>'[47]DucLap-23'!R37</f>
        <v>0</v>
      </c>
      <c r="AB39" s="453">
        <f>'[47]DucAn-24'!R37</f>
        <v>0</v>
      </c>
      <c r="AC39" s="453">
        <f>'[47]DucLac-25'!R37</f>
        <v>0</v>
      </c>
      <c r="AD39" s="453">
        <f>'[47]DucDong-26'!R37</f>
        <v>0</v>
      </c>
      <c r="AE39" s="453">
        <f>[47]DucLang27!R37</f>
        <v>0</v>
      </c>
      <c r="AF39" s="453">
        <f>'[47]TanHuong-28'!R37</f>
        <v>0</v>
      </c>
    </row>
    <row r="40" spans="1:32" s="463" customFormat="1" ht="15.75" hidden="1" customHeight="1" x14ac:dyDescent="0.15">
      <c r="A40" s="485">
        <v>8</v>
      </c>
      <c r="B40" s="472"/>
      <c r="C40" s="485"/>
      <c r="D40" s="453">
        <f t="shared" si="2"/>
        <v>0</v>
      </c>
      <c r="E40" s="453">
        <f>'[47]Thi tran Duc tho-1'!BH38</f>
        <v>0</v>
      </c>
      <c r="F40" s="453">
        <f>'[47]Duc Quang -2'!BH38</f>
        <v>0</v>
      </c>
      <c r="G40" s="453">
        <f>'[47]Duc vinh -3'!BH38</f>
        <v>0</v>
      </c>
      <c r="H40" s="453">
        <f>'[47]Duc chau -4'!BH38</f>
        <v>0</v>
      </c>
      <c r="I40" s="453">
        <f>'[47]Duc tung-5 '!BH38</f>
        <v>0</v>
      </c>
      <c r="J40" s="453">
        <f>'[47]Truongson-6'!BH38</f>
        <v>0</v>
      </c>
      <c r="K40" s="453">
        <f>'[47]Lienminh-7'!BH38</f>
        <v>0</v>
      </c>
      <c r="L40" s="453">
        <f>'[47]Ducla-8'!BH38</f>
        <v>0</v>
      </c>
      <c r="M40" s="453">
        <f>'[47]Yenho-9'!BH38</f>
        <v>0</v>
      </c>
      <c r="N40" s="453">
        <f>'[47]Ducnhan -10'!BH38</f>
        <v>0</v>
      </c>
      <c r="O40" s="453">
        <f>'[47]TungANh-11'!BH38</f>
        <v>0</v>
      </c>
      <c r="P40" s="453">
        <f>'[47]BuiXa-12'!BH38</f>
        <v>0</v>
      </c>
      <c r="Q40" s="453">
        <f>'[47]Ducthinh-13'!BH38</f>
        <v>0</v>
      </c>
      <c r="R40" s="453">
        <f>'[47]DucYen-14 '!R38</f>
        <v>0</v>
      </c>
      <c r="S40" s="453">
        <f>'[47]DucThuy -15'!R38</f>
        <v>0</v>
      </c>
      <c r="T40" s="453">
        <f>'[47]ThaiYen-16'!R38</f>
        <v>0</v>
      </c>
      <c r="U40" s="453">
        <f>'[47]TrungLe-17'!R38</f>
        <v>0</v>
      </c>
      <c r="V40" s="453">
        <f>'[47]DucHoa-18'!R38</f>
        <v>0</v>
      </c>
      <c r="W40" s="453">
        <f>'[47]DucLong -19'!R38</f>
        <v>0</v>
      </c>
      <c r="X40" s="453">
        <f>'[47]DucLam-20'!R38</f>
        <v>0</v>
      </c>
      <c r="Y40" s="453">
        <f>'[47]DucThanh-21'!R38</f>
        <v>0</v>
      </c>
      <c r="Z40" s="453">
        <f>'[47]DucDung-22'!R38</f>
        <v>0</v>
      </c>
      <c r="AA40" s="453">
        <f>'[47]DucLap-23'!R38</f>
        <v>0</v>
      </c>
      <c r="AB40" s="453">
        <f>'[47]DucAn-24'!R38</f>
        <v>0</v>
      </c>
      <c r="AC40" s="453">
        <f>'[47]DucLac-25'!R38</f>
        <v>0</v>
      </c>
      <c r="AD40" s="453">
        <f>'[47]DucDong-26'!R38</f>
        <v>0</v>
      </c>
      <c r="AE40" s="453">
        <f>[47]DucLang27!R38</f>
        <v>0</v>
      </c>
      <c r="AF40" s="453">
        <f>'[47]TanHuong-28'!R38</f>
        <v>0</v>
      </c>
    </row>
    <row r="41" spans="1:32" s="463" customFormat="1" ht="15.75" hidden="1" customHeight="1" x14ac:dyDescent="0.15">
      <c r="A41" s="485">
        <v>9</v>
      </c>
      <c r="B41" s="472"/>
      <c r="C41" s="485"/>
      <c r="D41" s="453">
        <f t="shared" si="2"/>
        <v>0</v>
      </c>
      <c r="E41" s="453">
        <f>'[47]Thi tran Duc tho-1'!BH39</f>
        <v>0</v>
      </c>
      <c r="F41" s="453">
        <f>'[47]Duc Quang -2'!BH39</f>
        <v>0</v>
      </c>
      <c r="G41" s="453">
        <f>'[47]Duc vinh -3'!BH39</f>
        <v>0</v>
      </c>
      <c r="H41" s="453">
        <f>'[47]Duc chau -4'!BH39</f>
        <v>0</v>
      </c>
      <c r="I41" s="453">
        <f>'[47]Duc tung-5 '!BH39</f>
        <v>0</v>
      </c>
      <c r="J41" s="453">
        <f>'[47]Truongson-6'!BH39</f>
        <v>0</v>
      </c>
      <c r="K41" s="453">
        <f>'[47]Lienminh-7'!BH39</f>
        <v>0</v>
      </c>
      <c r="L41" s="453">
        <f>'[47]Ducla-8'!BH39</f>
        <v>0</v>
      </c>
      <c r="M41" s="453">
        <f>'[47]Yenho-9'!BH39</f>
        <v>0</v>
      </c>
      <c r="N41" s="453">
        <f>'[47]Ducnhan -10'!BH39</f>
        <v>0</v>
      </c>
      <c r="O41" s="453">
        <f>'[47]TungANh-11'!BH39</f>
        <v>0</v>
      </c>
      <c r="P41" s="453">
        <f>'[47]BuiXa-12'!BH39</f>
        <v>0</v>
      </c>
      <c r="Q41" s="453">
        <f>'[47]Ducthinh-13'!BH39</f>
        <v>0</v>
      </c>
      <c r="R41" s="453">
        <f>'[47]DucYen-14 '!R39</f>
        <v>0</v>
      </c>
      <c r="S41" s="453">
        <f>'[47]DucThuy -15'!R39</f>
        <v>0</v>
      </c>
      <c r="T41" s="453">
        <f>'[47]ThaiYen-16'!R39</f>
        <v>0</v>
      </c>
      <c r="U41" s="453">
        <f>'[47]TrungLe-17'!R39</f>
        <v>0</v>
      </c>
      <c r="V41" s="453">
        <f>'[47]DucHoa-18'!R39</f>
        <v>0</v>
      </c>
      <c r="W41" s="453">
        <f>'[47]DucLong -19'!R39</f>
        <v>0</v>
      </c>
      <c r="X41" s="453">
        <f>'[47]DucLam-20'!R39</f>
        <v>0</v>
      </c>
      <c r="Y41" s="453">
        <f>'[47]DucThanh-21'!R39</f>
        <v>0</v>
      </c>
      <c r="Z41" s="453">
        <f>'[47]DucDung-22'!R39</f>
        <v>0</v>
      </c>
      <c r="AA41" s="453">
        <f>'[47]DucLap-23'!R39</f>
        <v>0</v>
      </c>
      <c r="AB41" s="453">
        <f>'[47]DucAn-24'!R39</f>
        <v>0</v>
      </c>
      <c r="AC41" s="453">
        <f>'[47]DucLac-25'!R39</f>
        <v>0</v>
      </c>
      <c r="AD41" s="453">
        <f>'[47]DucDong-26'!R39</f>
        <v>0</v>
      </c>
      <c r="AE41" s="453">
        <f>[47]DucLang27!R39</f>
        <v>0</v>
      </c>
      <c r="AF41" s="453">
        <f>'[47]TanHuong-28'!R39</f>
        <v>0</v>
      </c>
    </row>
    <row r="42" spans="1:32" s="463" customFormat="1" ht="15.75" hidden="1" customHeight="1" x14ac:dyDescent="0.15">
      <c r="A42" s="485">
        <v>10</v>
      </c>
      <c r="B42" s="472"/>
      <c r="C42" s="485"/>
      <c r="D42" s="453">
        <f t="shared" si="2"/>
        <v>0</v>
      </c>
      <c r="E42" s="453">
        <f>'[47]Thi tran Duc tho-1'!BH40</f>
        <v>0</v>
      </c>
      <c r="F42" s="453">
        <f>'[47]Duc Quang -2'!BH40</f>
        <v>0</v>
      </c>
      <c r="G42" s="453">
        <f>'[47]Duc vinh -3'!BH40</f>
        <v>0</v>
      </c>
      <c r="H42" s="453">
        <f>'[47]Duc chau -4'!BH40</f>
        <v>0</v>
      </c>
      <c r="I42" s="453">
        <f>'[47]Duc tung-5 '!BH40</f>
        <v>0</v>
      </c>
      <c r="J42" s="453">
        <f>'[47]Truongson-6'!BH40</f>
        <v>0</v>
      </c>
      <c r="K42" s="453">
        <f>'[47]Lienminh-7'!BH40</f>
        <v>0</v>
      </c>
      <c r="L42" s="453">
        <f>'[47]Ducla-8'!BH40</f>
        <v>0</v>
      </c>
      <c r="M42" s="453">
        <f>'[47]Yenho-9'!BH40</f>
        <v>0</v>
      </c>
      <c r="N42" s="453">
        <f>'[47]Ducnhan -10'!BH40</f>
        <v>0</v>
      </c>
      <c r="O42" s="453">
        <f>'[47]TungANh-11'!BH40</f>
        <v>0</v>
      </c>
      <c r="P42" s="453">
        <f>'[47]BuiXa-12'!BH40</f>
        <v>0</v>
      </c>
      <c r="Q42" s="453">
        <f>'[47]Ducthinh-13'!BH40</f>
        <v>0</v>
      </c>
      <c r="R42" s="453">
        <f>'[47]DucYen-14 '!R40</f>
        <v>0</v>
      </c>
      <c r="S42" s="453">
        <f>'[47]DucThuy -15'!R40</f>
        <v>0</v>
      </c>
      <c r="T42" s="453">
        <f>'[47]ThaiYen-16'!R40</f>
        <v>0</v>
      </c>
      <c r="U42" s="453">
        <f>'[47]TrungLe-17'!R40</f>
        <v>0</v>
      </c>
      <c r="V42" s="453">
        <f>'[47]DucHoa-18'!R40</f>
        <v>0</v>
      </c>
      <c r="W42" s="453">
        <f>'[47]DucLong -19'!R40</f>
        <v>0</v>
      </c>
      <c r="X42" s="453">
        <f>'[47]DucLam-20'!R40</f>
        <v>0</v>
      </c>
      <c r="Y42" s="453">
        <f>'[47]DucThanh-21'!R40</f>
        <v>0</v>
      </c>
      <c r="Z42" s="453">
        <f>'[47]DucDung-22'!R40</f>
        <v>0</v>
      </c>
      <c r="AA42" s="453">
        <f>'[47]DucLap-23'!R40</f>
        <v>0</v>
      </c>
      <c r="AB42" s="453">
        <f>'[47]DucAn-24'!R40</f>
        <v>0</v>
      </c>
      <c r="AC42" s="453">
        <f>'[47]DucLac-25'!R40</f>
        <v>0</v>
      </c>
      <c r="AD42" s="453">
        <f>'[47]DucDong-26'!R40</f>
        <v>0</v>
      </c>
      <c r="AE42" s="453">
        <f>[47]DucLang27!R40</f>
        <v>0</v>
      </c>
      <c r="AF42" s="453">
        <f>'[47]TanHuong-28'!R40</f>
        <v>0</v>
      </c>
    </row>
    <row r="43" spans="1:32" s="463" customFormat="1" ht="15" hidden="1" x14ac:dyDescent="0.15">
      <c r="A43" s="485"/>
      <c r="B43" s="472"/>
      <c r="C43" s="485"/>
      <c r="D43" s="453">
        <f t="shared" si="2"/>
        <v>0.5</v>
      </c>
      <c r="E43" s="453">
        <f>'[47]Thi tran Duc tho-1'!BH41</f>
        <v>0</v>
      </c>
      <c r="F43" s="453">
        <f>'[47]Duc Quang -2'!BH41</f>
        <v>0</v>
      </c>
      <c r="G43" s="453">
        <f>'[47]Duc vinh -3'!BH41</f>
        <v>0</v>
      </c>
      <c r="H43" s="453">
        <f>'[47]Duc chau -4'!BH41</f>
        <v>0</v>
      </c>
      <c r="I43" s="453">
        <f>'[47]Duc tung-5 '!BH41</f>
        <v>0</v>
      </c>
      <c r="J43" s="453">
        <f>'[47]Truongson-6'!BH41</f>
        <v>0</v>
      </c>
      <c r="K43" s="453">
        <f>'[47]Lienminh-7'!BH41</f>
        <v>0</v>
      </c>
      <c r="L43" s="453">
        <f>'[47]Ducla-8'!BH41</f>
        <v>0</v>
      </c>
      <c r="M43" s="453">
        <f>'[47]Yenho-9'!BH41</f>
        <v>0</v>
      </c>
      <c r="N43" s="453">
        <f>'[47]Ducnhan -10'!BH41</f>
        <v>0</v>
      </c>
      <c r="O43" s="453">
        <f>'[47]TungANh-11'!BH41</f>
        <v>0.5</v>
      </c>
      <c r="P43" s="453">
        <f>'[47]BuiXa-12'!BH41</f>
        <v>0</v>
      </c>
      <c r="Q43" s="453">
        <f>'[47]Ducthinh-13'!BH41</f>
        <v>0</v>
      </c>
      <c r="R43" s="453">
        <f>'[47]DucYen-14 '!R41</f>
        <v>0</v>
      </c>
      <c r="S43" s="453">
        <f>'[47]DucThuy -15'!R41</f>
        <v>0</v>
      </c>
      <c r="T43" s="453">
        <f>'[47]ThaiYen-16'!R41</f>
        <v>0</v>
      </c>
      <c r="U43" s="453">
        <f>'[47]TrungLe-17'!R41</f>
        <v>0</v>
      </c>
      <c r="V43" s="453">
        <f>'[47]DucHoa-18'!R41</f>
        <v>0</v>
      </c>
      <c r="W43" s="453">
        <f>'[47]DucLong -19'!R41</f>
        <v>0</v>
      </c>
      <c r="X43" s="453">
        <f>'[47]DucLam-20'!R41</f>
        <v>0</v>
      </c>
      <c r="Y43" s="453">
        <f>'[47]DucThanh-21'!R41</f>
        <v>0</v>
      </c>
      <c r="Z43" s="453">
        <f>'[47]DucDung-22'!R41</f>
        <v>0</v>
      </c>
      <c r="AA43" s="453">
        <f>'[47]DucLap-23'!R41</f>
        <v>0</v>
      </c>
      <c r="AB43" s="453">
        <f>'[47]DucAn-24'!R41</f>
        <v>0</v>
      </c>
      <c r="AC43" s="453">
        <f>'[47]DucLac-25'!R41</f>
        <v>0</v>
      </c>
      <c r="AD43" s="453">
        <f>'[47]DucDong-26'!R41</f>
        <v>0</v>
      </c>
      <c r="AE43" s="453">
        <f>[47]DucLang27!R41</f>
        <v>0</v>
      </c>
      <c r="AF43" s="453">
        <f>'[47]TanHuong-28'!R41</f>
        <v>0</v>
      </c>
    </row>
    <row r="44" spans="1:32" s="463" customFormat="1" ht="15" x14ac:dyDescent="0.15">
      <c r="A44" s="485" t="s">
        <v>130</v>
      </c>
      <c r="B44" s="472" t="s">
        <v>104</v>
      </c>
      <c r="C44" s="485" t="s">
        <v>148</v>
      </c>
      <c r="D44" s="453">
        <f t="shared" si="2"/>
        <v>0</v>
      </c>
      <c r="E44" s="453">
        <f>'[47]Thi tran Duc tho-1'!BH42</f>
        <v>0</v>
      </c>
      <c r="F44" s="453">
        <f>'[47]Duc Quang -2'!BH42</f>
        <v>0</v>
      </c>
      <c r="G44" s="453">
        <f>'[47]Duc vinh -3'!BH42</f>
        <v>0</v>
      </c>
      <c r="H44" s="453">
        <f>'[47]Duc chau -4'!BH42</f>
        <v>0</v>
      </c>
      <c r="I44" s="453">
        <f>'[47]Duc tung-5 '!BH42</f>
        <v>0</v>
      </c>
      <c r="J44" s="453">
        <f>'[47]Truongson-6'!BH42</f>
        <v>0</v>
      </c>
      <c r="K44" s="453">
        <f>'[47]Lienminh-7'!BH42</f>
        <v>0</v>
      </c>
      <c r="L44" s="453">
        <f>'[47]Ducla-8'!BH42</f>
        <v>0</v>
      </c>
      <c r="M44" s="453">
        <f>'[47]Yenho-9'!BH42</f>
        <v>0</v>
      </c>
      <c r="N44" s="453">
        <f>'[47]Ducnhan -10'!BH42</f>
        <v>0</v>
      </c>
      <c r="O44" s="453">
        <f>'[47]TungANh-11'!BH42</f>
        <v>0</v>
      </c>
      <c r="P44" s="453">
        <f>'[47]BuiXa-12'!BH42</f>
        <v>0</v>
      </c>
      <c r="Q44" s="453">
        <f>'[47]Ducthinh-13'!BH42</f>
        <v>0</v>
      </c>
      <c r="R44" s="453">
        <f>'[47]DucYen-14 '!R42</f>
        <v>0</v>
      </c>
      <c r="S44" s="453">
        <f>'[47]DucThuy -15'!R42</f>
        <v>0</v>
      </c>
      <c r="T44" s="453">
        <f>'[47]ThaiYen-16'!R42</f>
        <v>0</v>
      </c>
      <c r="U44" s="453">
        <f>'[47]TrungLe-17'!R42</f>
        <v>0</v>
      </c>
      <c r="V44" s="453">
        <f>'[47]DucHoa-18'!R42</f>
        <v>0</v>
      </c>
      <c r="W44" s="453">
        <f>'[47]DucLong -19'!R42</f>
        <v>0</v>
      </c>
      <c r="X44" s="453">
        <f>'[47]DucLam-20'!R42</f>
        <v>0</v>
      </c>
      <c r="Y44" s="453">
        <f>'[47]DucThanh-21'!R42</f>
        <v>0</v>
      </c>
      <c r="Z44" s="453">
        <f>'[47]DucDung-22'!R42</f>
        <v>0</v>
      </c>
      <c r="AA44" s="453">
        <f>'[47]DucLap-23'!R42</f>
        <v>0</v>
      </c>
      <c r="AB44" s="453">
        <f>'[47]DucAn-24'!R42</f>
        <v>0</v>
      </c>
      <c r="AC44" s="453">
        <f>'[47]DucLac-25'!R42</f>
        <v>0</v>
      </c>
      <c r="AD44" s="453">
        <f>'[47]DucDong-26'!R42</f>
        <v>0</v>
      </c>
      <c r="AE44" s="453">
        <f>[47]DucLang27!R42</f>
        <v>0</v>
      </c>
      <c r="AF44" s="453">
        <f>'[47]TanHuong-28'!R42</f>
        <v>0</v>
      </c>
    </row>
    <row r="45" spans="1:32" s="463" customFormat="1" ht="15" x14ac:dyDescent="0.15">
      <c r="A45" s="485" t="s">
        <v>178</v>
      </c>
      <c r="B45" s="472" t="s">
        <v>120</v>
      </c>
      <c r="C45" s="485" t="s">
        <v>124</v>
      </c>
      <c r="D45" s="453">
        <f t="shared" si="2"/>
        <v>0</v>
      </c>
      <c r="E45" s="453">
        <f>'[47]Thi tran Duc tho-1'!BH43</f>
        <v>0</v>
      </c>
      <c r="F45" s="453">
        <f>'[47]Duc Quang -2'!BH43</f>
        <v>0</v>
      </c>
      <c r="G45" s="453">
        <f>'[47]Duc vinh -3'!BH43</f>
        <v>0</v>
      </c>
      <c r="H45" s="453">
        <f>'[47]Duc chau -4'!BH43</f>
        <v>0</v>
      </c>
      <c r="I45" s="453">
        <f>'[47]Duc tung-5 '!BH43</f>
        <v>0</v>
      </c>
      <c r="J45" s="453">
        <f>'[47]Truongson-6'!BH43</f>
        <v>0</v>
      </c>
      <c r="K45" s="453">
        <f>'[47]Lienminh-7'!BH43</f>
        <v>0</v>
      </c>
      <c r="L45" s="453">
        <f>'[47]Ducla-8'!BH43</f>
        <v>0</v>
      </c>
      <c r="M45" s="453">
        <f>'[47]Yenho-9'!BH43</f>
        <v>0</v>
      </c>
      <c r="N45" s="453">
        <f>'[47]Ducnhan -10'!BH43</f>
        <v>0</v>
      </c>
      <c r="O45" s="453">
        <f>'[47]TungANh-11'!BH43</f>
        <v>0</v>
      </c>
      <c r="P45" s="453">
        <f>'[47]BuiXa-12'!BH43</f>
        <v>0</v>
      </c>
      <c r="Q45" s="453">
        <f>'[47]Ducthinh-13'!BH43</f>
        <v>0</v>
      </c>
      <c r="R45" s="453">
        <f>'[47]DucYen-14 '!R43</f>
        <v>0</v>
      </c>
      <c r="S45" s="453">
        <f>'[47]DucThuy -15'!R43</f>
        <v>0</v>
      </c>
      <c r="T45" s="453">
        <f>'[47]ThaiYen-16'!R43</f>
        <v>0</v>
      </c>
      <c r="U45" s="453">
        <f>'[47]TrungLe-17'!R43</f>
        <v>0</v>
      </c>
      <c r="V45" s="453">
        <f>'[47]DucHoa-18'!R43</f>
        <v>0</v>
      </c>
      <c r="W45" s="453">
        <f>'[47]DucLong -19'!R43</f>
        <v>0</v>
      </c>
      <c r="X45" s="453">
        <f>'[47]DucLam-20'!R43</f>
        <v>0</v>
      </c>
      <c r="Y45" s="453">
        <f>'[47]DucThanh-21'!R43</f>
        <v>0</v>
      </c>
      <c r="Z45" s="453">
        <f>'[47]DucDung-22'!R43</f>
        <v>0</v>
      </c>
      <c r="AA45" s="453">
        <f>'[47]DucLap-23'!R43</f>
        <v>0</v>
      </c>
      <c r="AB45" s="453">
        <f>'[47]DucAn-24'!R43</f>
        <v>0</v>
      </c>
      <c r="AC45" s="453">
        <f>'[47]DucLac-25'!R43</f>
        <v>0</v>
      </c>
      <c r="AD45" s="453">
        <f>'[47]DucDong-26'!R43</f>
        <v>0</v>
      </c>
      <c r="AE45" s="453">
        <f>[47]DucLang27!R43</f>
        <v>0</v>
      </c>
      <c r="AF45" s="453">
        <f>'[47]TanHuong-28'!R43</f>
        <v>0</v>
      </c>
    </row>
    <row r="46" spans="1:32" s="463" customFormat="1" ht="15" x14ac:dyDescent="0.15">
      <c r="A46" s="485" t="s">
        <v>179</v>
      </c>
      <c r="B46" s="472" t="s">
        <v>80</v>
      </c>
      <c r="C46" s="485" t="s">
        <v>69</v>
      </c>
      <c r="D46" s="453">
        <f t="shared" si="2"/>
        <v>0</v>
      </c>
      <c r="E46" s="453">
        <f>'[47]Thi tran Duc tho-1'!BH44</f>
        <v>0</v>
      </c>
      <c r="F46" s="453">
        <f>'[47]Duc Quang -2'!BH44</f>
        <v>0</v>
      </c>
      <c r="G46" s="453">
        <f>'[47]Duc vinh -3'!BH44</f>
        <v>0</v>
      </c>
      <c r="H46" s="453">
        <f>'[47]Duc chau -4'!BH44</f>
        <v>0</v>
      </c>
      <c r="I46" s="453">
        <f>'[47]Duc tung-5 '!BH44</f>
        <v>0</v>
      </c>
      <c r="J46" s="453">
        <f>'[47]Truongson-6'!BH44</f>
        <v>0</v>
      </c>
      <c r="K46" s="453">
        <f>'[47]Lienminh-7'!BH44</f>
        <v>0</v>
      </c>
      <c r="L46" s="453">
        <f>'[47]Ducla-8'!BH44</f>
        <v>0</v>
      </c>
      <c r="M46" s="453">
        <f>'[47]Yenho-9'!BH44</f>
        <v>0</v>
      </c>
      <c r="N46" s="453">
        <f>'[47]Ducnhan -10'!BH44</f>
        <v>0</v>
      </c>
      <c r="O46" s="453">
        <f>'[47]TungANh-11'!BH44</f>
        <v>0</v>
      </c>
      <c r="P46" s="453">
        <f>'[47]BuiXa-12'!BH44</f>
        <v>0</v>
      </c>
      <c r="Q46" s="453">
        <f>'[47]Ducthinh-13'!BH44</f>
        <v>0</v>
      </c>
      <c r="R46" s="453">
        <f>'[47]DucYen-14 '!R44</f>
        <v>0</v>
      </c>
      <c r="S46" s="453">
        <f>'[47]DucThuy -15'!R44</f>
        <v>0</v>
      </c>
      <c r="T46" s="453">
        <f>'[47]ThaiYen-16'!R44</f>
        <v>0</v>
      </c>
      <c r="U46" s="453">
        <f>'[47]TrungLe-17'!R44</f>
        <v>0</v>
      </c>
      <c r="V46" s="453">
        <f>'[47]DucHoa-18'!R44</f>
        <v>0</v>
      </c>
      <c r="W46" s="453">
        <f>'[47]DucLong -19'!R44</f>
        <v>0</v>
      </c>
      <c r="X46" s="453">
        <f>'[47]DucLam-20'!R44</f>
        <v>0</v>
      </c>
      <c r="Y46" s="453">
        <f>'[47]DucThanh-21'!R44</f>
        <v>0</v>
      </c>
      <c r="Z46" s="453">
        <f>'[47]DucDung-22'!R44</f>
        <v>0</v>
      </c>
      <c r="AA46" s="453">
        <f>'[47]DucLap-23'!R44</f>
        <v>0</v>
      </c>
      <c r="AB46" s="453">
        <f>'[47]DucAn-24'!R44</f>
        <v>0</v>
      </c>
      <c r="AC46" s="453">
        <f>'[47]DucLac-25'!R44</f>
        <v>0</v>
      </c>
      <c r="AD46" s="453">
        <f>'[47]DucDong-26'!R44</f>
        <v>0</v>
      </c>
      <c r="AE46" s="453">
        <f>[47]DucLang27!R44</f>
        <v>0</v>
      </c>
      <c r="AF46" s="453">
        <f>'[47]TanHuong-28'!R44</f>
        <v>0</v>
      </c>
    </row>
    <row r="47" spans="1:32" s="463" customFormat="1" ht="20.25" customHeight="1" x14ac:dyDescent="0.15">
      <c r="A47" s="485" t="s">
        <v>180</v>
      </c>
      <c r="B47" s="472" t="s">
        <v>87</v>
      </c>
      <c r="C47" s="485" t="s">
        <v>92</v>
      </c>
      <c r="D47" s="453">
        <f t="shared" si="2"/>
        <v>0</v>
      </c>
      <c r="E47" s="453">
        <f>'[47]Thi tran Duc tho-1'!BH45</f>
        <v>0</v>
      </c>
      <c r="F47" s="453">
        <f>'[47]Duc Quang -2'!BH45</f>
        <v>0</v>
      </c>
      <c r="G47" s="453">
        <f>'[47]Duc vinh -3'!BH45</f>
        <v>0</v>
      </c>
      <c r="H47" s="453">
        <f>'[47]Duc chau -4'!BH45</f>
        <v>0</v>
      </c>
      <c r="I47" s="453">
        <f>'[47]Duc tung-5 '!BH45</f>
        <v>0</v>
      </c>
      <c r="J47" s="453">
        <f>'[47]Truongson-6'!BH45</f>
        <v>0</v>
      </c>
      <c r="K47" s="453">
        <f>'[47]Lienminh-7'!BH45</f>
        <v>0</v>
      </c>
      <c r="L47" s="453">
        <f>'[47]Ducla-8'!BH45</f>
        <v>0</v>
      </c>
      <c r="M47" s="453">
        <f>'[47]Yenho-9'!BH45</f>
        <v>0</v>
      </c>
      <c r="N47" s="453">
        <f>'[47]Ducnhan -10'!BH45</f>
        <v>0</v>
      </c>
      <c r="O47" s="453">
        <f>'[47]TungANh-11'!BH45</f>
        <v>0</v>
      </c>
      <c r="P47" s="453">
        <f>'[47]BuiXa-12'!BH45</f>
        <v>0</v>
      </c>
      <c r="Q47" s="453">
        <f>'[47]Ducthinh-13'!BH45</f>
        <v>0</v>
      </c>
      <c r="R47" s="453">
        <f>'[47]DucYen-14 '!R45</f>
        <v>0</v>
      </c>
      <c r="S47" s="453">
        <f>'[47]DucThuy -15'!R45</f>
        <v>0</v>
      </c>
      <c r="T47" s="453">
        <f>'[47]ThaiYen-16'!R45</f>
        <v>0</v>
      </c>
      <c r="U47" s="453">
        <f>'[47]TrungLe-17'!R45</f>
        <v>0</v>
      </c>
      <c r="V47" s="453">
        <f>'[47]DucHoa-18'!R45</f>
        <v>0</v>
      </c>
      <c r="W47" s="453">
        <f>'[47]DucLong -19'!R45</f>
        <v>0</v>
      </c>
      <c r="X47" s="453">
        <f>'[47]DucLam-20'!R45</f>
        <v>0</v>
      </c>
      <c r="Y47" s="453">
        <f>'[47]DucThanh-21'!R45</f>
        <v>0</v>
      </c>
      <c r="Z47" s="453">
        <f>'[47]DucDung-22'!R45</f>
        <v>0</v>
      </c>
      <c r="AA47" s="453">
        <f>'[47]DucLap-23'!R45</f>
        <v>0</v>
      </c>
      <c r="AB47" s="453">
        <f>'[47]DucAn-24'!R45</f>
        <v>0</v>
      </c>
      <c r="AC47" s="453">
        <f>'[47]DucLac-25'!R45</f>
        <v>0</v>
      </c>
      <c r="AD47" s="453">
        <f>'[47]DucDong-26'!R45</f>
        <v>0</v>
      </c>
      <c r="AE47" s="453">
        <f>[47]DucLang27!R45</f>
        <v>0</v>
      </c>
      <c r="AF47" s="453">
        <f>'[47]TanHuong-28'!R45</f>
        <v>0</v>
      </c>
    </row>
    <row r="48" spans="1:32" s="463" customFormat="1" ht="19.5" customHeight="1" x14ac:dyDescent="0.15">
      <c r="A48" s="485" t="s">
        <v>181</v>
      </c>
      <c r="B48" s="472" t="s">
        <v>88</v>
      </c>
      <c r="C48" s="485" t="s">
        <v>93</v>
      </c>
      <c r="D48" s="453">
        <f t="shared" si="2"/>
        <v>0</v>
      </c>
      <c r="E48" s="453">
        <f>'[47]Thi tran Duc tho-1'!BH46</f>
        <v>0</v>
      </c>
      <c r="F48" s="453">
        <f>'[47]Duc Quang -2'!BH46</f>
        <v>0</v>
      </c>
      <c r="G48" s="453">
        <f>'[47]Duc vinh -3'!BH46</f>
        <v>0</v>
      </c>
      <c r="H48" s="453">
        <f>'[47]Duc chau -4'!BH46</f>
        <v>0</v>
      </c>
      <c r="I48" s="453">
        <f>'[47]Duc tung-5 '!BH46</f>
        <v>0</v>
      </c>
      <c r="J48" s="453">
        <f>'[47]Truongson-6'!BH46</f>
        <v>0</v>
      </c>
      <c r="K48" s="453">
        <f>'[47]Lienminh-7'!BH46</f>
        <v>0</v>
      </c>
      <c r="L48" s="453">
        <f>'[47]Ducla-8'!BH46</f>
        <v>0</v>
      </c>
      <c r="M48" s="453">
        <f>'[47]Yenho-9'!BH46</f>
        <v>0</v>
      </c>
      <c r="N48" s="453">
        <f>'[47]Ducnhan -10'!BH46</f>
        <v>0</v>
      </c>
      <c r="O48" s="453">
        <f>'[47]TungANh-11'!BH46</f>
        <v>0</v>
      </c>
      <c r="P48" s="453">
        <f>'[47]BuiXa-12'!BH46</f>
        <v>0</v>
      </c>
      <c r="Q48" s="453">
        <f>'[47]Ducthinh-13'!BH46</f>
        <v>0</v>
      </c>
      <c r="R48" s="453">
        <f>'[47]DucYen-14 '!R46</f>
        <v>0</v>
      </c>
      <c r="S48" s="453">
        <f>'[47]DucThuy -15'!R46</f>
        <v>0</v>
      </c>
      <c r="T48" s="453">
        <f>'[47]ThaiYen-16'!R46</f>
        <v>0</v>
      </c>
      <c r="U48" s="453">
        <f>'[47]TrungLe-17'!R46</f>
        <v>0</v>
      </c>
      <c r="V48" s="453">
        <f>'[47]DucHoa-18'!R46</f>
        <v>0</v>
      </c>
      <c r="W48" s="453">
        <f>'[47]DucLong -19'!R46</f>
        <v>0</v>
      </c>
      <c r="X48" s="453">
        <f>'[47]DucLam-20'!R46</f>
        <v>0</v>
      </c>
      <c r="Y48" s="453">
        <f>'[47]DucThanh-21'!R46</f>
        <v>0</v>
      </c>
      <c r="Z48" s="453">
        <f>'[47]DucDung-22'!R46</f>
        <v>0</v>
      </c>
      <c r="AA48" s="453">
        <f>'[47]DucLap-23'!R46</f>
        <v>0</v>
      </c>
      <c r="AB48" s="453">
        <f>'[47]DucAn-24'!R46</f>
        <v>0</v>
      </c>
      <c r="AC48" s="453">
        <f>'[47]DucLac-25'!R46</f>
        <v>0</v>
      </c>
      <c r="AD48" s="453">
        <f>'[47]DucDong-26'!R46</f>
        <v>0</v>
      </c>
      <c r="AE48" s="453">
        <f>[47]DucLang27!R46</f>
        <v>0</v>
      </c>
      <c r="AF48" s="453">
        <f>'[47]TanHuong-28'!R46</f>
        <v>0</v>
      </c>
    </row>
    <row r="49" spans="1:32" s="463" customFormat="1" ht="15" x14ac:dyDescent="0.15">
      <c r="A49" s="485" t="s">
        <v>182</v>
      </c>
      <c r="B49" s="472" t="s">
        <v>89</v>
      </c>
      <c r="C49" s="485" t="s">
        <v>97</v>
      </c>
      <c r="D49" s="453">
        <f t="shared" si="2"/>
        <v>0</v>
      </c>
      <c r="E49" s="453">
        <f>'[47]Thi tran Duc tho-1'!BH47</f>
        <v>0</v>
      </c>
      <c r="F49" s="453">
        <f>'[47]Duc Quang -2'!BH47</f>
        <v>0</v>
      </c>
      <c r="G49" s="453">
        <f>'[47]Duc vinh -3'!BH47</f>
        <v>0</v>
      </c>
      <c r="H49" s="453">
        <f>'[47]Duc chau -4'!BH47</f>
        <v>0</v>
      </c>
      <c r="I49" s="453">
        <f>'[47]Duc tung-5 '!BH47</f>
        <v>0</v>
      </c>
      <c r="J49" s="453">
        <f>'[47]Truongson-6'!BH47</f>
        <v>0</v>
      </c>
      <c r="K49" s="453">
        <f>'[47]Lienminh-7'!BH47</f>
        <v>0</v>
      </c>
      <c r="L49" s="453">
        <f>'[47]Ducla-8'!BH47</f>
        <v>0</v>
      </c>
      <c r="M49" s="453">
        <f>'[47]Yenho-9'!BH47</f>
        <v>0</v>
      </c>
      <c r="N49" s="453">
        <f>'[47]Ducnhan -10'!BH47</f>
        <v>0</v>
      </c>
      <c r="O49" s="453">
        <f>'[47]TungANh-11'!BH47</f>
        <v>0</v>
      </c>
      <c r="P49" s="453">
        <f>'[47]BuiXa-12'!BH47</f>
        <v>0</v>
      </c>
      <c r="Q49" s="453">
        <f>'[47]Ducthinh-13'!BH47</f>
        <v>0</v>
      </c>
      <c r="R49" s="453">
        <f>'[47]DucYen-14 '!R47</f>
        <v>0</v>
      </c>
      <c r="S49" s="453">
        <f>'[47]DucThuy -15'!R47</f>
        <v>0</v>
      </c>
      <c r="T49" s="453">
        <f>'[47]ThaiYen-16'!R47</f>
        <v>0</v>
      </c>
      <c r="U49" s="453">
        <f>'[47]TrungLe-17'!R47</f>
        <v>0</v>
      </c>
      <c r="V49" s="453">
        <f>'[47]DucHoa-18'!R47</f>
        <v>0</v>
      </c>
      <c r="W49" s="453">
        <f>'[47]DucLong -19'!R47</f>
        <v>0</v>
      </c>
      <c r="X49" s="453">
        <f>'[47]DucLam-20'!R47</f>
        <v>0</v>
      </c>
      <c r="Y49" s="453">
        <f>'[47]DucThanh-21'!R47</f>
        <v>0</v>
      </c>
      <c r="Z49" s="453">
        <f>'[47]DucDung-22'!R47</f>
        <v>0</v>
      </c>
      <c r="AA49" s="453">
        <f>'[47]DucLap-23'!R47</f>
        <v>0</v>
      </c>
      <c r="AB49" s="453">
        <f>'[47]DucAn-24'!R47</f>
        <v>0</v>
      </c>
      <c r="AC49" s="453">
        <f>'[47]DucLac-25'!R47</f>
        <v>0</v>
      </c>
      <c r="AD49" s="453">
        <f>'[47]DucDong-26'!R47</f>
        <v>0</v>
      </c>
      <c r="AE49" s="453">
        <f>[47]DucLang27!R47</f>
        <v>0</v>
      </c>
      <c r="AF49" s="453">
        <f>'[47]TanHuong-28'!R47</f>
        <v>0</v>
      </c>
    </row>
    <row r="50" spans="1:32" s="463" customFormat="1" ht="28.5" customHeight="1" x14ac:dyDescent="0.15">
      <c r="A50" s="485" t="s">
        <v>183</v>
      </c>
      <c r="B50" s="473" t="s">
        <v>117</v>
      </c>
      <c r="C50" s="485" t="s">
        <v>94</v>
      </c>
      <c r="D50" s="453">
        <f t="shared" si="2"/>
        <v>0</v>
      </c>
      <c r="E50" s="453">
        <f>'[47]Thi tran Duc tho-1'!BH48</f>
        <v>0</v>
      </c>
      <c r="F50" s="453">
        <f>'[47]Duc Quang -2'!BH48</f>
        <v>0</v>
      </c>
      <c r="G50" s="453">
        <f>'[47]Duc vinh -3'!BH48</f>
        <v>0</v>
      </c>
      <c r="H50" s="453">
        <f>'[47]Duc chau -4'!BH48</f>
        <v>0</v>
      </c>
      <c r="I50" s="453">
        <f>'[47]Duc tung-5 '!BH48</f>
        <v>0</v>
      </c>
      <c r="J50" s="453">
        <f>'[47]Truongson-6'!BH48</f>
        <v>0</v>
      </c>
      <c r="K50" s="453">
        <f>'[47]Lienminh-7'!BH48</f>
        <v>0</v>
      </c>
      <c r="L50" s="453">
        <f>'[47]Ducla-8'!BH48</f>
        <v>0</v>
      </c>
      <c r="M50" s="453">
        <f>'[47]Yenho-9'!BH48</f>
        <v>0</v>
      </c>
      <c r="N50" s="453">
        <f>'[47]Ducnhan -10'!BH48</f>
        <v>0</v>
      </c>
      <c r="O50" s="453">
        <f>'[47]TungANh-11'!BH48</f>
        <v>0</v>
      </c>
      <c r="P50" s="453">
        <f>'[47]BuiXa-12'!BH48</f>
        <v>0</v>
      </c>
      <c r="Q50" s="453">
        <f>'[47]Ducthinh-13'!BH48</f>
        <v>0</v>
      </c>
      <c r="R50" s="453">
        <f>'[47]DucYen-14 '!R48</f>
        <v>0</v>
      </c>
      <c r="S50" s="453">
        <f>'[47]DucThuy -15'!R48</f>
        <v>0</v>
      </c>
      <c r="T50" s="453">
        <f>'[47]ThaiYen-16'!R48</f>
        <v>0</v>
      </c>
      <c r="U50" s="453">
        <f>'[47]TrungLe-17'!R48</f>
        <v>0</v>
      </c>
      <c r="V50" s="453">
        <f>'[47]DucHoa-18'!R48</f>
        <v>0</v>
      </c>
      <c r="W50" s="453">
        <f>'[47]DucLong -19'!R48</f>
        <v>0</v>
      </c>
      <c r="X50" s="453">
        <f>'[47]DucLam-20'!R48</f>
        <v>0</v>
      </c>
      <c r="Y50" s="453">
        <f>'[47]DucThanh-21'!R48</f>
        <v>0</v>
      </c>
      <c r="Z50" s="453">
        <f>'[47]DucDung-22'!R48</f>
        <v>0</v>
      </c>
      <c r="AA50" s="453">
        <f>'[47]DucLap-23'!R48</f>
        <v>0</v>
      </c>
      <c r="AB50" s="453">
        <f>'[47]DucAn-24'!R48</f>
        <v>0</v>
      </c>
      <c r="AC50" s="453">
        <f>'[47]DucLac-25'!R48</f>
        <v>0</v>
      </c>
      <c r="AD50" s="453">
        <f>'[47]DucDong-26'!R48</f>
        <v>0</v>
      </c>
      <c r="AE50" s="453">
        <f>[47]DucLang27!R48</f>
        <v>0</v>
      </c>
      <c r="AF50" s="453">
        <f>'[47]TanHuong-28'!R48</f>
        <v>0</v>
      </c>
    </row>
    <row r="51" spans="1:32" s="463" customFormat="1" ht="15" x14ac:dyDescent="0.15">
      <c r="A51" s="485" t="s">
        <v>184</v>
      </c>
      <c r="B51" s="472" t="s">
        <v>121</v>
      </c>
      <c r="C51" s="485" t="s">
        <v>118</v>
      </c>
      <c r="D51" s="453">
        <f t="shared" si="2"/>
        <v>0</v>
      </c>
      <c r="E51" s="453">
        <f>'[47]Thi tran Duc tho-1'!BH49</f>
        <v>0</v>
      </c>
      <c r="F51" s="453">
        <f>'[47]Duc Quang -2'!BH49</f>
        <v>0</v>
      </c>
      <c r="G51" s="453">
        <f>'[47]Duc vinh -3'!BH49</f>
        <v>0</v>
      </c>
      <c r="H51" s="453">
        <f>'[47]Duc chau -4'!BH49</f>
        <v>0</v>
      </c>
      <c r="I51" s="453">
        <f>'[47]Duc tung-5 '!BH49</f>
        <v>0</v>
      </c>
      <c r="J51" s="453">
        <f>'[47]Truongson-6'!BH49</f>
        <v>0</v>
      </c>
      <c r="K51" s="453">
        <f>'[47]Lienminh-7'!BH49</f>
        <v>0</v>
      </c>
      <c r="L51" s="453">
        <f>'[47]Ducla-8'!BH49</f>
        <v>0</v>
      </c>
      <c r="M51" s="453">
        <f>'[47]Yenho-9'!BH49</f>
        <v>0</v>
      </c>
      <c r="N51" s="453">
        <f>'[47]Ducnhan -10'!BH49</f>
        <v>0</v>
      </c>
      <c r="O51" s="453">
        <f>'[47]TungANh-11'!BH49</f>
        <v>0</v>
      </c>
      <c r="P51" s="453">
        <f>'[47]BuiXa-12'!BH49</f>
        <v>0</v>
      </c>
      <c r="Q51" s="453">
        <f>'[47]Ducthinh-13'!BH49</f>
        <v>0</v>
      </c>
      <c r="R51" s="453">
        <f>'[47]DucYen-14 '!R49</f>
        <v>0</v>
      </c>
      <c r="S51" s="453">
        <f>'[47]DucThuy -15'!R49</f>
        <v>0</v>
      </c>
      <c r="T51" s="453">
        <f>'[47]ThaiYen-16'!R49</f>
        <v>0</v>
      </c>
      <c r="U51" s="453">
        <f>'[47]TrungLe-17'!R49</f>
        <v>0</v>
      </c>
      <c r="V51" s="453">
        <f>'[47]DucHoa-18'!R49</f>
        <v>0</v>
      </c>
      <c r="W51" s="453">
        <f>'[47]DucLong -19'!R49</f>
        <v>0</v>
      </c>
      <c r="X51" s="453">
        <f>'[47]DucLam-20'!R49</f>
        <v>0</v>
      </c>
      <c r="Y51" s="453">
        <f>'[47]DucThanh-21'!R49</f>
        <v>0</v>
      </c>
      <c r="Z51" s="453">
        <f>'[47]DucDung-22'!R49</f>
        <v>0</v>
      </c>
      <c r="AA51" s="453">
        <f>'[47]DucLap-23'!R49</f>
        <v>0</v>
      </c>
      <c r="AB51" s="453">
        <f>'[47]DucAn-24'!R49</f>
        <v>0</v>
      </c>
      <c r="AC51" s="453">
        <f>'[47]DucLac-25'!R49</f>
        <v>0</v>
      </c>
      <c r="AD51" s="453">
        <f>'[47]DucDong-26'!R49</f>
        <v>0</v>
      </c>
      <c r="AE51" s="453">
        <f>[47]DucLang27!R49</f>
        <v>0</v>
      </c>
      <c r="AF51" s="453">
        <f>'[47]TanHuong-28'!R49</f>
        <v>0</v>
      </c>
    </row>
    <row r="52" spans="1:32" s="463" customFormat="1" ht="15" x14ac:dyDescent="0.15">
      <c r="A52" s="485" t="s">
        <v>185</v>
      </c>
      <c r="B52" s="472" t="s">
        <v>90</v>
      </c>
      <c r="C52" s="485" t="s">
        <v>95</v>
      </c>
      <c r="D52" s="453">
        <f t="shared" si="2"/>
        <v>0</v>
      </c>
      <c r="E52" s="453">
        <f>'[47]Thi tran Duc tho-1'!BH50</f>
        <v>0</v>
      </c>
      <c r="F52" s="453">
        <f>'[47]Duc Quang -2'!BH50</f>
        <v>0</v>
      </c>
      <c r="G52" s="453">
        <f>'[47]Duc vinh -3'!BH50</f>
        <v>0</v>
      </c>
      <c r="H52" s="453">
        <f>'[47]Duc chau -4'!BH50</f>
        <v>0</v>
      </c>
      <c r="I52" s="453">
        <f>'[47]Duc tung-5 '!BH50</f>
        <v>0</v>
      </c>
      <c r="J52" s="453">
        <f>'[47]Truongson-6'!BH50</f>
        <v>0</v>
      </c>
      <c r="K52" s="453">
        <f>'[47]Lienminh-7'!BH50</f>
        <v>0</v>
      </c>
      <c r="L52" s="453">
        <f>'[47]Ducla-8'!BH50</f>
        <v>0</v>
      </c>
      <c r="M52" s="453">
        <f>'[47]Yenho-9'!BH50</f>
        <v>0</v>
      </c>
      <c r="N52" s="453">
        <f>'[47]Ducnhan -10'!BH50</f>
        <v>0</v>
      </c>
      <c r="O52" s="453">
        <f>'[47]TungANh-11'!BH50</f>
        <v>0</v>
      </c>
      <c r="P52" s="453">
        <f>'[47]BuiXa-12'!BH50</f>
        <v>0</v>
      </c>
      <c r="Q52" s="453">
        <f>'[47]Ducthinh-13'!BH50</f>
        <v>0</v>
      </c>
      <c r="R52" s="453">
        <f>'[47]DucYen-14 '!R50</f>
        <v>0</v>
      </c>
      <c r="S52" s="453">
        <f>'[47]DucThuy -15'!R50</f>
        <v>0</v>
      </c>
      <c r="T52" s="453">
        <f>'[47]ThaiYen-16'!R50</f>
        <v>0</v>
      </c>
      <c r="U52" s="453">
        <f>'[47]TrungLe-17'!R50</f>
        <v>0</v>
      </c>
      <c r="V52" s="453">
        <f>'[47]DucHoa-18'!R50</f>
        <v>0</v>
      </c>
      <c r="W52" s="453">
        <f>'[47]DucLong -19'!R50</f>
        <v>0</v>
      </c>
      <c r="X52" s="453">
        <f>'[47]DucLam-20'!R50</f>
        <v>0</v>
      </c>
      <c r="Y52" s="453">
        <f>'[47]DucThanh-21'!R50</f>
        <v>0</v>
      </c>
      <c r="Z52" s="453">
        <f>'[47]DucDung-22'!R50</f>
        <v>0</v>
      </c>
      <c r="AA52" s="453">
        <f>'[47]DucLap-23'!R50</f>
        <v>0</v>
      </c>
      <c r="AB52" s="453">
        <f>'[47]DucAn-24'!R50</f>
        <v>0</v>
      </c>
      <c r="AC52" s="453">
        <f>'[47]DucLac-25'!R50</f>
        <v>0</v>
      </c>
      <c r="AD52" s="453">
        <f>'[47]DucDong-26'!R50</f>
        <v>0</v>
      </c>
      <c r="AE52" s="453">
        <f>[47]DucLang27!R50</f>
        <v>0</v>
      </c>
      <c r="AF52" s="453">
        <f>'[47]TanHuong-28'!R50</f>
        <v>0</v>
      </c>
    </row>
    <row r="53" spans="1:32" s="463" customFormat="1" ht="28" x14ac:dyDescent="0.15">
      <c r="A53" s="485" t="s">
        <v>186</v>
      </c>
      <c r="B53" s="473" t="s">
        <v>91</v>
      </c>
      <c r="C53" s="485" t="s">
        <v>46</v>
      </c>
      <c r="D53" s="453">
        <f t="shared" si="2"/>
        <v>0</v>
      </c>
      <c r="E53" s="453">
        <f>'[47]Thi tran Duc tho-1'!BH51</f>
        <v>0</v>
      </c>
      <c r="F53" s="453">
        <f>'[47]Duc Quang -2'!BH51</f>
        <v>0</v>
      </c>
      <c r="G53" s="453">
        <f>'[47]Duc vinh -3'!BH51</f>
        <v>0</v>
      </c>
      <c r="H53" s="453">
        <f>'[47]Duc chau -4'!BH51</f>
        <v>0</v>
      </c>
      <c r="I53" s="453">
        <f>'[47]Duc tung-5 '!BH51</f>
        <v>0</v>
      </c>
      <c r="J53" s="453">
        <f>'[47]Truongson-6'!BH51</f>
        <v>0</v>
      </c>
      <c r="K53" s="453">
        <f>'[47]Lienminh-7'!BH51</f>
        <v>0</v>
      </c>
      <c r="L53" s="453">
        <f>'[47]Ducla-8'!BH51</f>
        <v>0</v>
      </c>
      <c r="M53" s="453">
        <f>'[47]Yenho-9'!BH51</f>
        <v>0</v>
      </c>
      <c r="N53" s="453">
        <f>'[47]Ducnhan -10'!BH51</f>
        <v>0</v>
      </c>
      <c r="O53" s="453">
        <f>'[47]TungANh-11'!BH51</f>
        <v>0</v>
      </c>
      <c r="P53" s="453">
        <f>'[47]BuiXa-12'!BH51</f>
        <v>0</v>
      </c>
      <c r="Q53" s="453">
        <f>'[47]Ducthinh-13'!BH51</f>
        <v>0</v>
      </c>
      <c r="R53" s="453">
        <f>'[47]DucYen-14 '!R51</f>
        <v>0</v>
      </c>
      <c r="S53" s="453">
        <f>'[47]DucThuy -15'!R51</f>
        <v>0</v>
      </c>
      <c r="T53" s="453">
        <f>'[47]ThaiYen-16'!R51</f>
        <v>0</v>
      </c>
      <c r="U53" s="453">
        <f>'[47]TrungLe-17'!R51</f>
        <v>0</v>
      </c>
      <c r="V53" s="453">
        <f>'[47]DucHoa-18'!R51</f>
        <v>0</v>
      </c>
      <c r="W53" s="453">
        <f>'[47]DucLong -19'!R51</f>
        <v>0</v>
      </c>
      <c r="X53" s="453">
        <f>'[47]DucLam-20'!R51</f>
        <v>0</v>
      </c>
      <c r="Y53" s="453">
        <f>'[47]DucThanh-21'!R51</f>
        <v>0</v>
      </c>
      <c r="Z53" s="453">
        <f>'[47]DucDung-22'!R51</f>
        <v>0</v>
      </c>
      <c r="AA53" s="453">
        <f>'[47]DucLap-23'!R51</f>
        <v>0</v>
      </c>
      <c r="AB53" s="453">
        <f>'[47]DucAn-24'!R51</f>
        <v>0</v>
      </c>
      <c r="AC53" s="453">
        <f>'[47]DucLac-25'!R51</f>
        <v>0</v>
      </c>
      <c r="AD53" s="453">
        <f>'[47]DucDong-26'!R51</f>
        <v>0</v>
      </c>
      <c r="AE53" s="453">
        <f>[47]DucLang27!R51</f>
        <v>0</v>
      </c>
      <c r="AF53" s="453">
        <f>'[47]TanHuong-28'!R51</f>
        <v>0</v>
      </c>
    </row>
    <row r="54" spans="1:32" s="463" customFormat="1" ht="28" x14ac:dyDescent="0.15">
      <c r="A54" s="485" t="s">
        <v>188</v>
      </c>
      <c r="B54" s="473" t="s">
        <v>98</v>
      </c>
      <c r="C54" s="485" t="s">
        <v>52</v>
      </c>
      <c r="D54" s="453">
        <f t="shared" si="2"/>
        <v>0</v>
      </c>
      <c r="E54" s="453">
        <f>'[47]Thi tran Duc tho-1'!BH52</f>
        <v>0</v>
      </c>
      <c r="F54" s="453">
        <f>'[47]Duc Quang -2'!BH52</f>
        <v>0</v>
      </c>
      <c r="G54" s="453">
        <f>'[47]Duc vinh -3'!BH52</f>
        <v>0</v>
      </c>
      <c r="H54" s="453">
        <f>'[47]Duc chau -4'!BH52</f>
        <v>0</v>
      </c>
      <c r="I54" s="453">
        <f>'[47]Duc tung-5 '!BH52</f>
        <v>0</v>
      </c>
      <c r="J54" s="453">
        <f>'[47]Truongson-6'!BH52</f>
        <v>0</v>
      </c>
      <c r="K54" s="453">
        <f>'[47]Lienminh-7'!BH52</f>
        <v>0</v>
      </c>
      <c r="L54" s="453">
        <f>'[47]Ducla-8'!BH52</f>
        <v>0</v>
      </c>
      <c r="M54" s="453">
        <f>'[47]Yenho-9'!BH52</f>
        <v>0</v>
      </c>
      <c r="N54" s="453">
        <f>'[47]Ducnhan -10'!BH52</f>
        <v>0</v>
      </c>
      <c r="O54" s="453">
        <f>'[47]TungANh-11'!BH52</f>
        <v>0</v>
      </c>
      <c r="P54" s="453">
        <f>'[47]BuiXa-12'!BH52</f>
        <v>0</v>
      </c>
      <c r="Q54" s="453">
        <f>'[47]Ducthinh-13'!BH52</f>
        <v>0</v>
      </c>
      <c r="R54" s="453">
        <f>'[47]DucYen-14 '!R52</f>
        <v>0</v>
      </c>
      <c r="S54" s="453">
        <f>'[47]DucThuy -15'!R52</f>
        <v>0</v>
      </c>
      <c r="T54" s="453">
        <f>'[47]ThaiYen-16'!R52</f>
        <v>0</v>
      </c>
      <c r="U54" s="453">
        <f>'[47]TrungLe-17'!R52</f>
        <v>0</v>
      </c>
      <c r="V54" s="453">
        <f>'[47]DucHoa-18'!R52</f>
        <v>0</v>
      </c>
      <c r="W54" s="453">
        <f>'[47]DucLong -19'!R52</f>
        <v>0</v>
      </c>
      <c r="X54" s="453">
        <f>'[47]DucLam-20'!R52</f>
        <v>0</v>
      </c>
      <c r="Y54" s="453">
        <f>'[47]DucThanh-21'!R52</f>
        <v>0</v>
      </c>
      <c r="Z54" s="453">
        <f>'[47]DucDung-22'!R52</f>
        <v>0</v>
      </c>
      <c r="AA54" s="453">
        <f>'[47]DucLap-23'!R52</f>
        <v>0</v>
      </c>
      <c r="AB54" s="453">
        <f>'[47]DucAn-24'!R52</f>
        <v>0</v>
      </c>
      <c r="AC54" s="453">
        <f>'[47]DucLac-25'!R52</f>
        <v>0</v>
      </c>
      <c r="AD54" s="453">
        <f>'[47]DucDong-26'!R52</f>
        <v>0</v>
      </c>
      <c r="AE54" s="453">
        <f>[47]DucLang27!R52</f>
        <v>0</v>
      </c>
      <c r="AF54" s="453">
        <f>'[47]TanHuong-28'!R52</f>
        <v>0</v>
      </c>
    </row>
    <row r="55" spans="1:32" s="463" customFormat="1" ht="20.25" customHeight="1" x14ac:dyDescent="0.15">
      <c r="A55" s="485" t="s">
        <v>189</v>
      </c>
      <c r="B55" s="472" t="s">
        <v>153</v>
      </c>
      <c r="C55" s="485" t="s">
        <v>151</v>
      </c>
      <c r="D55" s="453">
        <f t="shared" si="2"/>
        <v>0.16</v>
      </c>
      <c r="E55" s="453">
        <f>'[47]Thi tran Duc tho-1'!BH53</f>
        <v>0</v>
      </c>
      <c r="F55" s="453">
        <f>'[47]Duc Quang -2'!BH53</f>
        <v>0.16</v>
      </c>
      <c r="G55" s="453">
        <f>'[47]Duc vinh -3'!BH53</f>
        <v>0</v>
      </c>
      <c r="H55" s="453">
        <f>'[47]Duc chau -4'!BH53</f>
        <v>0</v>
      </c>
      <c r="I55" s="453">
        <f>'[47]Duc tung-5 '!BH53</f>
        <v>0</v>
      </c>
      <c r="J55" s="453">
        <f>'[47]Truongson-6'!BH53</f>
        <v>0</v>
      </c>
      <c r="K55" s="453">
        <f>'[47]Lienminh-7'!BH53</f>
        <v>0</v>
      </c>
      <c r="L55" s="453">
        <f>'[47]Ducla-8'!BH53</f>
        <v>0</v>
      </c>
      <c r="M55" s="453">
        <f>'[47]Yenho-9'!BH53</f>
        <v>0</v>
      </c>
      <c r="N55" s="453">
        <f>'[47]Ducnhan -10'!BH53</f>
        <v>0</v>
      </c>
      <c r="O55" s="453">
        <f>'[47]TungANh-11'!BH53</f>
        <v>0</v>
      </c>
      <c r="P55" s="453">
        <f>'[47]BuiXa-12'!BH53</f>
        <v>0</v>
      </c>
      <c r="Q55" s="453">
        <f>'[47]Ducthinh-13'!BH53</f>
        <v>0</v>
      </c>
      <c r="R55" s="453">
        <f>'[47]DucYen-14 '!R53</f>
        <v>0</v>
      </c>
      <c r="S55" s="453">
        <f>'[47]DucThuy -15'!R53</f>
        <v>0</v>
      </c>
      <c r="T55" s="453">
        <f>'[47]ThaiYen-16'!R53</f>
        <v>0</v>
      </c>
      <c r="U55" s="453">
        <f>'[47]TrungLe-17'!R53</f>
        <v>0</v>
      </c>
      <c r="V55" s="453">
        <f>'[47]DucHoa-18'!R53</f>
        <v>0</v>
      </c>
      <c r="W55" s="453">
        <f>'[47]DucLong -19'!R53</f>
        <v>0</v>
      </c>
      <c r="X55" s="453">
        <f>'[47]DucLam-20'!R53</f>
        <v>0</v>
      </c>
      <c r="Y55" s="453">
        <f>'[47]DucThanh-21'!R53</f>
        <v>0</v>
      </c>
      <c r="Z55" s="453">
        <f>'[47]DucDung-22'!R53</f>
        <v>0</v>
      </c>
      <c r="AA55" s="453">
        <f>'[47]DucLap-23'!R53</f>
        <v>0</v>
      </c>
      <c r="AB55" s="453">
        <f>'[47]DucAn-24'!R53</f>
        <v>0</v>
      </c>
      <c r="AC55" s="453">
        <f>'[47]DucLac-25'!R53</f>
        <v>0</v>
      </c>
      <c r="AD55" s="453">
        <f>'[47]DucDong-26'!R53</f>
        <v>0</v>
      </c>
      <c r="AE55" s="453">
        <f>[47]DucLang27!R53</f>
        <v>0</v>
      </c>
      <c r="AF55" s="453">
        <f>'[47]TanHuong-28'!R53</f>
        <v>0</v>
      </c>
    </row>
    <row r="56" spans="1:32" s="463" customFormat="1" ht="20.25" customHeight="1" x14ac:dyDescent="0.15">
      <c r="A56" s="485" t="s">
        <v>190</v>
      </c>
      <c r="B56" s="472" t="s">
        <v>154</v>
      </c>
      <c r="C56" s="485" t="s">
        <v>152</v>
      </c>
      <c r="D56" s="453">
        <f t="shared" si="2"/>
        <v>0</v>
      </c>
      <c r="E56" s="453">
        <f>'[47]Thi tran Duc tho-1'!BH54</f>
        <v>0</v>
      </c>
      <c r="F56" s="453">
        <f>'[47]Duc Quang -2'!BH54</f>
        <v>0</v>
      </c>
      <c r="G56" s="453">
        <f>'[47]Duc vinh -3'!BH54</f>
        <v>0</v>
      </c>
      <c r="H56" s="453">
        <f>'[47]Duc chau -4'!BH54</f>
        <v>0</v>
      </c>
      <c r="I56" s="453">
        <f>'[47]Duc tung-5 '!BH54</f>
        <v>0</v>
      </c>
      <c r="J56" s="453">
        <f>'[47]Truongson-6'!BH54</f>
        <v>0</v>
      </c>
      <c r="K56" s="453">
        <f>'[47]Lienminh-7'!BH54</f>
        <v>0</v>
      </c>
      <c r="L56" s="453">
        <f>'[47]Ducla-8'!BH54</f>
        <v>0</v>
      </c>
      <c r="M56" s="453">
        <f>'[47]Yenho-9'!BH54</f>
        <v>0</v>
      </c>
      <c r="N56" s="453">
        <f>'[47]Ducnhan -10'!BH54</f>
        <v>0</v>
      </c>
      <c r="O56" s="453">
        <f>'[47]TungANh-11'!BH54</f>
        <v>0</v>
      </c>
      <c r="P56" s="453">
        <f>'[47]BuiXa-12'!BH54</f>
        <v>0</v>
      </c>
      <c r="Q56" s="453">
        <f>'[47]Ducthinh-13'!BH54</f>
        <v>0</v>
      </c>
      <c r="R56" s="453">
        <f>'[47]DucYen-14 '!R54</f>
        <v>0</v>
      </c>
      <c r="S56" s="453">
        <f>'[47]DucThuy -15'!R54</f>
        <v>0</v>
      </c>
      <c r="T56" s="453">
        <f>'[47]ThaiYen-16'!R54</f>
        <v>0</v>
      </c>
      <c r="U56" s="453">
        <f>'[47]TrungLe-17'!R54</f>
        <v>0</v>
      </c>
      <c r="V56" s="453">
        <f>'[47]DucHoa-18'!R54</f>
        <v>0</v>
      </c>
      <c r="W56" s="453">
        <f>'[47]DucLong -19'!R54</f>
        <v>0</v>
      </c>
      <c r="X56" s="453">
        <f>'[47]DucLam-20'!R54</f>
        <v>0</v>
      </c>
      <c r="Y56" s="453">
        <f>'[47]DucThanh-21'!R54</f>
        <v>0</v>
      </c>
      <c r="Z56" s="453">
        <f>'[47]DucDung-22'!R54</f>
        <v>0</v>
      </c>
      <c r="AA56" s="453">
        <f>'[47]DucLap-23'!R54</f>
        <v>0</v>
      </c>
      <c r="AB56" s="453">
        <f>'[47]DucAn-24'!R54</f>
        <v>0</v>
      </c>
      <c r="AC56" s="453">
        <f>'[47]DucLac-25'!R54</f>
        <v>0</v>
      </c>
      <c r="AD56" s="453">
        <f>'[47]DucDong-26'!R54</f>
        <v>0</v>
      </c>
      <c r="AE56" s="453">
        <f>[47]DucLang27!R54</f>
        <v>0</v>
      </c>
      <c r="AF56" s="453">
        <f>'[47]TanHuong-28'!R54</f>
        <v>0</v>
      </c>
    </row>
    <row r="57" spans="1:32" s="463" customFormat="1" ht="20.25" customHeight="1" x14ac:dyDescent="0.15">
      <c r="A57" s="485" t="s">
        <v>191</v>
      </c>
      <c r="B57" s="472" t="s">
        <v>149</v>
      </c>
      <c r="C57" s="485" t="s">
        <v>103</v>
      </c>
      <c r="D57" s="453">
        <f t="shared" si="2"/>
        <v>0</v>
      </c>
      <c r="E57" s="453">
        <f>'[47]Thi tran Duc tho-1'!BH55</f>
        <v>0</v>
      </c>
      <c r="F57" s="453">
        <f>'[47]Duc Quang -2'!BH55</f>
        <v>0</v>
      </c>
      <c r="G57" s="453">
        <f>'[47]Duc vinh -3'!BH55</f>
        <v>0</v>
      </c>
      <c r="H57" s="453">
        <f>'[47]Duc chau -4'!BH55</f>
        <v>0</v>
      </c>
      <c r="I57" s="453">
        <f>'[47]Duc tung-5 '!BH55</f>
        <v>0</v>
      </c>
      <c r="J57" s="453">
        <f>'[47]Truongson-6'!BH55</f>
        <v>0</v>
      </c>
      <c r="K57" s="453">
        <f>'[47]Lienminh-7'!BH55</f>
        <v>0</v>
      </c>
      <c r="L57" s="453">
        <f>'[47]Ducla-8'!BH55</f>
        <v>0</v>
      </c>
      <c r="M57" s="453">
        <f>'[47]Yenho-9'!BH55</f>
        <v>0</v>
      </c>
      <c r="N57" s="453">
        <f>'[47]Ducnhan -10'!BH55</f>
        <v>0</v>
      </c>
      <c r="O57" s="453">
        <f>'[47]TungANh-11'!BH55</f>
        <v>0</v>
      </c>
      <c r="P57" s="453">
        <f>'[47]BuiXa-12'!BH55</f>
        <v>0</v>
      </c>
      <c r="Q57" s="453">
        <f>'[47]Ducthinh-13'!BH55</f>
        <v>0</v>
      </c>
      <c r="R57" s="453">
        <f>'[47]DucYen-14 '!R55</f>
        <v>0</v>
      </c>
      <c r="S57" s="453">
        <f>'[47]DucThuy -15'!R55</f>
        <v>0</v>
      </c>
      <c r="T57" s="453">
        <f>'[47]ThaiYen-16'!R55</f>
        <v>0</v>
      </c>
      <c r="U57" s="453">
        <f>'[47]TrungLe-17'!R55</f>
        <v>0</v>
      </c>
      <c r="V57" s="453">
        <f>'[47]DucHoa-18'!R55</f>
        <v>0</v>
      </c>
      <c r="W57" s="453">
        <f>'[47]DucLong -19'!R55</f>
        <v>0</v>
      </c>
      <c r="X57" s="453">
        <f>'[47]DucLam-20'!R55</f>
        <v>0</v>
      </c>
      <c r="Y57" s="453">
        <f>'[47]DucThanh-21'!R55</f>
        <v>0</v>
      </c>
      <c r="Z57" s="453">
        <f>'[47]DucDung-22'!R55</f>
        <v>0</v>
      </c>
      <c r="AA57" s="453">
        <f>'[47]DucLap-23'!R55</f>
        <v>0</v>
      </c>
      <c r="AB57" s="453">
        <f>'[47]DucAn-24'!R55</f>
        <v>0</v>
      </c>
      <c r="AC57" s="453">
        <f>'[47]DucLac-25'!R55</f>
        <v>0</v>
      </c>
      <c r="AD57" s="453">
        <f>'[47]DucDong-26'!R55</f>
        <v>0</v>
      </c>
      <c r="AE57" s="453">
        <f>[47]DucLang27!R55</f>
        <v>0</v>
      </c>
      <c r="AF57" s="453">
        <f>'[47]TanHuong-28'!R55</f>
        <v>0</v>
      </c>
    </row>
    <row r="58" spans="1:32" s="463" customFormat="1" ht="20.25" customHeight="1" x14ac:dyDescent="0.15">
      <c r="A58" s="485" t="s">
        <v>192</v>
      </c>
      <c r="B58" s="472" t="s">
        <v>697</v>
      </c>
      <c r="C58" s="485" t="s">
        <v>157</v>
      </c>
      <c r="D58" s="453">
        <f t="shared" si="2"/>
        <v>0</v>
      </c>
      <c r="E58" s="453">
        <f>'[47]Thi tran Duc tho-1'!BH56</f>
        <v>0</v>
      </c>
      <c r="F58" s="453">
        <f>'[47]Duc Quang -2'!BH56</f>
        <v>0</v>
      </c>
      <c r="G58" s="453">
        <f>'[47]Duc vinh -3'!BH56</f>
        <v>0</v>
      </c>
      <c r="H58" s="453">
        <f>'[47]Duc chau -4'!BH56</f>
        <v>0</v>
      </c>
      <c r="I58" s="453">
        <f>'[47]Duc tung-5 '!BH56</f>
        <v>0</v>
      </c>
      <c r="J58" s="453">
        <f>'[47]Truongson-6'!BH56</f>
        <v>0</v>
      </c>
      <c r="K58" s="453">
        <f>'[47]Lienminh-7'!BH56</f>
        <v>0</v>
      </c>
      <c r="L58" s="453">
        <f>'[47]Ducla-8'!BH56</f>
        <v>0</v>
      </c>
      <c r="M58" s="453">
        <f>'[47]Yenho-9'!BH56</f>
        <v>0</v>
      </c>
      <c r="N58" s="453">
        <f>'[47]Ducnhan -10'!BH56</f>
        <v>0</v>
      </c>
      <c r="O58" s="453">
        <f>'[47]TungANh-11'!BH56</f>
        <v>0</v>
      </c>
      <c r="P58" s="453">
        <f>'[47]BuiXa-12'!BH56</f>
        <v>0</v>
      </c>
      <c r="Q58" s="453">
        <f>'[47]Ducthinh-13'!BH56</f>
        <v>0</v>
      </c>
      <c r="R58" s="453">
        <f>'[47]DucYen-14 '!R56</f>
        <v>0</v>
      </c>
      <c r="S58" s="453">
        <f>'[47]DucThuy -15'!R56</f>
        <v>0</v>
      </c>
      <c r="T58" s="453">
        <f>'[47]ThaiYen-16'!R56</f>
        <v>0</v>
      </c>
      <c r="U58" s="453">
        <f>'[47]TrungLe-17'!R56</f>
        <v>0</v>
      </c>
      <c r="V58" s="453">
        <f>'[47]DucHoa-18'!R56</f>
        <v>0</v>
      </c>
      <c r="W58" s="453">
        <f>'[47]DucLong -19'!R56</f>
        <v>0</v>
      </c>
      <c r="X58" s="453">
        <f>'[47]DucLam-20'!R56</f>
        <v>0</v>
      </c>
      <c r="Y58" s="453">
        <f>'[47]DucThanh-21'!R56</f>
        <v>0</v>
      </c>
      <c r="Z58" s="453">
        <f>'[47]DucDung-22'!R56</f>
        <v>0</v>
      </c>
      <c r="AA58" s="453">
        <f>'[47]DucLap-23'!R56</f>
        <v>0</v>
      </c>
      <c r="AB58" s="453">
        <f>'[47]DucAn-24'!R56</f>
        <v>0</v>
      </c>
      <c r="AC58" s="453">
        <f>'[47]DucLac-25'!R56</f>
        <v>0</v>
      </c>
      <c r="AD58" s="453">
        <f>'[47]DucDong-26'!R56</f>
        <v>0</v>
      </c>
      <c r="AE58" s="453">
        <f>[47]DucLang27!R56</f>
        <v>0</v>
      </c>
      <c r="AF58" s="453">
        <f>'[47]TanHuong-28'!R56</f>
        <v>0</v>
      </c>
    </row>
    <row r="59" spans="1:32" s="463" customFormat="1" ht="20.25" customHeight="1" x14ac:dyDescent="0.15">
      <c r="A59" s="485" t="s">
        <v>193</v>
      </c>
      <c r="B59" s="472" t="s">
        <v>155</v>
      </c>
      <c r="C59" s="485" t="s">
        <v>158</v>
      </c>
      <c r="D59" s="453">
        <f t="shared" si="2"/>
        <v>2</v>
      </c>
      <c r="E59" s="453">
        <f>'[47]Thi tran Duc tho-1'!BH57</f>
        <v>0</v>
      </c>
      <c r="F59" s="453">
        <f>'[47]Duc Quang -2'!BH57</f>
        <v>0</v>
      </c>
      <c r="G59" s="453">
        <f>'[47]Duc vinh -3'!BH57</f>
        <v>0</v>
      </c>
      <c r="H59" s="453">
        <f>'[47]Duc chau -4'!BH57</f>
        <v>0</v>
      </c>
      <c r="I59" s="453">
        <f>'[47]Duc tung-5 '!BH57</f>
        <v>2</v>
      </c>
      <c r="J59" s="453">
        <f>'[47]Truongson-6'!BH57</f>
        <v>0</v>
      </c>
      <c r="K59" s="453">
        <f>'[47]Lienminh-7'!BH57</f>
        <v>0</v>
      </c>
      <c r="L59" s="453">
        <f>'[47]Ducla-8'!BH57</f>
        <v>0</v>
      </c>
      <c r="M59" s="453">
        <f>'[47]Yenho-9'!BH57</f>
        <v>0</v>
      </c>
      <c r="N59" s="453">
        <f>'[47]Ducnhan -10'!BH57</f>
        <v>0</v>
      </c>
      <c r="O59" s="453">
        <f>'[47]TungANh-11'!BH57</f>
        <v>0</v>
      </c>
      <c r="P59" s="453">
        <f>'[47]BuiXa-12'!BH57</f>
        <v>0</v>
      </c>
      <c r="Q59" s="453">
        <f>'[47]Ducthinh-13'!BH57</f>
        <v>0</v>
      </c>
      <c r="R59" s="453">
        <f>'[47]DucYen-14 '!R57</f>
        <v>0</v>
      </c>
      <c r="S59" s="453">
        <f>'[47]DucThuy -15'!R57</f>
        <v>0</v>
      </c>
      <c r="T59" s="453">
        <f>'[47]ThaiYen-16'!R57</f>
        <v>0</v>
      </c>
      <c r="U59" s="453">
        <f>'[47]TrungLe-17'!R57</f>
        <v>0</v>
      </c>
      <c r="V59" s="453">
        <f>'[47]DucHoa-18'!R57</f>
        <v>0</v>
      </c>
      <c r="W59" s="453">
        <f>'[47]DucLong -19'!R57</f>
        <v>0</v>
      </c>
      <c r="X59" s="453">
        <f>'[47]DucLam-20'!R57</f>
        <v>0</v>
      </c>
      <c r="Y59" s="453">
        <f>'[47]DucThanh-21'!R57</f>
        <v>0</v>
      </c>
      <c r="Z59" s="453">
        <f>'[47]DucDung-22'!R57</f>
        <v>0</v>
      </c>
      <c r="AA59" s="453">
        <f>'[47]DucLap-23'!R57</f>
        <v>0</v>
      </c>
      <c r="AB59" s="453">
        <f>'[47]DucAn-24'!R57</f>
        <v>0</v>
      </c>
      <c r="AC59" s="453">
        <f>'[47]DucLac-25'!R57</f>
        <v>0</v>
      </c>
      <c r="AD59" s="453">
        <f>'[47]DucDong-26'!R57</f>
        <v>0</v>
      </c>
      <c r="AE59" s="453">
        <f>[47]DucLang27!R57</f>
        <v>0</v>
      </c>
      <c r="AF59" s="453">
        <f>'[47]TanHuong-28'!R57</f>
        <v>0</v>
      </c>
    </row>
    <row r="60" spans="1:32" s="451" customFormat="1" ht="20.25" customHeight="1" x14ac:dyDescent="0.15">
      <c r="A60" s="481" t="s">
        <v>194</v>
      </c>
      <c r="B60" s="470" t="s">
        <v>73</v>
      </c>
      <c r="C60" s="481" t="s">
        <v>74</v>
      </c>
      <c r="D60" s="453">
        <f>SUM(E60:R60)</f>
        <v>0</v>
      </c>
      <c r="E60" s="453">
        <f>'[47]Thi tran Duc tho-1'!BH58</f>
        <v>0</v>
      </c>
      <c r="F60" s="453">
        <f>'[47]Duc Quang -2'!BH58</f>
        <v>0</v>
      </c>
      <c r="G60" s="453">
        <f>'[47]Duc vinh -3'!BH58</f>
        <v>0</v>
      </c>
      <c r="H60" s="453">
        <f>'[47]Duc chau -4'!BH58</f>
        <v>0</v>
      </c>
      <c r="I60" s="453">
        <f>'[47]Truongson-6'!BH58</f>
        <v>0</v>
      </c>
      <c r="J60" s="453">
        <f>'[47]Truongson-6'!R58</f>
        <v>0</v>
      </c>
      <c r="K60" s="453">
        <f>'[47]Lienminh-7'!BH58</f>
        <v>0</v>
      </c>
      <c r="L60" s="453">
        <f>'[47]Ducla-8'!BH58</f>
        <v>0</v>
      </c>
      <c r="M60" s="453">
        <f>'[47]Yenho-9'!BH58</f>
        <v>0</v>
      </c>
      <c r="N60" s="453">
        <f>'[47]Ducnhan -10'!BH58</f>
        <v>0</v>
      </c>
      <c r="O60" s="453">
        <f>'[47]TungANh-11'!BH58</f>
        <v>0</v>
      </c>
      <c r="P60" s="453">
        <f>'[47]BuiXa-12'!BH58</f>
        <v>0</v>
      </c>
      <c r="Q60" s="453">
        <f>'[47]Ducthinh-13'!BH58</f>
        <v>0</v>
      </c>
      <c r="R60" s="453">
        <f>'[47]DucYen-14 '!R58</f>
        <v>0</v>
      </c>
      <c r="S60" s="453">
        <f>'[47]DucThuy -15'!R58</f>
        <v>0</v>
      </c>
      <c r="T60" s="453">
        <f>'[47]ThaiYen-16'!R58</f>
        <v>0</v>
      </c>
      <c r="U60" s="453">
        <f>'[47]TrungLe-17'!R58</f>
        <v>0</v>
      </c>
      <c r="V60" s="453">
        <f>'[47]DucHoa-18'!R58</f>
        <v>0</v>
      </c>
      <c r="W60" s="453">
        <f>'[47]DucLong -19'!R58</f>
        <v>0</v>
      </c>
      <c r="X60" s="453">
        <f>'[47]DucLam-20'!R58</f>
        <v>0</v>
      </c>
      <c r="Y60" s="453">
        <f>'[47]DucThanh-21'!R58</f>
        <v>0</v>
      </c>
      <c r="Z60" s="453">
        <f>'[47]DucDung-22'!R58</f>
        <v>0</v>
      </c>
      <c r="AA60" s="453">
        <f>'[47]DucLap-23'!R58</f>
        <v>0</v>
      </c>
      <c r="AB60" s="453">
        <f>'[47]DucAn-24'!R58</f>
        <v>0</v>
      </c>
      <c r="AC60" s="453">
        <f>'[47]DucLac-25'!R58</f>
        <v>0</v>
      </c>
      <c r="AD60" s="453">
        <f>'[47]DucDong-26'!R58</f>
        <v>0</v>
      </c>
      <c r="AE60" s="453">
        <f>[47]DucLang27!R58</f>
        <v>0</v>
      </c>
      <c r="AF60" s="453">
        <f>'[47]TanHuong-28'!R58</f>
        <v>0</v>
      </c>
    </row>
    <row r="61" spans="1:32" s="449" customFormat="1" x14ac:dyDescent="0.15">
      <c r="A61" s="488"/>
      <c r="B61" s="471"/>
      <c r="C61" s="471"/>
      <c r="D61" s="447"/>
      <c r="E61" s="447"/>
      <c r="F61" s="447"/>
      <c r="G61" s="447"/>
      <c r="H61" s="447"/>
      <c r="I61" s="447"/>
      <c r="J61" s="447"/>
      <c r="K61" s="447"/>
      <c r="L61" s="447"/>
      <c r="M61" s="447"/>
      <c r="N61" s="447"/>
      <c r="O61" s="447"/>
      <c r="P61" s="447"/>
      <c r="Q61" s="447"/>
      <c r="R61" s="447"/>
    </row>
    <row r="63" spans="1:32" s="449" customFormat="1" x14ac:dyDescent="0.15">
      <c r="A63" s="488"/>
      <c r="B63" s="471"/>
      <c r="C63" s="471"/>
      <c r="D63" s="448"/>
      <c r="E63" s="447"/>
      <c r="F63" s="447"/>
      <c r="G63" s="447"/>
      <c r="H63" s="447"/>
      <c r="I63" s="447"/>
      <c r="J63" s="447"/>
      <c r="K63" s="447"/>
      <c r="L63" s="447"/>
      <c r="M63" s="447"/>
      <c r="N63" s="447"/>
      <c r="O63" s="447"/>
      <c r="P63" s="447"/>
      <c r="Q63" s="447"/>
      <c r="R63" s="447"/>
    </row>
    <row r="64" spans="1:32" s="449" customFormat="1" x14ac:dyDescent="0.15">
      <c r="A64" s="488"/>
      <c r="B64" s="471"/>
      <c r="C64" s="471"/>
      <c r="D64" s="448"/>
      <c r="E64" s="447"/>
      <c r="F64" s="447"/>
      <c r="G64" s="448"/>
      <c r="H64" s="447"/>
      <c r="I64" s="447"/>
      <c r="J64" s="447"/>
      <c r="K64" s="447"/>
      <c r="L64" s="447"/>
      <c r="M64" s="447"/>
      <c r="N64" s="447"/>
      <c r="O64" s="447"/>
      <c r="P64" s="447"/>
      <c r="Q64" s="447"/>
      <c r="R64" s="447"/>
    </row>
    <row r="71" spans="5:5" x14ac:dyDescent="0.15">
      <c r="E71" s="447">
        <f>F71+G71</f>
        <v>0</v>
      </c>
    </row>
  </sheetData>
  <mergeCells count="10">
    <mergeCell ref="A1:E1"/>
    <mergeCell ref="X1:AF1"/>
    <mergeCell ref="C3:Z3"/>
    <mergeCell ref="C4:Z4"/>
    <mergeCell ref="G5:AF5"/>
    <mergeCell ref="A6:A7"/>
    <mergeCell ref="B6:B7"/>
    <mergeCell ref="C6:C7"/>
    <mergeCell ref="D6:D7"/>
    <mergeCell ref="E6:AF6"/>
  </mergeCells>
  <pageMargins left="0.15748031496062992" right="3.937007874015748E-2" top="0.19685039370078741" bottom="7.874015748031496E-2" header="0.43307086614173229" footer="0.35433070866141736"/>
  <pageSetup paperSize="8" scale="79" firstPageNumber="4294963191" orientation="landscape" horizont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5"/>
  <sheetViews>
    <sheetView topLeftCell="A196" workbookViewId="0">
      <selection activeCell="B207" sqref="B207"/>
    </sheetView>
  </sheetViews>
  <sheetFormatPr baseColWidth="10" defaultColWidth="7.83203125" defaultRowHeight="14" x14ac:dyDescent="0.15"/>
  <cols>
    <col min="1" max="1" width="6" style="230" customWidth="1"/>
    <col min="2" max="2" width="41.33203125" style="26" customWidth="1"/>
    <col min="3" max="3" width="6.33203125" style="214" customWidth="1"/>
    <col min="4" max="4" width="7.83203125" style="26" customWidth="1"/>
    <col min="5" max="5" width="6.83203125" style="26" customWidth="1"/>
    <col min="6" max="6" width="8.83203125" style="26" customWidth="1"/>
    <col min="7" max="7" width="6.6640625" style="26" customWidth="1"/>
    <col min="8" max="8" width="5.83203125" style="26" customWidth="1"/>
    <col min="9" max="9" width="6.1640625" style="26" customWidth="1"/>
    <col min="10" max="10" width="7.5" style="26" customWidth="1"/>
    <col min="11" max="11" width="28.33203125" style="26" customWidth="1"/>
    <col min="12" max="12" width="8.6640625" style="234" customWidth="1"/>
    <col min="13" max="13" width="9" style="230" customWidth="1"/>
    <col min="14" max="14" width="8" style="230" customWidth="1"/>
    <col min="15" max="15" width="9.5" style="230" hidden="1" customWidth="1"/>
    <col min="16" max="16" width="17.1640625" style="230" hidden="1" customWidth="1"/>
    <col min="17" max="17" width="2.6640625" style="230" hidden="1" customWidth="1"/>
    <col min="18" max="18" width="13.6640625" style="235" hidden="1" customWidth="1"/>
    <col min="19" max="19" width="8.6640625" style="235" hidden="1" customWidth="1"/>
    <col min="20" max="21" width="7.83203125" style="235" hidden="1" customWidth="1"/>
    <col min="22" max="22" width="12.6640625" style="235" hidden="1" customWidth="1"/>
    <col min="23" max="23" width="0" style="26" hidden="1" customWidth="1"/>
    <col min="24" max="24" width="9.1640625" style="26" hidden="1" customWidth="1"/>
    <col min="25" max="16384" width="7.83203125" style="26"/>
  </cols>
  <sheetData>
    <row r="1" spans="1:22" ht="16.5" customHeight="1" x14ac:dyDescent="0.2">
      <c r="A1" s="229" t="s">
        <v>66</v>
      </c>
      <c r="B1" s="213"/>
      <c r="D1" s="60"/>
      <c r="E1" s="60"/>
      <c r="F1" s="60"/>
      <c r="G1" s="60"/>
      <c r="H1" s="60"/>
      <c r="I1" s="60"/>
      <c r="J1" s="59"/>
      <c r="K1" s="59"/>
    </row>
    <row r="2" spans="1:22" ht="15" customHeight="1" x14ac:dyDescent="0.15">
      <c r="A2" s="660" t="s">
        <v>503</v>
      </c>
      <c r="B2" s="660"/>
      <c r="C2" s="660"/>
      <c r="D2" s="660"/>
      <c r="E2" s="660"/>
      <c r="F2" s="660"/>
      <c r="G2" s="660"/>
      <c r="H2" s="660"/>
      <c r="I2" s="660"/>
      <c r="J2" s="660"/>
      <c r="K2" s="660"/>
      <c r="L2" s="660"/>
      <c r="M2" s="660"/>
    </row>
    <row r="3" spans="1:22" ht="19.5" customHeight="1" x14ac:dyDescent="0.15">
      <c r="A3" s="661" t="s">
        <v>224</v>
      </c>
      <c r="B3" s="661"/>
      <c r="C3" s="661"/>
      <c r="D3" s="661"/>
      <c r="E3" s="661"/>
      <c r="F3" s="661"/>
      <c r="G3" s="661"/>
      <c r="H3" s="661"/>
      <c r="I3" s="661"/>
      <c r="J3" s="661"/>
      <c r="K3" s="661"/>
      <c r="L3" s="661"/>
      <c r="M3" s="661"/>
    </row>
    <row r="4" spans="1:22" s="225" customFormat="1" ht="19.5" customHeight="1" x14ac:dyDescent="0.15">
      <c r="A4" s="684" t="s">
        <v>20</v>
      </c>
      <c r="B4" s="684" t="s">
        <v>174</v>
      </c>
      <c r="C4" s="686" t="s">
        <v>245</v>
      </c>
      <c r="D4" s="684" t="s">
        <v>4</v>
      </c>
      <c r="E4" s="684" t="s">
        <v>3</v>
      </c>
      <c r="F4" s="684" t="s">
        <v>147</v>
      </c>
      <c r="G4" s="684"/>
      <c r="H4" s="684"/>
      <c r="I4" s="684"/>
      <c r="J4" s="684"/>
      <c r="K4" s="684" t="s">
        <v>627</v>
      </c>
      <c r="L4" s="685" t="s">
        <v>502</v>
      </c>
      <c r="M4" s="684" t="s">
        <v>246</v>
      </c>
      <c r="N4" s="231"/>
      <c r="O4" s="231"/>
      <c r="P4" s="231"/>
      <c r="Q4" s="231"/>
      <c r="R4" s="236"/>
      <c r="S4" s="236"/>
      <c r="T4" s="236"/>
      <c r="U4" s="236"/>
      <c r="V4" s="236"/>
    </row>
    <row r="5" spans="1:22" s="225" customFormat="1" ht="58.5" customHeight="1" x14ac:dyDescent="0.15">
      <c r="A5" s="684"/>
      <c r="B5" s="684"/>
      <c r="C5" s="687"/>
      <c r="D5" s="684"/>
      <c r="E5" s="684"/>
      <c r="F5" s="58" t="s">
        <v>122</v>
      </c>
      <c r="G5" s="58" t="s">
        <v>78</v>
      </c>
      <c r="H5" s="58" t="s">
        <v>247</v>
      </c>
      <c r="I5" s="58" t="s">
        <v>26</v>
      </c>
      <c r="J5" s="58" t="s">
        <v>248</v>
      </c>
      <c r="K5" s="684"/>
      <c r="L5" s="685"/>
      <c r="M5" s="684"/>
      <c r="N5" s="231"/>
      <c r="O5" s="231"/>
      <c r="P5" s="231"/>
      <c r="Q5" s="231"/>
      <c r="R5" s="236"/>
      <c r="S5" s="236"/>
      <c r="T5" s="236"/>
      <c r="U5" s="236"/>
      <c r="V5" s="236"/>
    </row>
    <row r="6" spans="1:22" s="352" customFormat="1" ht="13.5" customHeight="1" x14ac:dyDescent="0.15">
      <c r="A6" s="349">
        <v>-1</v>
      </c>
      <c r="B6" s="349">
        <v>-2</v>
      </c>
      <c r="C6" s="349"/>
      <c r="D6" s="349" t="s">
        <v>2</v>
      </c>
      <c r="E6" s="349">
        <v>-4</v>
      </c>
      <c r="F6" s="349">
        <v>-5</v>
      </c>
      <c r="G6" s="349"/>
      <c r="H6" s="349"/>
      <c r="I6" s="349"/>
      <c r="J6" s="349">
        <v>-6</v>
      </c>
      <c r="K6" s="349">
        <v>-7</v>
      </c>
      <c r="L6" s="349">
        <v>-8</v>
      </c>
      <c r="M6" s="349">
        <v>-9</v>
      </c>
      <c r="N6" s="350"/>
      <c r="O6" s="350"/>
      <c r="P6" s="350"/>
      <c r="Q6" s="350"/>
      <c r="R6" s="351"/>
      <c r="S6" s="351"/>
      <c r="T6" s="351"/>
      <c r="U6" s="351"/>
      <c r="V6" s="351"/>
    </row>
    <row r="7" spans="1:22" s="226" customFormat="1" ht="31.5" customHeight="1" x14ac:dyDescent="0.15">
      <c r="A7" s="224" t="s">
        <v>249</v>
      </c>
      <c r="B7" s="216" t="s">
        <v>250</v>
      </c>
      <c r="C7" s="216"/>
      <c r="D7" s="217"/>
      <c r="E7" s="217"/>
      <c r="F7" s="217"/>
      <c r="G7" s="217"/>
      <c r="H7" s="217"/>
      <c r="I7" s="217"/>
      <c r="J7" s="217"/>
      <c r="K7" s="215"/>
      <c r="L7" s="233"/>
      <c r="M7" s="218"/>
      <c r="N7" s="232"/>
      <c r="O7" s="232"/>
      <c r="P7" s="232"/>
      <c r="Q7" s="232"/>
      <c r="R7" s="236"/>
      <c r="S7" s="236"/>
      <c r="T7" s="236"/>
      <c r="U7" s="236"/>
      <c r="V7" s="236"/>
    </row>
    <row r="8" spans="1:22" s="226" customFormat="1" ht="30.75" customHeight="1" x14ac:dyDescent="0.15">
      <c r="A8" s="227" t="s">
        <v>5</v>
      </c>
      <c r="B8" s="219" t="s">
        <v>163</v>
      </c>
      <c r="C8" s="219"/>
      <c r="D8" s="220"/>
      <c r="E8" s="220"/>
      <c r="F8" s="220"/>
      <c r="G8" s="220"/>
      <c r="H8" s="220"/>
      <c r="I8" s="220"/>
      <c r="J8" s="220"/>
      <c r="K8" s="215"/>
      <c r="L8" s="233"/>
      <c r="M8" s="218"/>
      <c r="N8" s="232"/>
      <c r="O8" s="232"/>
      <c r="P8" s="232"/>
      <c r="Q8" s="232"/>
      <c r="R8" s="236"/>
      <c r="S8" s="236"/>
      <c r="T8" s="236"/>
      <c r="U8" s="236"/>
      <c r="V8" s="236"/>
    </row>
    <row r="9" spans="1:22" s="226" customFormat="1" ht="77.25" customHeight="1" x14ac:dyDescent="0.15">
      <c r="A9" s="227" t="s">
        <v>6</v>
      </c>
      <c r="B9" s="219" t="s">
        <v>251</v>
      </c>
      <c r="C9" s="219"/>
      <c r="D9" s="215"/>
      <c r="E9" s="215"/>
      <c r="F9" s="215"/>
      <c r="G9" s="215"/>
      <c r="H9" s="215"/>
      <c r="I9" s="215"/>
      <c r="J9" s="215"/>
      <c r="K9" s="215"/>
      <c r="L9" s="233"/>
      <c r="M9" s="218"/>
      <c r="N9" s="232"/>
      <c r="O9" s="232"/>
      <c r="P9" s="232"/>
      <c r="Q9" s="232"/>
      <c r="R9" s="236"/>
      <c r="S9" s="236"/>
      <c r="T9" s="236"/>
      <c r="U9" s="236"/>
      <c r="V9" s="236"/>
    </row>
    <row r="10" spans="1:22" s="228" customFormat="1" ht="45" customHeight="1" x14ac:dyDescent="0.15">
      <c r="A10" s="58" t="s">
        <v>252</v>
      </c>
      <c r="B10" s="221" t="s">
        <v>253</v>
      </c>
      <c r="C10" s="222"/>
      <c r="D10" s="321">
        <v>108.92999999999999</v>
      </c>
      <c r="E10" s="321">
        <v>24.18</v>
      </c>
      <c r="F10" s="321">
        <v>84.75</v>
      </c>
      <c r="G10" s="321">
        <v>21.92</v>
      </c>
      <c r="H10" s="321">
        <v>0</v>
      </c>
      <c r="I10" s="321">
        <v>14.559999999999999</v>
      </c>
      <c r="J10" s="321">
        <v>48.269999999999989</v>
      </c>
      <c r="K10" s="223"/>
      <c r="L10" s="233"/>
      <c r="M10" s="218"/>
      <c r="N10" s="232"/>
      <c r="O10" s="232"/>
      <c r="P10" s="232"/>
      <c r="Q10" s="232"/>
      <c r="R10" s="237"/>
      <c r="S10" s="237" t="s">
        <v>501</v>
      </c>
      <c r="T10" s="237"/>
      <c r="U10" s="237"/>
      <c r="V10" s="237"/>
    </row>
    <row r="11" spans="1:22" s="309" customFormat="1" ht="16" x14ac:dyDescent="0.2">
      <c r="A11" s="2" t="s">
        <v>21</v>
      </c>
      <c r="B11" s="301" t="s">
        <v>83</v>
      </c>
      <c r="C11" s="302" t="s">
        <v>127</v>
      </c>
      <c r="D11" s="303">
        <f>D12</f>
        <v>10</v>
      </c>
      <c r="E11" s="303">
        <f t="shared" ref="E11:J11" si="0">E12</f>
        <v>0</v>
      </c>
      <c r="F11" s="303">
        <f t="shared" si="0"/>
        <v>10</v>
      </c>
      <c r="G11" s="303">
        <f t="shared" si="0"/>
        <v>0</v>
      </c>
      <c r="H11" s="303">
        <f t="shared" si="0"/>
        <v>0</v>
      </c>
      <c r="I11" s="303">
        <v>5.2</v>
      </c>
      <c r="J11" s="303">
        <f t="shared" si="0"/>
        <v>4.8</v>
      </c>
      <c r="K11" s="304"/>
      <c r="L11" s="305"/>
      <c r="M11" s="306"/>
      <c r="N11" s="307"/>
      <c r="O11" s="307"/>
      <c r="P11" s="307"/>
      <c r="Q11" s="307"/>
      <c r="R11" s="308"/>
      <c r="S11" s="308"/>
      <c r="T11" s="308"/>
      <c r="U11" s="308"/>
      <c r="V11" s="308"/>
    </row>
    <row r="12" spans="1:22" s="355" customFormat="1" ht="19.5" customHeight="1" x14ac:dyDescent="0.2">
      <c r="A12" s="29">
        <v>1</v>
      </c>
      <c r="B12" s="310" t="s">
        <v>586</v>
      </c>
      <c r="C12" s="311" t="s">
        <v>127</v>
      </c>
      <c r="D12" s="312">
        <f>E12+F12</f>
        <v>10</v>
      </c>
      <c r="E12" s="313"/>
      <c r="F12" s="313">
        <v>10</v>
      </c>
      <c r="G12" s="313"/>
      <c r="H12" s="303"/>
      <c r="I12" s="313">
        <v>5.2</v>
      </c>
      <c r="J12" s="313">
        <v>4.8</v>
      </c>
      <c r="K12" s="313" t="s">
        <v>355</v>
      </c>
      <c r="L12" s="305">
        <v>1</v>
      </c>
      <c r="M12" s="314" t="s">
        <v>585</v>
      </c>
      <c r="N12" s="335"/>
      <c r="O12" s="354" t="s">
        <v>529</v>
      </c>
      <c r="P12" s="335"/>
      <c r="Q12" s="335"/>
      <c r="R12" s="353" t="s">
        <v>355</v>
      </c>
      <c r="S12" s="337">
        <v>55</v>
      </c>
      <c r="T12" s="353"/>
      <c r="U12" s="353"/>
      <c r="V12" s="353" t="s">
        <v>379</v>
      </c>
    </row>
    <row r="13" spans="1:22" s="309" customFormat="1" ht="16" x14ac:dyDescent="0.2">
      <c r="A13" s="2" t="s">
        <v>10</v>
      </c>
      <c r="B13" s="318" t="s">
        <v>385</v>
      </c>
      <c r="C13" s="319" t="s">
        <v>31</v>
      </c>
      <c r="D13" s="312"/>
      <c r="E13" s="313"/>
      <c r="F13" s="313"/>
      <c r="G13" s="313"/>
      <c r="H13" s="303"/>
      <c r="I13" s="313"/>
      <c r="J13" s="313"/>
      <c r="K13" s="313"/>
      <c r="L13" s="305"/>
      <c r="M13" s="248" t="s">
        <v>585</v>
      </c>
      <c r="N13" s="315"/>
      <c r="O13" s="314"/>
      <c r="P13" s="315"/>
      <c r="Q13" s="315"/>
      <c r="R13" s="316"/>
      <c r="S13" s="317"/>
      <c r="T13" s="316"/>
      <c r="U13" s="316"/>
      <c r="V13" s="316"/>
    </row>
    <row r="14" spans="1:22" s="309" customFormat="1" ht="16" x14ac:dyDescent="0.2">
      <c r="A14" s="320" t="s">
        <v>254</v>
      </c>
      <c r="B14" s="318" t="s">
        <v>386</v>
      </c>
      <c r="C14" s="319" t="s">
        <v>265</v>
      </c>
      <c r="D14" s="321">
        <f>D15</f>
        <v>0.21</v>
      </c>
      <c r="E14" s="321">
        <f t="shared" ref="E14:J14" si="1">E15</f>
        <v>0</v>
      </c>
      <c r="F14" s="321">
        <f t="shared" si="1"/>
        <v>0.21</v>
      </c>
      <c r="G14" s="321">
        <f t="shared" si="1"/>
        <v>0</v>
      </c>
      <c r="H14" s="321">
        <f t="shared" si="1"/>
        <v>0</v>
      </c>
      <c r="I14" s="321">
        <f t="shared" si="1"/>
        <v>0</v>
      </c>
      <c r="J14" s="321">
        <f t="shared" si="1"/>
        <v>0.21</v>
      </c>
      <c r="K14" s="313"/>
      <c r="L14" s="305"/>
      <c r="M14" s="248" t="s">
        <v>585</v>
      </c>
      <c r="N14" s="315"/>
      <c r="O14" s="314"/>
      <c r="P14" s="315"/>
      <c r="Q14" s="315"/>
      <c r="R14" s="316"/>
      <c r="S14" s="317"/>
      <c r="T14" s="316"/>
      <c r="U14" s="316"/>
      <c r="V14" s="316"/>
    </row>
    <row r="15" spans="1:22" s="355" customFormat="1" ht="16" x14ac:dyDescent="0.2">
      <c r="A15" s="29">
        <v>1</v>
      </c>
      <c r="B15" s="322" t="s">
        <v>330</v>
      </c>
      <c r="C15" s="29" t="s">
        <v>265</v>
      </c>
      <c r="D15" s="312">
        <f>E15+F15</f>
        <v>0.21</v>
      </c>
      <c r="E15" s="313"/>
      <c r="F15" s="313">
        <v>0.21</v>
      </c>
      <c r="G15" s="313"/>
      <c r="H15" s="303"/>
      <c r="I15" s="313"/>
      <c r="J15" s="313">
        <v>0.21</v>
      </c>
      <c r="K15" s="313" t="s">
        <v>220</v>
      </c>
      <c r="L15" s="305">
        <v>2</v>
      </c>
      <c r="M15" s="248" t="s">
        <v>585</v>
      </c>
      <c r="N15" s="335"/>
      <c r="O15" s="354" t="s">
        <v>529</v>
      </c>
      <c r="P15" s="335"/>
      <c r="Q15" s="335"/>
      <c r="R15" s="337" t="s">
        <v>259</v>
      </c>
      <c r="S15" s="337">
        <v>23</v>
      </c>
      <c r="T15" s="337"/>
      <c r="U15" s="337"/>
      <c r="V15" s="337" t="s">
        <v>379</v>
      </c>
    </row>
    <row r="16" spans="1:22" s="309" customFormat="1" ht="16" x14ac:dyDescent="0.2">
      <c r="A16" s="320" t="s">
        <v>263</v>
      </c>
      <c r="B16" s="323" t="s">
        <v>268</v>
      </c>
      <c r="C16" s="2" t="s">
        <v>270</v>
      </c>
      <c r="D16" s="321">
        <f>SUM(D17:D18)</f>
        <v>1.1499999999999999</v>
      </c>
      <c r="E16" s="321">
        <f t="shared" ref="E16:J16" si="2">SUM(E17:E18)</f>
        <v>0.9</v>
      </c>
      <c r="F16" s="321">
        <f t="shared" si="2"/>
        <v>0.25</v>
      </c>
      <c r="G16" s="321">
        <f t="shared" si="2"/>
        <v>0.1</v>
      </c>
      <c r="H16" s="321">
        <f t="shared" si="2"/>
        <v>0</v>
      </c>
      <c r="I16" s="321">
        <f t="shared" si="2"/>
        <v>0</v>
      </c>
      <c r="J16" s="321">
        <f t="shared" si="2"/>
        <v>0.15000000000000002</v>
      </c>
      <c r="K16" s="313"/>
      <c r="L16" s="305"/>
      <c r="M16" s="248" t="s">
        <v>585</v>
      </c>
      <c r="N16" s="315"/>
      <c r="O16" s="314"/>
      <c r="P16" s="315"/>
      <c r="Q16" s="315"/>
      <c r="R16" s="317"/>
      <c r="S16" s="317"/>
      <c r="T16" s="317"/>
      <c r="U16" s="317"/>
      <c r="V16" s="317"/>
    </row>
    <row r="17" spans="1:22" s="355" customFormat="1" ht="16" x14ac:dyDescent="0.2">
      <c r="A17" s="29">
        <v>1</v>
      </c>
      <c r="B17" s="322" t="s">
        <v>384</v>
      </c>
      <c r="C17" s="29" t="s">
        <v>270</v>
      </c>
      <c r="D17" s="312">
        <f>E17+F17</f>
        <v>1</v>
      </c>
      <c r="E17" s="313">
        <v>0.9</v>
      </c>
      <c r="F17" s="313">
        <v>0.1</v>
      </c>
      <c r="G17" s="313">
        <v>0.1</v>
      </c>
      <c r="H17" s="303"/>
      <c r="I17" s="313"/>
      <c r="J17" s="313"/>
      <c r="K17" s="313" t="s">
        <v>220</v>
      </c>
      <c r="L17" s="305">
        <v>3</v>
      </c>
      <c r="M17" s="248" t="s">
        <v>585</v>
      </c>
      <c r="N17" s="335"/>
      <c r="O17" s="354" t="s">
        <v>529</v>
      </c>
      <c r="P17" s="335"/>
      <c r="Q17" s="335"/>
      <c r="R17" s="337" t="s">
        <v>259</v>
      </c>
      <c r="S17" s="337">
        <v>21</v>
      </c>
      <c r="T17" s="337"/>
      <c r="U17" s="337"/>
      <c r="V17" s="337" t="s">
        <v>379</v>
      </c>
    </row>
    <row r="18" spans="1:22" s="309" customFormat="1" ht="21.75" customHeight="1" x14ac:dyDescent="0.2">
      <c r="A18" s="29">
        <v>2</v>
      </c>
      <c r="B18" s="322" t="s">
        <v>269</v>
      </c>
      <c r="C18" s="29" t="s">
        <v>270</v>
      </c>
      <c r="D18" s="312">
        <f>E18+F18</f>
        <v>0.15</v>
      </c>
      <c r="E18" s="313"/>
      <c r="F18" s="313">
        <v>0.15</v>
      </c>
      <c r="G18" s="313"/>
      <c r="H18" s="303"/>
      <c r="I18" s="313"/>
      <c r="J18" s="313">
        <v>0.15000000000000002</v>
      </c>
      <c r="K18" s="313" t="s">
        <v>223</v>
      </c>
      <c r="L18" s="305">
        <v>4</v>
      </c>
      <c r="M18" s="248" t="s">
        <v>585</v>
      </c>
      <c r="N18" s="315"/>
      <c r="O18" s="314" t="s">
        <v>529</v>
      </c>
      <c r="P18" s="315" t="s">
        <v>533</v>
      </c>
      <c r="Q18" s="14"/>
      <c r="R18" s="317" t="s">
        <v>260</v>
      </c>
      <c r="S18" s="317">
        <v>2</v>
      </c>
      <c r="T18" s="317" t="s">
        <v>256</v>
      </c>
      <c r="U18" s="317" t="s">
        <v>471</v>
      </c>
      <c r="V18" s="317" t="s">
        <v>380</v>
      </c>
    </row>
    <row r="19" spans="1:22" s="309" customFormat="1" ht="16" x14ac:dyDescent="0.2">
      <c r="A19" s="320" t="s">
        <v>264</v>
      </c>
      <c r="B19" s="323" t="s">
        <v>387</v>
      </c>
      <c r="C19" s="2" t="s">
        <v>350</v>
      </c>
      <c r="D19" s="321">
        <f>SUM(D20:D22)</f>
        <v>0.33</v>
      </c>
      <c r="E19" s="321">
        <f t="shared" ref="E19:J19" si="3">SUM(E20:E22)</f>
        <v>0</v>
      </c>
      <c r="F19" s="321">
        <f t="shared" si="3"/>
        <v>0.33</v>
      </c>
      <c r="G19" s="321">
        <f t="shared" si="3"/>
        <v>0.1</v>
      </c>
      <c r="H19" s="321">
        <f t="shared" si="3"/>
        <v>0</v>
      </c>
      <c r="I19" s="321">
        <f t="shared" si="3"/>
        <v>0</v>
      </c>
      <c r="J19" s="321">
        <f t="shared" si="3"/>
        <v>0.22999999999999998</v>
      </c>
      <c r="K19" s="313"/>
      <c r="L19" s="305"/>
      <c r="M19" s="248" t="s">
        <v>585</v>
      </c>
      <c r="N19" s="315"/>
      <c r="O19" s="314"/>
      <c r="P19" s="315"/>
      <c r="Q19" s="315"/>
      <c r="R19" s="317"/>
      <c r="S19" s="317"/>
      <c r="T19" s="317"/>
      <c r="U19" s="317"/>
      <c r="V19" s="317"/>
    </row>
    <row r="20" spans="1:22" s="355" customFormat="1" ht="20.25" customHeight="1" x14ac:dyDescent="0.2">
      <c r="A20" s="29">
        <v>1</v>
      </c>
      <c r="B20" s="322" t="s">
        <v>310</v>
      </c>
      <c r="C20" s="248" t="s">
        <v>350</v>
      </c>
      <c r="D20" s="312">
        <f>E20+F20</f>
        <v>0.1</v>
      </c>
      <c r="E20" s="313"/>
      <c r="F20" s="313">
        <v>0.1</v>
      </c>
      <c r="G20" s="313">
        <v>0.1</v>
      </c>
      <c r="H20" s="303"/>
      <c r="I20" s="313"/>
      <c r="J20" s="313"/>
      <c r="K20" s="313" t="s">
        <v>373</v>
      </c>
      <c r="L20" s="305">
        <v>5</v>
      </c>
      <c r="M20" s="248" t="s">
        <v>585</v>
      </c>
      <c r="N20" s="335"/>
      <c r="O20" s="354" t="s">
        <v>529</v>
      </c>
      <c r="P20" s="335"/>
      <c r="Q20" s="335"/>
      <c r="R20" s="337" t="s">
        <v>374</v>
      </c>
      <c r="S20" s="356">
        <v>60</v>
      </c>
      <c r="T20" s="356"/>
      <c r="U20" s="356"/>
      <c r="V20" s="353" t="s">
        <v>379</v>
      </c>
    </row>
    <row r="21" spans="1:22" s="355" customFormat="1" ht="21" customHeight="1" x14ac:dyDescent="0.2">
      <c r="A21" s="29">
        <v>2</v>
      </c>
      <c r="B21" s="322" t="s">
        <v>310</v>
      </c>
      <c r="C21" s="248" t="s">
        <v>350</v>
      </c>
      <c r="D21" s="312">
        <f>E21+F21</f>
        <v>0.11</v>
      </c>
      <c r="E21" s="313"/>
      <c r="F21" s="313">
        <v>0.11</v>
      </c>
      <c r="G21" s="313"/>
      <c r="H21" s="303"/>
      <c r="I21" s="313"/>
      <c r="J21" s="313">
        <v>0.11</v>
      </c>
      <c r="K21" s="313" t="s">
        <v>352</v>
      </c>
      <c r="L21" s="305">
        <v>6</v>
      </c>
      <c r="M21" s="248" t="s">
        <v>585</v>
      </c>
      <c r="N21" s="335"/>
      <c r="O21" s="354" t="s">
        <v>529</v>
      </c>
      <c r="P21" s="335"/>
      <c r="Q21" s="335"/>
      <c r="R21" s="337" t="s">
        <v>374</v>
      </c>
      <c r="S21" s="356">
        <v>60</v>
      </c>
      <c r="T21" s="356"/>
      <c r="U21" s="356"/>
      <c r="V21" s="353" t="s">
        <v>379</v>
      </c>
    </row>
    <row r="22" spans="1:22" s="355" customFormat="1" ht="24.75" customHeight="1" x14ac:dyDescent="0.2">
      <c r="A22" s="29">
        <v>3</v>
      </c>
      <c r="B22" s="322" t="s">
        <v>310</v>
      </c>
      <c r="C22" s="248" t="s">
        <v>350</v>
      </c>
      <c r="D22" s="312">
        <f>E22+F22</f>
        <v>0.12</v>
      </c>
      <c r="E22" s="313"/>
      <c r="F22" s="313">
        <v>0.12</v>
      </c>
      <c r="G22" s="313"/>
      <c r="H22" s="303"/>
      <c r="I22" s="313"/>
      <c r="J22" s="313">
        <v>0.12</v>
      </c>
      <c r="K22" s="313" t="s">
        <v>353</v>
      </c>
      <c r="L22" s="305">
        <v>7</v>
      </c>
      <c r="M22" s="248" t="s">
        <v>585</v>
      </c>
      <c r="N22" s="335"/>
      <c r="O22" s="354" t="s">
        <v>529</v>
      </c>
      <c r="P22" s="335"/>
      <c r="Q22" s="335"/>
      <c r="R22" s="337" t="s">
        <v>374</v>
      </c>
      <c r="S22" s="356">
        <v>60</v>
      </c>
      <c r="T22" s="356"/>
      <c r="U22" s="356"/>
      <c r="V22" s="353" t="s">
        <v>379</v>
      </c>
    </row>
    <row r="23" spans="1:22" s="309" customFormat="1" ht="16" x14ac:dyDescent="0.2">
      <c r="A23" s="320" t="s">
        <v>267</v>
      </c>
      <c r="B23" s="323" t="s">
        <v>272</v>
      </c>
      <c r="C23" s="244" t="s">
        <v>273</v>
      </c>
      <c r="D23" s="321">
        <f>SUM(D24:D42)</f>
        <v>82.78</v>
      </c>
      <c r="E23" s="321">
        <f t="shared" ref="E23:J23" si="4">SUM(E24:E42)</f>
        <v>22.86</v>
      </c>
      <c r="F23" s="321">
        <f t="shared" si="4"/>
        <v>59.920000000000009</v>
      </c>
      <c r="G23" s="321">
        <f t="shared" si="4"/>
        <v>16.57</v>
      </c>
      <c r="H23" s="321">
        <f t="shared" si="4"/>
        <v>0</v>
      </c>
      <c r="I23" s="321">
        <f t="shared" si="4"/>
        <v>9.36</v>
      </c>
      <c r="J23" s="321">
        <f t="shared" si="4"/>
        <v>33.989999999999995</v>
      </c>
      <c r="K23" s="313"/>
      <c r="L23" s="305"/>
      <c r="M23" s="248" t="s">
        <v>585</v>
      </c>
      <c r="N23" s="315"/>
      <c r="O23" s="314"/>
      <c r="P23" s="315"/>
      <c r="Q23" s="315"/>
      <c r="R23" s="317"/>
      <c r="S23" s="324"/>
      <c r="T23" s="324"/>
      <c r="U23" s="324"/>
      <c r="V23" s="316"/>
    </row>
    <row r="24" spans="1:22" s="355" customFormat="1" ht="33" customHeight="1" x14ac:dyDescent="0.2">
      <c r="A24" s="29">
        <v>1</v>
      </c>
      <c r="B24" s="322" t="s">
        <v>565</v>
      </c>
      <c r="C24" s="248" t="s">
        <v>273</v>
      </c>
      <c r="D24" s="312">
        <f t="shared" ref="D24:D42" si="5">E24+F24</f>
        <v>10</v>
      </c>
      <c r="E24" s="313"/>
      <c r="F24" s="313">
        <v>10</v>
      </c>
      <c r="G24" s="313"/>
      <c r="H24" s="303"/>
      <c r="I24" s="313">
        <v>3.86</v>
      </c>
      <c r="J24" s="313">
        <v>6.1400000000000006</v>
      </c>
      <c r="K24" s="313" t="s">
        <v>580</v>
      </c>
      <c r="L24" s="305">
        <v>8</v>
      </c>
      <c r="M24" s="248" t="s">
        <v>585</v>
      </c>
      <c r="N24" s="335"/>
      <c r="O24" s="354" t="s">
        <v>529</v>
      </c>
      <c r="P24" s="335"/>
      <c r="Q24" s="335"/>
      <c r="R24" s="337" t="s">
        <v>356</v>
      </c>
      <c r="S24" s="356"/>
      <c r="T24" s="356"/>
      <c r="U24" s="356"/>
      <c r="V24" s="353" t="s">
        <v>379</v>
      </c>
    </row>
    <row r="25" spans="1:22" s="355" customFormat="1" ht="32" x14ac:dyDescent="0.2">
      <c r="A25" s="29">
        <v>2</v>
      </c>
      <c r="B25" s="322" t="s">
        <v>315</v>
      </c>
      <c r="C25" s="29" t="s">
        <v>273</v>
      </c>
      <c r="D25" s="312">
        <f t="shared" si="5"/>
        <v>5</v>
      </c>
      <c r="E25" s="313">
        <v>4</v>
      </c>
      <c r="F25" s="313">
        <v>1</v>
      </c>
      <c r="G25" s="313">
        <v>1</v>
      </c>
      <c r="H25" s="303"/>
      <c r="I25" s="313"/>
      <c r="J25" s="313"/>
      <c r="K25" s="313" t="s">
        <v>357</v>
      </c>
      <c r="L25" s="305">
        <v>9</v>
      </c>
      <c r="M25" s="248" t="s">
        <v>585</v>
      </c>
      <c r="N25" s="335"/>
      <c r="O25" s="354" t="s">
        <v>529</v>
      </c>
      <c r="P25" s="335"/>
      <c r="Q25" s="335"/>
      <c r="R25" s="337" t="s">
        <v>357</v>
      </c>
      <c r="S25" s="337">
        <v>56</v>
      </c>
      <c r="T25" s="337"/>
      <c r="U25" s="337"/>
      <c r="V25" s="353" t="s">
        <v>379</v>
      </c>
    </row>
    <row r="26" spans="1:22" s="355" customFormat="1" ht="33.75" customHeight="1" x14ac:dyDescent="0.2">
      <c r="A26" s="29">
        <v>3</v>
      </c>
      <c r="B26" s="322" t="s">
        <v>347</v>
      </c>
      <c r="C26" s="29" t="s">
        <v>273</v>
      </c>
      <c r="D26" s="312">
        <f t="shared" si="5"/>
        <v>5.5</v>
      </c>
      <c r="E26" s="313">
        <v>4.4000000000000004</v>
      </c>
      <c r="F26" s="313">
        <v>1.1000000000000001</v>
      </c>
      <c r="G26" s="313">
        <v>1.1000000000000001</v>
      </c>
      <c r="H26" s="303"/>
      <c r="I26" s="313"/>
      <c r="J26" s="313"/>
      <c r="K26" s="313" t="s">
        <v>371</v>
      </c>
      <c r="L26" s="305">
        <v>10</v>
      </c>
      <c r="M26" s="248" t="s">
        <v>585</v>
      </c>
      <c r="N26" s="335"/>
      <c r="O26" s="354" t="s">
        <v>529</v>
      </c>
      <c r="P26" s="335"/>
      <c r="Q26" s="335"/>
      <c r="R26" s="337" t="s">
        <v>371</v>
      </c>
      <c r="S26" s="337">
        <v>57</v>
      </c>
      <c r="T26" s="337"/>
      <c r="U26" s="337"/>
      <c r="V26" s="353" t="s">
        <v>379</v>
      </c>
    </row>
    <row r="27" spans="1:22" s="355" customFormat="1" ht="16" x14ac:dyDescent="0.2">
      <c r="A27" s="29">
        <v>4</v>
      </c>
      <c r="B27" s="322" t="s">
        <v>317</v>
      </c>
      <c r="C27" s="29" t="s">
        <v>273</v>
      </c>
      <c r="D27" s="312">
        <f t="shared" si="5"/>
        <v>2.1100000000000003</v>
      </c>
      <c r="E27" s="313">
        <v>1.3</v>
      </c>
      <c r="F27" s="313">
        <v>0.81</v>
      </c>
      <c r="G27" s="313">
        <v>0.74</v>
      </c>
      <c r="H27" s="303"/>
      <c r="I27" s="313"/>
      <c r="J27" s="313">
        <v>7.0000000000000007E-2</v>
      </c>
      <c r="K27" s="313" t="s">
        <v>216</v>
      </c>
      <c r="L27" s="305">
        <v>11</v>
      </c>
      <c r="M27" s="248" t="s">
        <v>585</v>
      </c>
      <c r="N27" s="335"/>
      <c r="O27" s="354" t="s">
        <v>529</v>
      </c>
      <c r="P27" s="335"/>
      <c r="Q27" s="335"/>
      <c r="R27" s="337" t="s">
        <v>297</v>
      </c>
      <c r="S27" s="337">
        <v>5</v>
      </c>
      <c r="T27" s="337"/>
      <c r="U27" s="337"/>
      <c r="V27" s="337" t="s">
        <v>379</v>
      </c>
    </row>
    <row r="28" spans="1:22" s="355" customFormat="1" ht="32" x14ac:dyDescent="0.2">
      <c r="A28" s="29">
        <v>5</v>
      </c>
      <c r="B28" s="322" t="s">
        <v>318</v>
      </c>
      <c r="C28" s="29" t="s">
        <v>273</v>
      </c>
      <c r="D28" s="312">
        <f t="shared" si="5"/>
        <v>4.5</v>
      </c>
      <c r="E28" s="313"/>
      <c r="F28" s="313">
        <v>4.5</v>
      </c>
      <c r="G28" s="313"/>
      <c r="H28" s="303"/>
      <c r="I28" s="313"/>
      <c r="J28" s="313">
        <v>4.5</v>
      </c>
      <c r="K28" s="313" t="s">
        <v>569</v>
      </c>
      <c r="L28" s="305">
        <v>12</v>
      </c>
      <c r="M28" s="248" t="s">
        <v>585</v>
      </c>
      <c r="N28" s="335"/>
      <c r="O28" s="354" t="s">
        <v>529</v>
      </c>
      <c r="P28" s="335"/>
      <c r="Q28" s="335"/>
      <c r="R28" s="337" t="s">
        <v>286</v>
      </c>
      <c r="S28" s="337">
        <v>2</v>
      </c>
      <c r="T28" s="337"/>
      <c r="U28" s="337"/>
      <c r="V28" s="337" t="s">
        <v>379</v>
      </c>
    </row>
    <row r="29" spans="1:22" s="355" customFormat="1" ht="21.75" customHeight="1" x14ac:dyDescent="0.2">
      <c r="A29" s="29">
        <v>6</v>
      </c>
      <c r="B29" s="322" t="s">
        <v>319</v>
      </c>
      <c r="C29" s="29" t="s">
        <v>273</v>
      </c>
      <c r="D29" s="312">
        <f t="shared" si="5"/>
        <v>2</v>
      </c>
      <c r="E29" s="313"/>
      <c r="F29" s="313">
        <v>2</v>
      </c>
      <c r="G29" s="313"/>
      <c r="H29" s="303"/>
      <c r="I29" s="313"/>
      <c r="J29" s="313">
        <v>2</v>
      </c>
      <c r="K29" s="313" t="s">
        <v>217</v>
      </c>
      <c r="L29" s="305">
        <v>13</v>
      </c>
      <c r="M29" s="248" t="s">
        <v>585</v>
      </c>
      <c r="N29" s="335"/>
      <c r="O29" s="354" t="s">
        <v>529</v>
      </c>
      <c r="P29" s="335"/>
      <c r="Q29" s="335"/>
      <c r="R29" s="337" t="s">
        <v>286</v>
      </c>
      <c r="S29" s="337">
        <v>28</v>
      </c>
      <c r="T29" s="337"/>
      <c r="U29" s="337"/>
      <c r="V29" s="337" t="s">
        <v>379</v>
      </c>
    </row>
    <row r="30" spans="1:22" s="309" customFormat="1" ht="32" x14ac:dyDescent="0.2">
      <c r="A30" s="29">
        <v>7</v>
      </c>
      <c r="B30" s="322" t="s">
        <v>570</v>
      </c>
      <c r="C30" s="29" t="s">
        <v>273</v>
      </c>
      <c r="D30" s="312">
        <f t="shared" si="5"/>
        <v>4</v>
      </c>
      <c r="E30" s="313"/>
      <c r="F30" s="313">
        <v>4</v>
      </c>
      <c r="G30" s="313">
        <v>3</v>
      </c>
      <c r="H30" s="303"/>
      <c r="I30" s="313"/>
      <c r="J30" s="313">
        <v>1</v>
      </c>
      <c r="K30" s="313" t="s">
        <v>218</v>
      </c>
      <c r="L30" s="305">
        <v>14</v>
      </c>
      <c r="M30" s="248" t="s">
        <v>585</v>
      </c>
      <c r="N30" s="315"/>
      <c r="O30" s="314" t="s">
        <v>529</v>
      </c>
      <c r="P30" s="315" t="s">
        <v>533</v>
      </c>
      <c r="Q30" s="14"/>
      <c r="R30" s="317" t="s">
        <v>257</v>
      </c>
      <c r="S30" s="317" t="s">
        <v>376</v>
      </c>
      <c r="T30" s="317" t="s">
        <v>256</v>
      </c>
      <c r="U30" s="317" t="s">
        <v>471</v>
      </c>
      <c r="V30" s="317" t="s">
        <v>381</v>
      </c>
    </row>
    <row r="31" spans="1:22" s="355" customFormat="1" ht="24.75" customHeight="1" x14ac:dyDescent="0.2">
      <c r="A31" s="29">
        <v>8</v>
      </c>
      <c r="B31" s="310" t="s">
        <v>322</v>
      </c>
      <c r="C31" s="311" t="s">
        <v>273</v>
      </c>
      <c r="D31" s="312">
        <f t="shared" si="5"/>
        <v>11.7</v>
      </c>
      <c r="E31" s="313">
        <v>4.2</v>
      </c>
      <c r="F31" s="313">
        <v>7.5</v>
      </c>
      <c r="G31" s="313">
        <v>3.5</v>
      </c>
      <c r="H31" s="303"/>
      <c r="I31" s="313">
        <v>3</v>
      </c>
      <c r="J31" s="313">
        <v>1</v>
      </c>
      <c r="K31" s="313" t="s">
        <v>358</v>
      </c>
      <c r="L31" s="305">
        <v>15</v>
      </c>
      <c r="M31" s="248" t="s">
        <v>585</v>
      </c>
      <c r="N31" s="335"/>
      <c r="O31" s="354" t="s">
        <v>529</v>
      </c>
      <c r="P31" s="335"/>
      <c r="Q31" s="335"/>
      <c r="R31" s="353" t="s">
        <v>358</v>
      </c>
      <c r="S31" s="353"/>
      <c r="T31" s="353"/>
      <c r="U31" s="353"/>
      <c r="V31" s="353" t="s">
        <v>379</v>
      </c>
    </row>
    <row r="32" spans="1:22" s="355" customFormat="1" ht="32" x14ac:dyDescent="0.2">
      <c r="A32" s="29">
        <v>9</v>
      </c>
      <c r="B32" s="322" t="s">
        <v>324</v>
      </c>
      <c r="C32" s="29" t="s">
        <v>273</v>
      </c>
      <c r="D32" s="312">
        <f t="shared" si="5"/>
        <v>0.68</v>
      </c>
      <c r="E32" s="313"/>
      <c r="F32" s="313">
        <v>0.68</v>
      </c>
      <c r="G32" s="313">
        <v>0.68</v>
      </c>
      <c r="H32" s="303"/>
      <c r="I32" s="313"/>
      <c r="J32" s="313"/>
      <c r="K32" s="313" t="s">
        <v>359</v>
      </c>
      <c r="L32" s="305">
        <v>16</v>
      </c>
      <c r="M32" s="248" t="s">
        <v>585</v>
      </c>
      <c r="N32" s="335"/>
      <c r="O32" s="354" t="s">
        <v>529</v>
      </c>
      <c r="P32" s="335"/>
      <c r="Q32" s="335"/>
      <c r="R32" s="337" t="s">
        <v>258</v>
      </c>
      <c r="S32" s="337">
        <v>2</v>
      </c>
      <c r="T32" s="337"/>
      <c r="U32" s="337"/>
      <c r="V32" s="337" t="s">
        <v>379</v>
      </c>
    </row>
    <row r="33" spans="1:22" s="309" customFormat="1" ht="32" x14ac:dyDescent="0.2">
      <c r="A33" s="29">
        <v>10</v>
      </c>
      <c r="B33" s="322" t="s">
        <v>325</v>
      </c>
      <c r="C33" s="325" t="s">
        <v>273</v>
      </c>
      <c r="D33" s="312">
        <f t="shared" si="5"/>
        <v>1.3</v>
      </c>
      <c r="E33" s="313"/>
      <c r="F33" s="313">
        <v>1.3</v>
      </c>
      <c r="G33" s="313">
        <v>0.8</v>
      </c>
      <c r="H33" s="303"/>
      <c r="I33" s="313"/>
      <c r="J33" s="313">
        <v>0.5</v>
      </c>
      <c r="K33" s="313" t="s">
        <v>220</v>
      </c>
      <c r="L33" s="305">
        <v>17</v>
      </c>
      <c r="M33" s="248" t="s">
        <v>585</v>
      </c>
      <c r="N33" s="315"/>
      <c r="O33" s="314" t="s">
        <v>529</v>
      </c>
      <c r="P33" s="315" t="s">
        <v>534</v>
      </c>
      <c r="Q33" s="14"/>
      <c r="R33" s="317" t="s">
        <v>259</v>
      </c>
      <c r="S33" s="317">
        <v>2</v>
      </c>
      <c r="T33" s="317" t="s">
        <v>378</v>
      </c>
      <c r="U33" s="317" t="s">
        <v>471</v>
      </c>
      <c r="V33" s="317" t="s">
        <v>380</v>
      </c>
    </row>
    <row r="34" spans="1:22" s="355" customFormat="1" ht="16" x14ac:dyDescent="0.2">
      <c r="A34" s="29">
        <v>11</v>
      </c>
      <c r="B34" s="322" t="s">
        <v>312</v>
      </c>
      <c r="C34" s="248" t="s">
        <v>273</v>
      </c>
      <c r="D34" s="312">
        <f t="shared" si="5"/>
        <v>1.08</v>
      </c>
      <c r="E34" s="313">
        <v>0.18</v>
      </c>
      <c r="F34" s="313">
        <v>0.9</v>
      </c>
      <c r="G34" s="313"/>
      <c r="H34" s="303"/>
      <c r="I34" s="313"/>
      <c r="J34" s="313">
        <v>0.9</v>
      </c>
      <c r="K34" s="313" t="s">
        <v>354</v>
      </c>
      <c r="L34" s="305">
        <v>18</v>
      </c>
      <c r="M34" s="248" t="s">
        <v>585</v>
      </c>
      <c r="N34" s="335"/>
      <c r="O34" s="354" t="s">
        <v>529</v>
      </c>
      <c r="P34" s="335"/>
      <c r="Q34" s="360"/>
      <c r="R34" s="337" t="s">
        <v>374</v>
      </c>
      <c r="S34" s="356">
        <v>65</v>
      </c>
      <c r="T34" s="356"/>
      <c r="U34" s="356"/>
      <c r="V34" s="353" t="s">
        <v>379</v>
      </c>
    </row>
    <row r="35" spans="1:22" s="309" customFormat="1" ht="24.75" customHeight="1" x14ac:dyDescent="0.2">
      <c r="A35" s="29">
        <v>12</v>
      </c>
      <c r="B35" s="322" t="s">
        <v>583</v>
      </c>
      <c r="C35" s="29" t="s">
        <v>273</v>
      </c>
      <c r="D35" s="312">
        <f t="shared" si="5"/>
        <v>0.89</v>
      </c>
      <c r="E35" s="313"/>
      <c r="F35" s="313">
        <v>0.89</v>
      </c>
      <c r="G35" s="313">
        <v>0.89</v>
      </c>
      <c r="H35" s="303"/>
      <c r="I35" s="313"/>
      <c r="J35" s="313"/>
      <c r="K35" s="313" t="s">
        <v>222</v>
      </c>
      <c r="L35" s="305">
        <v>19</v>
      </c>
      <c r="M35" s="248" t="s">
        <v>585</v>
      </c>
      <c r="N35" s="315"/>
      <c r="O35" s="314" t="s">
        <v>529</v>
      </c>
      <c r="P35" s="315" t="s">
        <v>533</v>
      </c>
      <c r="Q35" s="14"/>
      <c r="R35" s="317" t="s">
        <v>274</v>
      </c>
      <c r="S35" s="317">
        <v>1</v>
      </c>
      <c r="T35" s="317" t="s">
        <v>256</v>
      </c>
      <c r="U35" s="317" t="s">
        <v>471</v>
      </c>
      <c r="V35" s="317" t="s">
        <v>380</v>
      </c>
    </row>
    <row r="36" spans="1:22" s="309" customFormat="1" ht="33.75" customHeight="1" x14ac:dyDescent="0.2">
      <c r="A36" s="29">
        <v>13</v>
      </c>
      <c r="B36" s="322" t="s">
        <v>588</v>
      </c>
      <c r="C36" s="29" t="s">
        <v>273</v>
      </c>
      <c r="D36" s="312">
        <f t="shared" si="5"/>
        <v>0.34</v>
      </c>
      <c r="E36" s="313"/>
      <c r="F36" s="313">
        <v>0.34</v>
      </c>
      <c r="G36" s="313">
        <v>0.34</v>
      </c>
      <c r="H36" s="303"/>
      <c r="I36" s="313"/>
      <c r="J36" s="313"/>
      <c r="K36" s="313" t="s">
        <v>571</v>
      </c>
      <c r="L36" s="305">
        <v>20</v>
      </c>
      <c r="M36" s="248" t="s">
        <v>585</v>
      </c>
      <c r="N36" s="315"/>
      <c r="O36" s="314" t="s">
        <v>529</v>
      </c>
      <c r="P36" s="315" t="s">
        <v>533</v>
      </c>
      <c r="Q36" s="14"/>
      <c r="R36" s="317" t="s">
        <v>274</v>
      </c>
      <c r="S36" s="317">
        <v>3</v>
      </c>
      <c r="T36" s="317" t="s">
        <v>256</v>
      </c>
      <c r="U36" s="317" t="s">
        <v>471</v>
      </c>
      <c r="V36" s="317" t="s">
        <v>380</v>
      </c>
    </row>
    <row r="37" spans="1:22" s="309" customFormat="1" ht="32" x14ac:dyDescent="0.2">
      <c r="A37" s="29">
        <v>14</v>
      </c>
      <c r="B37" s="322" t="s">
        <v>332</v>
      </c>
      <c r="C37" s="29" t="s">
        <v>273</v>
      </c>
      <c r="D37" s="312">
        <f t="shared" si="5"/>
        <v>1.2</v>
      </c>
      <c r="E37" s="313"/>
      <c r="F37" s="313">
        <v>1.2</v>
      </c>
      <c r="G37" s="313">
        <v>0.4</v>
      </c>
      <c r="H37" s="303"/>
      <c r="I37" s="313"/>
      <c r="J37" s="313">
        <v>0.8</v>
      </c>
      <c r="K37" s="313" t="s">
        <v>223</v>
      </c>
      <c r="L37" s="305">
        <v>21</v>
      </c>
      <c r="M37" s="248" t="s">
        <v>585</v>
      </c>
      <c r="N37" s="315"/>
      <c r="O37" s="314" t="s">
        <v>529</v>
      </c>
      <c r="P37" s="315" t="s">
        <v>534</v>
      </c>
      <c r="Q37" s="14"/>
      <c r="R37" s="317" t="s">
        <v>260</v>
      </c>
      <c r="S37" s="317">
        <v>3</v>
      </c>
      <c r="T37" s="317" t="s">
        <v>378</v>
      </c>
      <c r="U37" s="317" t="s">
        <v>471</v>
      </c>
      <c r="V37" s="317" t="s">
        <v>380</v>
      </c>
    </row>
    <row r="38" spans="1:22" s="355" customFormat="1" ht="32" x14ac:dyDescent="0.2">
      <c r="A38" s="29">
        <v>15</v>
      </c>
      <c r="B38" s="322" t="s">
        <v>313</v>
      </c>
      <c r="C38" s="29" t="s">
        <v>273</v>
      </c>
      <c r="D38" s="312">
        <f t="shared" si="5"/>
        <v>3.2</v>
      </c>
      <c r="E38" s="313"/>
      <c r="F38" s="313">
        <v>3.2</v>
      </c>
      <c r="G38" s="313"/>
      <c r="H38" s="303"/>
      <c r="I38" s="313"/>
      <c r="J38" s="313">
        <v>3.2</v>
      </c>
      <c r="K38" s="313" t="s">
        <v>355</v>
      </c>
      <c r="L38" s="305">
        <v>22</v>
      </c>
      <c r="M38" s="248" t="s">
        <v>585</v>
      </c>
      <c r="N38" s="335"/>
      <c r="O38" s="354" t="s">
        <v>529</v>
      </c>
      <c r="P38" s="335"/>
      <c r="Q38" s="335"/>
      <c r="R38" s="337" t="s">
        <v>355</v>
      </c>
      <c r="S38" s="337">
        <v>59</v>
      </c>
      <c r="T38" s="337"/>
      <c r="U38" s="337"/>
      <c r="V38" s="353" t="s">
        <v>379</v>
      </c>
    </row>
    <row r="39" spans="1:22" s="355" customFormat="1" ht="32" x14ac:dyDescent="0.2">
      <c r="A39" s="29">
        <v>16</v>
      </c>
      <c r="B39" s="322" t="s">
        <v>338</v>
      </c>
      <c r="C39" s="29" t="s">
        <v>273</v>
      </c>
      <c r="D39" s="312">
        <f t="shared" si="5"/>
        <v>0.04</v>
      </c>
      <c r="E39" s="313"/>
      <c r="F39" s="313">
        <v>0.04</v>
      </c>
      <c r="G39" s="313">
        <v>0.04</v>
      </c>
      <c r="H39" s="303"/>
      <c r="I39" s="313"/>
      <c r="J39" s="313"/>
      <c r="K39" s="313" t="s">
        <v>364</v>
      </c>
      <c r="L39" s="305">
        <v>23</v>
      </c>
      <c r="M39" s="248" t="s">
        <v>585</v>
      </c>
      <c r="N39" s="335"/>
      <c r="O39" s="354" t="s">
        <v>529</v>
      </c>
      <c r="P39" s="335"/>
      <c r="Q39" s="335"/>
      <c r="R39" s="337" t="s">
        <v>260</v>
      </c>
      <c r="S39" s="337">
        <v>28</v>
      </c>
      <c r="T39" s="337"/>
      <c r="U39" s="337"/>
      <c r="V39" s="337" t="s">
        <v>379</v>
      </c>
    </row>
    <row r="40" spans="1:22" s="355" customFormat="1" ht="32" x14ac:dyDescent="0.2">
      <c r="A40" s="29">
        <v>17</v>
      </c>
      <c r="B40" s="322" t="s">
        <v>383</v>
      </c>
      <c r="C40" s="29" t="s">
        <v>273</v>
      </c>
      <c r="D40" s="312">
        <f t="shared" si="5"/>
        <v>0.08</v>
      </c>
      <c r="E40" s="313"/>
      <c r="F40" s="313">
        <v>0.08</v>
      </c>
      <c r="G40" s="313">
        <v>0.08</v>
      </c>
      <c r="H40" s="303"/>
      <c r="I40" s="313"/>
      <c r="J40" s="313"/>
      <c r="K40" s="313" t="s">
        <v>360</v>
      </c>
      <c r="L40" s="305">
        <v>24</v>
      </c>
      <c r="M40" s="248" t="s">
        <v>585</v>
      </c>
      <c r="N40" s="335"/>
      <c r="O40" s="354" t="s">
        <v>529</v>
      </c>
      <c r="P40" s="335"/>
      <c r="Q40" s="335"/>
      <c r="R40" s="337" t="s">
        <v>260</v>
      </c>
      <c r="S40" s="337">
        <v>30</v>
      </c>
      <c r="T40" s="337"/>
      <c r="U40" s="337"/>
      <c r="V40" s="337" t="s">
        <v>379</v>
      </c>
    </row>
    <row r="41" spans="1:22" s="309" customFormat="1" ht="32.25" customHeight="1" x14ac:dyDescent="0.2">
      <c r="A41" s="29">
        <v>18</v>
      </c>
      <c r="B41" s="322" t="s">
        <v>348</v>
      </c>
      <c r="C41" s="29" t="s">
        <v>273</v>
      </c>
      <c r="D41" s="312">
        <f t="shared" si="5"/>
        <v>13.2</v>
      </c>
      <c r="E41" s="313"/>
      <c r="F41" s="313">
        <v>13.2</v>
      </c>
      <c r="G41" s="313">
        <v>1.5</v>
      </c>
      <c r="H41" s="303"/>
      <c r="I41" s="313">
        <v>2</v>
      </c>
      <c r="J41" s="313">
        <v>9.6999999999999993</v>
      </c>
      <c r="K41" s="313" t="s">
        <v>566</v>
      </c>
      <c r="L41" s="305">
        <v>25</v>
      </c>
      <c r="M41" s="248" t="s">
        <v>585</v>
      </c>
      <c r="N41" s="315"/>
      <c r="O41" s="314" t="s">
        <v>529</v>
      </c>
      <c r="P41" s="315" t="s">
        <v>533</v>
      </c>
      <c r="Q41" s="14"/>
      <c r="R41" s="317" t="s">
        <v>375</v>
      </c>
      <c r="S41" s="317" t="s">
        <v>377</v>
      </c>
      <c r="T41" s="317" t="s">
        <v>256</v>
      </c>
      <c r="U41" s="317" t="s">
        <v>471</v>
      </c>
      <c r="V41" s="317" t="s">
        <v>382</v>
      </c>
    </row>
    <row r="42" spans="1:22" s="355" customFormat="1" ht="24" customHeight="1" x14ac:dyDescent="0.2">
      <c r="A42" s="29">
        <v>19</v>
      </c>
      <c r="B42" s="322" t="s">
        <v>349</v>
      </c>
      <c r="C42" s="29" t="s">
        <v>273</v>
      </c>
      <c r="D42" s="312">
        <f t="shared" si="5"/>
        <v>15.959999999999999</v>
      </c>
      <c r="E42" s="313">
        <v>8.7799999999999994</v>
      </c>
      <c r="F42" s="313">
        <v>7.18</v>
      </c>
      <c r="G42" s="313">
        <v>2.5</v>
      </c>
      <c r="H42" s="303"/>
      <c r="I42" s="313">
        <v>0.5</v>
      </c>
      <c r="J42" s="313">
        <v>4.18</v>
      </c>
      <c r="K42" s="313" t="s">
        <v>372</v>
      </c>
      <c r="L42" s="305">
        <v>26</v>
      </c>
      <c r="M42" s="248" t="s">
        <v>585</v>
      </c>
      <c r="N42" s="335"/>
      <c r="O42" s="354" t="s">
        <v>529</v>
      </c>
      <c r="P42" s="335" t="s">
        <v>534</v>
      </c>
      <c r="Q42" s="362"/>
      <c r="R42" s="337" t="s">
        <v>372</v>
      </c>
      <c r="S42" s="337">
        <v>3</v>
      </c>
      <c r="T42" s="337" t="s">
        <v>378</v>
      </c>
      <c r="U42" s="337" t="s">
        <v>471</v>
      </c>
      <c r="V42" s="337" t="s">
        <v>380</v>
      </c>
    </row>
    <row r="43" spans="1:22" s="309" customFormat="1" ht="16" x14ac:dyDescent="0.2">
      <c r="A43" s="320" t="s">
        <v>271</v>
      </c>
      <c r="B43" s="323" t="s">
        <v>276</v>
      </c>
      <c r="C43" s="2" t="s">
        <v>278</v>
      </c>
      <c r="D43" s="321">
        <f>D44</f>
        <v>0.36</v>
      </c>
      <c r="E43" s="321">
        <f t="shared" ref="E43:J43" si="6">E44</f>
        <v>0</v>
      </c>
      <c r="F43" s="321">
        <f t="shared" si="6"/>
        <v>0.36</v>
      </c>
      <c r="G43" s="321">
        <f t="shared" si="6"/>
        <v>0.36</v>
      </c>
      <c r="H43" s="321">
        <f t="shared" si="6"/>
        <v>0</v>
      </c>
      <c r="I43" s="321">
        <f t="shared" si="6"/>
        <v>0</v>
      </c>
      <c r="J43" s="321">
        <f t="shared" si="6"/>
        <v>0</v>
      </c>
      <c r="K43" s="313"/>
      <c r="L43" s="305"/>
      <c r="M43" s="248" t="s">
        <v>585</v>
      </c>
      <c r="N43" s="315"/>
      <c r="O43" s="314" t="s">
        <v>529</v>
      </c>
      <c r="P43" s="315"/>
      <c r="Q43" s="315"/>
      <c r="R43" s="317"/>
      <c r="S43" s="317"/>
      <c r="T43" s="317"/>
      <c r="U43" s="317"/>
      <c r="V43" s="317"/>
    </row>
    <row r="44" spans="1:22" s="309" customFormat="1" ht="16" x14ac:dyDescent="0.2">
      <c r="A44" s="29">
        <v>1</v>
      </c>
      <c r="B44" s="322" t="s">
        <v>277</v>
      </c>
      <c r="C44" s="29" t="s">
        <v>278</v>
      </c>
      <c r="D44" s="312">
        <f>E44+F44</f>
        <v>0.36</v>
      </c>
      <c r="E44" s="313"/>
      <c r="F44" s="313">
        <v>0.36</v>
      </c>
      <c r="G44" s="313">
        <v>0.36</v>
      </c>
      <c r="H44" s="303"/>
      <c r="I44" s="313"/>
      <c r="J44" s="313"/>
      <c r="K44" s="313" t="s">
        <v>222</v>
      </c>
      <c r="L44" s="305">
        <v>27</v>
      </c>
      <c r="M44" s="248" t="s">
        <v>585</v>
      </c>
      <c r="N44" s="315"/>
      <c r="O44" s="314" t="s">
        <v>529</v>
      </c>
      <c r="P44" s="315" t="s">
        <v>533</v>
      </c>
      <c r="Q44" s="14"/>
      <c r="R44" s="317" t="s">
        <v>274</v>
      </c>
      <c r="S44" s="317">
        <v>2</v>
      </c>
      <c r="T44" s="317" t="s">
        <v>256</v>
      </c>
      <c r="U44" s="317" t="s">
        <v>471</v>
      </c>
      <c r="V44" s="317" t="s">
        <v>380</v>
      </c>
    </row>
    <row r="45" spans="1:22" s="309" customFormat="1" ht="16" x14ac:dyDescent="0.2">
      <c r="A45" s="320" t="s">
        <v>275</v>
      </c>
      <c r="B45" s="327" t="s">
        <v>388</v>
      </c>
      <c r="C45" s="2" t="s">
        <v>351</v>
      </c>
      <c r="D45" s="321">
        <f>D46</f>
        <v>0.02</v>
      </c>
      <c r="E45" s="321">
        <f t="shared" ref="E45:J45" si="7">E46</f>
        <v>0</v>
      </c>
      <c r="F45" s="321">
        <f t="shared" si="7"/>
        <v>0.02</v>
      </c>
      <c r="G45" s="321">
        <f t="shared" si="7"/>
        <v>0</v>
      </c>
      <c r="H45" s="321">
        <f t="shared" si="7"/>
        <v>0</v>
      </c>
      <c r="I45" s="321">
        <f t="shared" si="7"/>
        <v>0</v>
      </c>
      <c r="J45" s="321">
        <f t="shared" si="7"/>
        <v>0.02</v>
      </c>
      <c r="K45" s="313"/>
      <c r="L45" s="305"/>
      <c r="M45" s="248" t="s">
        <v>585</v>
      </c>
      <c r="N45" s="315"/>
      <c r="O45" s="314" t="s">
        <v>529</v>
      </c>
      <c r="P45" s="315"/>
      <c r="Q45" s="315"/>
      <c r="R45" s="317"/>
      <c r="S45" s="317"/>
      <c r="T45" s="317"/>
      <c r="U45" s="317"/>
      <c r="V45" s="317"/>
    </row>
    <row r="46" spans="1:22" s="355" customFormat="1" ht="16" x14ac:dyDescent="0.2">
      <c r="A46" s="29">
        <v>1</v>
      </c>
      <c r="B46" s="322" t="s">
        <v>329</v>
      </c>
      <c r="C46" s="29" t="s">
        <v>351</v>
      </c>
      <c r="D46" s="312">
        <f>E46+F46</f>
        <v>0.02</v>
      </c>
      <c r="E46" s="313"/>
      <c r="F46" s="313">
        <v>0.02</v>
      </c>
      <c r="G46" s="313"/>
      <c r="H46" s="303"/>
      <c r="I46" s="313"/>
      <c r="J46" s="313">
        <v>0.02</v>
      </c>
      <c r="K46" s="313" t="s">
        <v>220</v>
      </c>
      <c r="L46" s="305">
        <v>28</v>
      </c>
      <c r="M46" s="248" t="s">
        <v>585</v>
      </c>
      <c r="N46" s="335"/>
      <c r="O46" s="354" t="s">
        <v>529</v>
      </c>
      <c r="P46" s="335"/>
      <c r="Q46" s="335"/>
      <c r="R46" s="337" t="s">
        <v>259</v>
      </c>
      <c r="S46" s="337">
        <v>22</v>
      </c>
      <c r="T46" s="337"/>
      <c r="U46" s="337"/>
      <c r="V46" s="337" t="s">
        <v>379</v>
      </c>
    </row>
    <row r="47" spans="1:22" s="309" customFormat="1" ht="16" x14ac:dyDescent="0.2">
      <c r="A47" s="320" t="s">
        <v>279</v>
      </c>
      <c r="B47" s="327" t="s">
        <v>306</v>
      </c>
      <c r="C47" s="2" t="s">
        <v>281</v>
      </c>
      <c r="D47" s="321">
        <f>D48</f>
        <v>0.3</v>
      </c>
      <c r="E47" s="321">
        <f t="shared" ref="E47:J47" si="8">E48</f>
        <v>0</v>
      </c>
      <c r="F47" s="321">
        <f t="shared" si="8"/>
        <v>0.3</v>
      </c>
      <c r="G47" s="321">
        <f t="shared" si="8"/>
        <v>0</v>
      </c>
      <c r="H47" s="321">
        <f t="shared" si="8"/>
        <v>0</v>
      </c>
      <c r="I47" s="321">
        <f t="shared" si="8"/>
        <v>0</v>
      </c>
      <c r="J47" s="321">
        <f t="shared" si="8"/>
        <v>0.3</v>
      </c>
      <c r="K47" s="313"/>
      <c r="L47" s="305"/>
      <c r="M47" s="248" t="s">
        <v>585</v>
      </c>
      <c r="N47" s="315"/>
      <c r="O47" s="314" t="s">
        <v>529</v>
      </c>
      <c r="P47" s="315"/>
      <c r="Q47" s="315"/>
      <c r="R47" s="317"/>
      <c r="S47" s="317"/>
      <c r="T47" s="317"/>
      <c r="U47" s="317"/>
      <c r="V47" s="317"/>
    </row>
    <row r="48" spans="1:22" s="309" customFormat="1" ht="17.25" customHeight="1" x14ac:dyDescent="0.2">
      <c r="A48" s="29">
        <v>1</v>
      </c>
      <c r="B48" s="322" t="s">
        <v>280</v>
      </c>
      <c r="C48" s="29" t="s">
        <v>281</v>
      </c>
      <c r="D48" s="312">
        <f>E48+F48</f>
        <v>0.3</v>
      </c>
      <c r="E48" s="313"/>
      <c r="F48" s="313">
        <v>0.3</v>
      </c>
      <c r="G48" s="313"/>
      <c r="H48" s="303"/>
      <c r="I48" s="313"/>
      <c r="J48" s="313">
        <v>0.3</v>
      </c>
      <c r="K48" s="313" t="s">
        <v>572</v>
      </c>
      <c r="L48" s="305">
        <v>29</v>
      </c>
      <c r="M48" s="248" t="s">
        <v>585</v>
      </c>
      <c r="N48" s="315"/>
      <c r="O48" s="314" t="s">
        <v>529</v>
      </c>
      <c r="P48" s="315" t="s">
        <v>533</v>
      </c>
      <c r="Q48" s="14"/>
      <c r="R48" s="317" t="s">
        <v>259</v>
      </c>
      <c r="S48" s="317">
        <v>1</v>
      </c>
      <c r="T48" s="317" t="s">
        <v>256</v>
      </c>
      <c r="U48" s="317" t="s">
        <v>471</v>
      </c>
      <c r="V48" s="317" t="s">
        <v>380</v>
      </c>
    </row>
    <row r="49" spans="1:22" s="328" customFormat="1" ht="16" x14ac:dyDescent="0.2">
      <c r="A49" s="320" t="s">
        <v>11</v>
      </c>
      <c r="B49" s="327" t="s">
        <v>87</v>
      </c>
      <c r="C49" s="2" t="s">
        <v>92</v>
      </c>
      <c r="D49" s="321">
        <f>SUM(D50:D71)</f>
        <v>12.029999999999996</v>
      </c>
      <c r="E49" s="321">
        <f t="shared" ref="E49:J49" si="9">SUM(E50:E71)</f>
        <v>0</v>
      </c>
      <c r="F49" s="321">
        <f t="shared" si="9"/>
        <v>12.029999999999996</v>
      </c>
      <c r="G49" s="321">
        <f t="shared" si="9"/>
        <v>3.8899999999999992</v>
      </c>
      <c r="H49" s="321">
        <f t="shared" si="9"/>
        <v>0</v>
      </c>
      <c r="I49" s="321">
        <f t="shared" si="9"/>
        <v>0</v>
      </c>
      <c r="J49" s="321">
        <f t="shared" si="9"/>
        <v>8.14</v>
      </c>
      <c r="K49" s="313"/>
      <c r="L49" s="305"/>
      <c r="M49" s="248" t="s">
        <v>585</v>
      </c>
      <c r="N49" s="315"/>
      <c r="O49" s="314"/>
      <c r="P49" s="315"/>
      <c r="Q49" s="315"/>
      <c r="R49" s="29"/>
      <c r="S49" s="29"/>
      <c r="T49" s="29"/>
      <c r="U49" s="29"/>
      <c r="V49" s="29"/>
    </row>
    <row r="50" spans="1:22" s="355" customFormat="1" ht="16" x14ac:dyDescent="0.2">
      <c r="A50" s="29">
        <v>1</v>
      </c>
      <c r="B50" s="322" t="s">
        <v>316</v>
      </c>
      <c r="C50" s="29" t="s">
        <v>92</v>
      </c>
      <c r="D50" s="312">
        <f t="shared" ref="D50:D71" si="10">E50+F50</f>
        <v>0.6</v>
      </c>
      <c r="E50" s="313"/>
      <c r="F50" s="313">
        <v>0.6</v>
      </c>
      <c r="G50" s="313">
        <v>0.6</v>
      </c>
      <c r="H50" s="303"/>
      <c r="I50" s="313"/>
      <c r="J50" s="313"/>
      <c r="K50" s="313" t="s">
        <v>573</v>
      </c>
      <c r="L50" s="305">
        <v>30</v>
      </c>
      <c r="M50" s="248" t="s">
        <v>585</v>
      </c>
      <c r="N50" s="335"/>
      <c r="O50" s="354" t="s">
        <v>529</v>
      </c>
      <c r="P50" s="335"/>
      <c r="Q50" s="361"/>
      <c r="R50" s="337" t="s">
        <v>255</v>
      </c>
      <c r="S50" s="337">
        <v>1</v>
      </c>
      <c r="T50" s="337"/>
      <c r="U50" s="337"/>
      <c r="V50" s="337" t="s">
        <v>379</v>
      </c>
    </row>
    <row r="51" spans="1:22" s="328" customFormat="1" ht="16" x14ac:dyDescent="0.2">
      <c r="A51" s="29">
        <v>2</v>
      </c>
      <c r="B51" s="322" t="s">
        <v>390</v>
      </c>
      <c r="C51" s="29" t="s">
        <v>92</v>
      </c>
      <c r="D51" s="312">
        <v>0.1</v>
      </c>
      <c r="E51" s="313"/>
      <c r="F51" s="313">
        <v>0.1</v>
      </c>
      <c r="G51" s="313">
        <v>0.1</v>
      </c>
      <c r="H51" s="303"/>
      <c r="I51" s="313"/>
      <c r="J51" s="313"/>
      <c r="K51" s="313" t="s">
        <v>216</v>
      </c>
      <c r="L51" s="305">
        <v>31</v>
      </c>
      <c r="M51" s="248" t="s">
        <v>585</v>
      </c>
      <c r="N51" s="315"/>
      <c r="O51" s="314" t="s">
        <v>529</v>
      </c>
      <c r="P51" s="315"/>
      <c r="Q51" s="329"/>
      <c r="R51" s="29"/>
      <c r="S51" s="29"/>
      <c r="T51" s="29"/>
      <c r="U51" s="29"/>
      <c r="V51" s="29"/>
    </row>
    <row r="52" spans="1:22" s="328" customFormat="1" ht="16" x14ac:dyDescent="0.2">
      <c r="A52" s="29">
        <v>3</v>
      </c>
      <c r="B52" s="322" t="s">
        <v>320</v>
      </c>
      <c r="C52" s="29" t="s">
        <v>92</v>
      </c>
      <c r="D52" s="312">
        <f t="shared" si="10"/>
        <v>0.27</v>
      </c>
      <c r="E52" s="313"/>
      <c r="F52" s="313">
        <v>0.27</v>
      </c>
      <c r="G52" s="313"/>
      <c r="H52" s="303"/>
      <c r="I52" s="313"/>
      <c r="J52" s="313">
        <v>0.27</v>
      </c>
      <c r="K52" s="313" t="s">
        <v>574</v>
      </c>
      <c r="L52" s="305">
        <v>32</v>
      </c>
      <c r="M52" s="248" t="s">
        <v>585</v>
      </c>
      <c r="N52" s="315"/>
      <c r="O52" s="314" t="s">
        <v>529</v>
      </c>
      <c r="P52" s="315" t="s">
        <v>533</v>
      </c>
      <c r="Q52" s="14"/>
      <c r="R52" s="29" t="s">
        <v>257</v>
      </c>
      <c r="S52" s="29">
        <v>16</v>
      </c>
      <c r="T52" s="29" t="s">
        <v>256</v>
      </c>
      <c r="U52" s="29" t="s">
        <v>471</v>
      </c>
      <c r="V52" s="29" t="s">
        <v>380</v>
      </c>
    </row>
    <row r="53" spans="1:22" s="328" customFormat="1" ht="16" x14ac:dyDescent="0.2">
      <c r="A53" s="29">
        <v>4</v>
      </c>
      <c r="B53" s="322" t="s">
        <v>321</v>
      </c>
      <c r="C53" s="29" t="s">
        <v>92</v>
      </c>
      <c r="D53" s="312">
        <f t="shared" si="10"/>
        <v>0.22</v>
      </c>
      <c r="E53" s="313"/>
      <c r="F53" s="313">
        <v>0.22</v>
      </c>
      <c r="G53" s="313">
        <v>0.22</v>
      </c>
      <c r="H53" s="303"/>
      <c r="I53" s="313"/>
      <c r="J53" s="313"/>
      <c r="K53" s="313" t="s">
        <v>218</v>
      </c>
      <c r="L53" s="305">
        <v>33</v>
      </c>
      <c r="M53" s="248" t="s">
        <v>585</v>
      </c>
      <c r="N53" s="315"/>
      <c r="O53" s="314" t="s">
        <v>529</v>
      </c>
      <c r="P53" s="315"/>
      <c r="Q53" s="329"/>
      <c r="R53" s="29" t="s">
        <v>257</v>
      </c>
      <c r="S53" s="29">
        <v>19</v>
      </c>
      <c r="T53" s="29"/>
      <c r="U53" s="29"/>
      <c r="V53" s="29" t="s">
        <v>379</v>
      </c>
    </row>
    <row r="54" spans="1:22" s="328" customFormat="1" ht="16" x14ac:dyDescent="0.2">
      <c r="A54" s="29">
        <v>5</v>
      </c>
      <c r="B54" s="322" t="s">
        <v>323</v>
      </c>
      <c r="C54" s="29" t="s">
        <v>92</v>
      </c>
      <c r="D54" s="312">
        <f t="shared" si="10"/>
        <v>0.98</v>
      </c>
      <c r="E54" s="313"/>
      <c r="F54" s="313">
        <v>0.98</v>
      </c>
      <c r="G54" s="313">
        <v>0.98</v>
      </c>
      <c r="H54" s="303"/>
      <c r="I54" s="313"/>
      <c r="J54" s="313"/>
      <c r="K54" s="313" t="s">
        <v>359</v>
      </c>
      <c r="L54" s="305">
        <v>34</v>
      </c>
      <c r="M54" s="248" t="s">
        <v>585</v>
      </c>
      <c r="N54" s="315"/>
      <c r="O54" s="314" t="s">
        <v>529</v>
      </c>
      <c r="P54" s="315"/>
      <c r="Q54" s="329"/>
      <c r="R54" s="29" t="s">
        <v>258</v>
      </c>
      <c r="S54" s="29">
        <v>2</v>
      </c>
      <c r="T54" s="29"/>
      <c r="U54" s="29"/>
      <c r="V54" s="29" t="s">
        <v>379</v>
      </c>
    </row>
    <row r="55" spans="1:22" s="328" customFormat="1" ht="22.5" customHeight="1" x14ac:dyDescent="0.2">
      <c r="A55" s="29">
        <v>6</v>
      </c>
      <c r="B55" s="322" t="s">
        <v>326</v>
      </c>
      <c r="C55" s="29" t="s">
        <v>92</v>
      </c>
      <c r="D55" s="312">
        <f t="shared" si="10"/>
        <v>0.2</v>
      </c>
      <c r="E55" s="313"/>
      <c r="F55" s="313">
        <v>0.2</v>
      </c>
      <c r="G55" s="313"/>
      <c r="H55" s="303"/>
      <c r="I55" s="313"/>
      <c r="J55" s="313">
        <v>0.2</v>
      </c>
      <c r="K55" s="313" t="s">
        <v>575</v>
      </c>
      <c r="L55" s="305">
        <v>35</v>
      </c>
      <c r="M55" s="248" t="s">
        <v>585</v>
      </c>
      <c r="N55" s="315"/>
      <c r="O55" s="314" t="s">
        <v>529</v>
      </c>
      <c r="P55" s="315" t="s">
        <v>533</v>
      </c>
      <c r="Q55" s="14"/>
      <c r="R55" s="29" t="s">
        <v>259</v>
      </c>
      <c r="S55" s="29">
        <v>14</v>
      </c>
      <c r="T55" s="29" t="s">
        <v>256</v>
      </c>
      <c r="U55" s="29" t="s">
        <v>471</v>
      </c>
      <c r="V55" s="29" t="s">
        <v>380</v>
      </c>
    </row>
    <row r="56" spans="1:22" s="328" customFormat="1" ht="32" x14ac:dyDescent="0.2">
      <c r="A56" s="29">
        <v>7</v>
      </c>
      <c r="B56" s="322" t="s">
        <v>327</v>
      </c>
      <c r="C56" s="29" t="s">
        <v>92</v>
      </c>
      <c r="D56" s="312">
        <f t="shared" si="10"/>
        <v>0.32</v>
      </c>
      <c r="E56" s="313"/>
      <c r="F56" s="313">
        <v>0.32</v>
      </c>
      <c r="G56" s="313">
        <v>0.32</v>
      </c>
      <c r="H56" s="303"/>
      <c r="I56" s="313"/>
      <c r="J56" s="313"/>
      <c r="K56" s="313" t="s">
        <v>576</v>
      </c>
      <c r="L56" s="305">
        <v>36</v>
      </c>
      <c r="M56" s="248" t="s">
        <v>585</v>
      </c>
      <c r="N56" s="315"/>
      <c r="O56" s="314" t="s">
        <v>529</v>
      </c>
      <c r="P56" s="315" t="s">
        <v>533</v>
      </c>
      <c r="Q56" s="14"/>
      <c r="R56" s="29" t="s">
        <v>259</v>
      </c>
      <c r="S56" s="29">
        <v>16</v>
      </c>
      <c r="T56" s="29" t="s">
        <v>256</v>
      </c>
      <c r="U56" s="29" t="s">
        <v>471</v>
      </c>
      <c r="V56" s="29" t="s">
        <v>380</v>
      </c>
    </row>
    <row r="57" spans="1:22" s="328" customFormat="1" ht="16" x14ac:dyDescent="0.2">
      <c r="A57" s="29">
        <v>8</v>
      </c>
      <c r="B57" s="322" t="s">
        <v>328</v>
      </c>
      <c r="C57" s="29" t="s">
        <v>92</v>
      </c>
      <c r="D57" s="312">
        <f t="shared" si="10"/>
        <v>0.63</v>
      </c>
      <c r="E57" s="313"/>
      <c r="F57" s="313">
        <v>0.63</v>
      </c>
      <c r="G57" s="313"/>
      <c r="H57" s="303"/>
      <c r="I57" s="313"/>
      <c r="J57" s="313">
        <v>0.63</v>
      </c>
      <c r="K57" s="313" t="s">
        <v>220</v>
      </c>
      <c r="L57" s="305">
        <v>37</v>
      </c>
      <c r="M57" s="248" t="s">
        <v>585</v>
      </c>
      <c r="N57" s="315"/>
      <c r="O57" s="314" t="s">
        <v>529</v>
      </c>
      <c r="P57" s="315"/>
      <c r="Q57" s="329"/>
      <c r="R57" s="29" t="s">
        <v>259</v>
      </c>
      <c r="S57" s="29">
        <v>20</v>
      </c>
      <c r="T57" s="29"/>
      <c r="U57" s="29"/>
      <c r="V57" s="29" t="s">
        <v>379</v>
      </c>
    </row>
    <row r="58" spans="1:22" s="328" customFormat="1" ht="32" x14ac:dyDescent="0.2">
      <c r="A58" s="29">
        <v>9</v>
      </c>
      <c r="B58" s="322" t="s">
        <v>314</v>
      </c>
      <c r="C58" s="248" t="s">
        <v>92</v>
      </c>
      <c r="D58" s="312">
        <f t="shared" si="10"/>
        <v>4.8</v>
      </c>
      <c r="E58" s="313"/>
      <c r="F58" s="313">
        <v>4.8</v>
      </c>
      <c r="G58" s="313"/>
      <c r="H58" s="303"/>
      <c r="I58" s="313"/>
      <c r="J58" s="313">
        <v>4.8</v>
      </c>
      <c r="K58" s="313" t="s">
        <v>355</v>
      </c>
      <c r="L58" s="305">
        <v>38</v>
      </c>
      <c r="M58" s="248" t="s">
        <v>585</v>
      </c>
      <c r="N58" s="315"/>
      <c r="O58" s="314" t="s">
        <v>529</v>
      </c>
      <c r="P58" s="315"/>
      <c r="Q58" s="329"/>
      <c r="R58" s="29" t="s">
        <v>355</v>
      </c>
      <c r="S58" s="248">
        <v>59</v>
      </c>
      <c r="T58" s="248"/>
      <c r="U58" s="248"/>
      <c r="V58" s="311" t="s">
        <v>379</v>
      </c>
    </row>
    <row r="59" spans="1:22" s="328" customFormat="1" ht="32" x14ac:dyDescent="0.2">
      <c r="A59" s="29">
        <v>10</v>
      </c>
      <c r="B59" s="322" t="s">
        <v>333</v>
      </c>
      <c r="C59" s="325" t="s">
        <v>92</v>
      </c>
      <c r="D59" s="312">
        <f t="shared" si="10"/>
        <v>0.12</v>
      </c>
      <c r="E59" s="313"/>
      <c r="F59" s="313">
        <v>0.12</v>
      </c>
      <c r="G59" s="313"/>
      <c r="H59" s="303"/>
      <c r="I59" s="313"/>
      <c r="J59" s="313">
        <v>0.12</v>
      </c>
      <c r="K59" s="313" t="s">
        <v>584</v>
      </c>
      <c r="L59" s="305">
        <v>39</v>
      </c>
      <c r="M59" s="248" t="s">
        <v>585</v>
      </c>
      <c r="N59" s="315"/>
      <c r="O59" s="314" t="s">
        <v>529</v>
      </c>
      <c r="P59" s="315" t="s">
        <v>534</v>
      </c>
      <c r="Q59" s="14"/>
      <c r="R59" s="29" t="s">
        <v>260</v>
      </c>
      <c r="S59" s="29">
        <v>6</v>
      </c>
      <c r="T59" s="29" t="s">
        <v>378</v>
      </c>
      <c r="U59" s="29" t="s">
        <v>471</v>
      </c>
      <c r="V59" s="29" t="s">
        <v>380</v>
      </c>
    </row>
    <row r="60" spans="1:22" s="328" customFormat="1" ht="21.75" customHeight="1" x14ac:dyDescent="0.2">
      <c r="A60" s="29">
        <v>11</v>
      </c>
      <c r="B60" s="322" t="s">
        <v>334</v>
      </c>
      <c r="C60" s="325" t="s">
        <v>92</v>
      </c>
      <c r="D60" s="312">
        <f t="shared" si="10"/>
        <v>0.2</v>
      </c>
      <c r="E60" s="313"/>
      <c r="F60" s="313">
        <v>0.2</v>
      </c>
      <c r="G60" s="313"/>
      <c r="H60" s="303"/>
      <c r="I60" s="313"/>
      <c r="J60" s="313">
        <v>0.2</v>
      </c>
      <c r="K60" s="313" t="s">
        <v>360</v>
      </c>
      <c r="L60" s="305">
        <v>40</v>
      </c>
      <c r="M60" s="248" t="s">
        <v>585</v>
      </c>
      <c r="N60" s="315"/>
      <c r="O60" s="314" t="s">
        <v>529</v>
      </c>
      <c r="P60" s="315" t="s">
        <v>534</v>
      </c>
      <c r="Q60" s="14"/>
      <c r="R60" s="29" t="s">
        <v>260</v>
      </c>
      <c r="S60" s="29">
        <v>8</v>
      </c>
      <c r="T60" s="29" t="s">
        <v>378</v>
      </c>
      <c r="U60" s="29" t="s">
        <v>471</v>
      </c>
      <c r="V60" s="29" t="s">
        <v>380</v>
      </c>
    </row>
    <row r="61" spans="1:22" s="328" customFormat="1" ht="23.25" customHeight="1" x14ac:dyDescent="0.2">
      <c r="A61" s="29">
        <v>12</v>
      </c>
      <c r="B61" s="322" t="s">
        <v>335</v>
      </c>
      <c r="C61" s="325" t="s">
        <v>92</v>
      </c>
      <c r="D61" s="312">
        <f t="shared" si="10"/>
        <v>0.1</v>
      </c>
      <c r="E61" s="313"/>
      <c r="F61" s="313">
        <v>0.1</v>
      </c>
      <c r="G61" s="313">
        <v>0.05</v>
      </c>
      <c r="H61" s="303"/>
      <c r="I61" s="313"/>
      <c r="J61" s="313">
        <v>0.05</v>
      </c>
      <c r="K61" s="313" t="s">
        <v>361</v>
      </c>
      <c r="L61" s="305">
        <v>41</v>
      </c>
      <c r="M61" s="248" t="s">
        <v>585</v>
      </c>
      <c r="N61" s="315"/>
      <c r="O61" s="314" t="s">
        <v>529</v>
      </c>
      <c r="P61" s="315" t="s">
        <v>534</v>
      </c>
      <c r="Q61" s="14"/>
      <c r="R61" s="29" t="s">
        <v>260</v>
      </c>
      <c r="S61" s="29">
        <v>12</v>
      </c>
      <c r="T61" s="29" t="s">
        <v>378</v>
      </c>
      <c r="U61" s="29" t="s">
        <v>471</v>
      </c>
      <c r="V61" s="29" t="s">
        <v>380</v>
      </c>
    </row>
    <row r="62" spans="1:22" s="328" customFormat="1" ht="32" x14ac:dyDescent="0.2">
      <c r="A62" s="29">
        <v>13</v>
      </c>
      <c r="B62" s="322" t="s">
        <v>336</v>
      </c>
      <c r="C62" s="29" t="s">
        <v>92</v>
      </c>
      <c r="D62" s="312">
        <f t="shared" si="10"/>
        <v>0.8</v>
      </c>
      <c r="E62" s="313"/>
      <c r="F62" s="313">
        <v>0.8</v>
      </c>
      <c r="G62" s="313">
        <v>0.3</v>
      </c>
      <c r="H62" s="303"/>
      <c r="I62" s="313"/>
      <c r="J62" s="313">
        <v>0.5</v>
      </c>
      <c r="K62" s="313" t="s">
        <v>362</v>
      </c>
      <c r="L62" s="305">
        <v>42</v>
      </c>
      <c r="M62" s="248" t="s">
        <v>585</v>
      </c>
      <c r="N62" s="315"/>
      <c r="O62" s="314" t="s">
        <v>529</v>
      </c>
      <c r="P62" s="315"/>
      <c r="Q62" s="329"/>
      <c r="R62" s="29" t="s">
        <v>260</v>
      </c>
      <c r="S62" s="29">
        <v>25</v>
      </c>
      <c r="T62" s="29"/>
      <c r="U62" s="29"/>
      <c r="V62" s="29" t="s">
        <v>379</v>
      </c>
    </row>
    <row r="63" spans="1:22" s="328" customFormat="1" ht="24" customHeight="1" x14ac:dyDescent="0.2">
      <c r="A63" s="29">
        <v>14</v>
      </c>
      <c r="B63" s="322" t="s">
        <v>337</v>
      </c>
      <c r="C63" s="29" t="s">
        <v>92</v>
      </c>
      <c r="D63" s="312">
        <f t="shared" si="10"/>
        <v>0.45</v>
      </c>
      <c r="E63" s="313"/>
      <c r="F63" s="313">
        <v>0.45</v>
      </c>
      <c r="G63" s="313">
        <v>0.45</v>
      </c>
      <c r="H63" s="303"/>
      <c r="I63" s="313"/>
      <c r="J63" s="313"/>
      <c r="K63" s="313" t="s">
        <v>363</v>
      </c>
      <c r="L63" s="305">
        <v>43</v>
      </c>
      <c r="M63" s="248" t="s">
        <v>585</v>
      </c>
      <c r="N63" s="315"/>
      <c r="O63" s="314" t="s">
        <v>529</v>
      </c>
      <c r="P63" s="315"/>
      <c r="Q63" s="329"/>
      <c r="R63" s="29" t="s">
        <v>260</v>
      </c>
      <c r="S63" s="29">
        <v>23</v>
      </c>
      <c r="T63" s="29"/>
      <c r="U63" s="29"/>
      <c r="V63" s="29" t="s">
        <v>379</v>
      </c>
    </row>
    <row r="64" spans="1:22" s="328" customFormat="1" ht="32" x14ac:dyDescent="0.2">
      <c r="A64" s="29">
        <v>15</v>
      </c>
      <c r="B64" s="322" t="s">
        <v>339</v>
      </c>
      <c r="C64" s="29" t="s">
        <v>92</v>
      </c>
      <c r="D64" s="312">
        <f t="shared" si="10"/>
        <v>0.15</v>
      </c>
      <c r="E64" s="313"/>
      <c r="F64" s="313">
        <v>0.15</v>
      </c>
      <c r="G64" s="313">
        <v>0.15</v>
      </c>
      <c r="H64" s="303"/>
      <c r="I64" s="313"/>
      <c r="J64" s="313"/>
      <c r="K64" s="313" t="s">
        <v>497</v>
      </c>
      <c r="L64" s="305">
        <v>44</v>
      </c>
      <c r="M64" s="248" t="s">
        <v>585</v>
      </c>
      <c r="N64" s="315"/>
      <c r="O64" s="314" t="s">
        <v>529</v>
      </c>
      <c r="P64" s="315" t="s">
        <v>533</v>
      </c>
      <c r="Q64" s="329"/>
      <c r="R64" s="29" t="s">
        <v>261</v>
      </c>
      <c r="S64" s="29">
        <v>6</v>
      </c>
      <c r="T64" s="29" t="s">
        <v>256</v>
      </c>
      <c r="U64" s="29" t="s">
        <v>471</v>
      </c>
      <c r="V64" s="29" t="s">
        <v>380</v>
      </c>
    </row>
    <row r="65" spans="1:24" s="328" customFormat="1" ht="32" x14ac:dyDescent="0.2">
      <c r="A65" s="29">
        <v>16</v>
      </c>
      <c r="B65" s="322" t="s">
        <v>340</v>
      </c>
      <c r="C65" s="29" t="s">
        <v>92</v>
      </c>
      <c r="D65" s="312">
        <f t="shared" si="10"/>
        <v>0.32</v>
      </c>
      <c r="E65" s="313"/>
      <c r="F65" s="313">
        <v>0.32</v>
      </c>
      <c r="G65" s="313">
        <v>0.32</v>
      </c>
      <c r="H65" s="303"/>
      <c r="I65" s="313"/>
      <c r="J65" s="313"/>
      <c r="K65" s="313" t="s">
        <v>365</v>
      </c>
      <c r="L65" s="305">
        <v>45</v>
      </c>
      <c r="M65" s="248" t="s">
        <v>585</v>
      </c>
      <c r="N65" s="315"/>
      <c r="O65" s="314" t="s">
        <v>529</v>
      </c>
      <c r="P65" s="315"/>
      <c r="Q65" s="329"/>
      <c r="R65" s="29" t="s">
        <v>261</v>
      </c>
      <c r="S65" s="29">
        <v>12</v>
      </c>
      <c r="T65" s="29"/>
      <c r="U65" s="29"/>
      <c r="V65" s="29" t="s">
        <v>379</v>
      </c>
    </row>
    <row r="66" spans="1:24" s="355" customFormat="1" ht="32" x14ac:dyDescent="0.2">
      <c r="A66" s="29">
        <v>17</v>
      </c>
      <c r="B66" s="322" t="s">
        <v>341</v>
      </c>
      <c r="C66" s="29" t="s">
        <v>92</v>
      </c>
      <c r="D66" s="312">
        <f t="shared" si="10"/>
        <v>0.41</v>
      </c>
      <c r="E66" s="313"/>
      <c r="F66" s="313">
        <v>0.41</v>
      </c>
      <c r="G66" s="313">
        <v>0.4</v>
      </c>
      <c r="H66" s="303"/>
      <c r="I66" s="313"/>
      <c r="J66" s="313">
        <v>0.01</v>
      </c>
      <c r="K66" s="313" t="s">
        <v>579</v>
      </c>
      <c r="L66" s="305">
        <v>46</v>
      </c>
      <c r="M66" s="248" t="s">
        <v>585</v>
      </c>
      <c r="N66" s="335"/>
      <c r="O66" s="354" t="s">
        <v>529</v>
      </c>
      <c r="P66" s="335"/>
      <c r="Q66" s="335"/>
      <c r="R66" s="337" t="s">
        <v>261</v>
      </c>
      <c r="S66" s="337">
        <v>14</v>
      </c>
      <c r="T66" s="337"/>
      <c r="U66" s="337"/>
      <c r="V66" s="337" t="s">
        <v>379</v>
      </c>
    </row>
    <row r="67" spans="1:24" s="328" customFormat="1" ht="24" customHeight="1" x14ac:dyDescent="0.2">
      <c r="A67" s="29">
        <v>18</v>
      </c>
      <c r="B67" s="322" t="s">
        <v>342</v>
      </c>
      <c r="C67" s="29" t="s">
        <v>92</v>
      </c>
      <c r="D67" s="312">
        <f t="shared" si="10"/>
        <v>0.2</v>
      </c>
      <c r="E67" s="313"/>
      <c r="F67" s="313">
        <v>0.2</v>
      </c>
      <c r="G67" s="313"/>
      <c r="H67" s="303"/>
      <c r="I67" s="313"/>
      <c r="J67" s="313">
        <v>0.2</v>
      </c>
      <c r="K67" s="313" t="s">
        <v>366</v>
      </c>
      <c r="L67" s="305">
        <v>47</v>
      </c>
      <c r="M67" s="248" t="s">
        <v>585</v>
      </c>
      <c r="N67" s="315"/>
      <c r="O67" s="314" t="s">
        <v>529</v>
      </c>
      <c r="P67" s="315"/>
      <c r="Q67" s="315"/>
      <c r="R67" s="29" t="s">
        <v>262</v>
      </c>
      <c r="S67" s="29">
        <v>6</v>
      </c>
      <c r="T67" s="29"/>
      <c r="U67" s="29"/>
      <c r="V67" s="29" t="s">
        <v>379</v>
      </c>
    </row>
    <row r="68" spans="1:24" s="328" customFormat="1" ht="23.25" customHeight="1" x14ac:dyDescent="0.2">
      <c r="A68" s="29">
        <v>19</v>
      </c>
      <c r="B68" s="322" t="s">
        <v>343</v>
      </c>
      <c r="C68" s="29" t="s">
        <v>92</v>
      </c>
      <c r="D68" s="312">
        <f t="shared" si="10"/>
        <v>0.2</v>
      </c>
      <c r="E68" s="313"/>
      <c r="F68" s="313">
        <v>0.2</v>
      </c>
      <c r="G68" s="313"/>
      <c r="H68" s="303"/>
      <c r="I68" s="313"/>
      <c r="J68" s="313">
        <v>0.2</v>
      </c>
      <c r="K68" s="313" t="s">
        <v>367</v>
      </c>
      <c r="L68" s="305">
        <v>48</v>
      </c>
      <c r="M68" s="248" t="s">
        <v>585</v>
      </c>
      <c r="N68" s="315"/>
      <c r="O68" s="314" t="s">
        <v>529</v>
      </c>
      <c r="P68" s="315"/>
      <c r="Q68" s="315"/>
      <c r="R68" s="29" t="s">
        <v>262</v>
      </c>
      <c r="S68" s="29">
        <v>7</v>
      </c>
      <c r="T68" s="29"/>
      <c r="U68" s="29"/>
      <c r="V68" s="29" t="s">
        <v>379</v>
      </c>
    </row>
    <row r="69" spans="1:24" s="328" customFormat="1" ht="32" x14ac:dyDescent="0.2">
      <c r="A69" s="29">
        <v>20</v>
      </c>
      <c r="B69" s="322" t="s">
        <v>344</v>
      </c>
      <c r="C69" s="29" t="s">
        <v>92</v>
      </c>
      <c r="D69" s="312">
        <f t="shared" si="10"/>
        <v>0.66</v>
      </c>
      <c r="E69" s="313"/>
      <c r="F69" s="313">
        <v>0.66</v>
      </c>
      <c r="G69" s="313"/>
      <c r="H69" s="303"/>
      <c r="I69" s="313"/>
      <c r="J69" s="313">
        <v>0.66</v>
      </c>
      <c r="K69" s="313" t="s">
        <v>368</v>
      </c>
      <c r="L69" s="305">
        <v>49</v>
      </c>
      <c r="M69" s="248" t="s">
        <v>585</v>
      </c>
      <c r="N69" s="315"/>
      <c r="O69" s="314" t="s">
        <v>529</v>
      </c>
      <c r="P69" s="315"/>
      <c r="Q69" s="315"/>
      <c r="R69" s="29" t="s">
        <v>266</v>
      </c>
      <c r="S69" s="29">
        <v>26</v>
      </c>
      <c r="T69" s="29"/>
      <c r="U69" s="29"/>
      <c r="V69" s="29" t="s">
        <v>379</v>
      </c>
    </row>
    <row r="70" spans="1:24" s="328" customFormat="1" ht="30.75" customHeight="1" x14ac:dyDescent="0.2">
      <c r="A70" s="29">
        <v>21</v>
      </c>
      <c r="B70" s="322" t="s">
        <v>345</v>
      </c>
      <c r="C70" s="29" t="s">
        <v>92</v>
      </c>
      <c r="D70" s="312">
        <f t="shared" si="10"/>
        <v>0.2</v>
      </c>
      <c r="E70" s="313"/>
      <c r="F70" s="313">
        <v>0.2</v>
      </c>
      <c r="G70" s="313"/>
      <c r="H70" s="303"/>
      <c r="I70" s="313"/>
      <c r="J70" s="313">
        <v>0.2</v>
      </c>
      <c r="K70" s="313" t="s">
        <v>369</v>
      </c>
      <c r="L70" s="305">
        <v>50</v>
      </c>
      <c r="M70" s="248" t="s">
        <v>585</v>
      </c>
      <c r="N70" s="315"/>
      <c r="O70" s="314" t="s">
        <v>529</v>
      </c>
      <c r="P70" s="315"/>
      <c r="Q70" s="315"/>
      <c r="R70" s="29" t="s">
        <v>266</v>
      </c>
      <c r="S70" s="29">
        <v>31</v>
      </c>
      <c r="T70" s="29"/>
      <c r="U70" s="29"/>
      <c r="V70" s="29" t="s">
        <v>379</v>
      </c>
    </row>
    <row r="71" spans="1:24" s="328" customFormat="1" ht="21" customHeight="1" x14ac:dyDescent="0.2">
      <c r="A71" s="29">
        <v>22</v>
      </c>
      <c r="B71" s="322" t="s">
        <v>346</v>
      </c>
      <c r="C71" s="29" t="s">
        <v>92</v>
      </c>
      <c r="D71" s="312">
        <f t="shared" si="10"/>
        <v>0.1</v>
      </c>
      <c r="E71" s="313"/>
      <c r="F71" s="313">
        <v>0.1</v>
      </c>
      <c r="G71" s="313"/>
      <c r="H71" s="303"/>
      <c r="I71" s="313"/>
      <c r="J71" s="313">
        <v>0.1</v>
      </c>
      <c r="K71" s="313" t="s">
        <v>370</v>
      </c>
      <c r="L71" s="305">
        <v>51</v>
      </c>
      <c r="M71" s="248" t="s">
        <v>585</v>
      </c>
      <c r="N71" s="315"/>
      <c r="O71" s="314" t="s">
        <v>529</v>
      </c>
      <c r="P71" s="315"/>
      <c r="Q71" s="315"/>
      <c r="R71" s="29" t="s">
        <v>266</v>
      </c>
      <c r="S71" s="29">
        <v>32</v>
      </c>
      <c r="T71" s="29"/>
      <c r="U71" s="29"/>
      <c r="V71" s="29" t="s">
        <v>379</v>
      </c>
    </row>
    <row r="72" spans="1:24" s="309" customFormat="1" ht="16" x14ac:dyDescent="0.2">
      <c r="A72" s="320" t="s">
        <v>12</v>
      </c>
      <c r="B72" s="327" t="s">
        <v>389</v>
      </c>
      <c r="C72" s="2" t="s">
        <v>97</v>
      </c>
      <c r="D72" s="321">
        <f>D73</f>
        <v>0.65</v>
      </c>
      <c r="E72" s="321">
        <f t="shared" ref="E72:J72" si="11">E73</f>
        <v>0.42</v>
      </c>
      <c r="F72" s="321">
        <f t="shared" si="11"/>
        <v>0.23</v>
      </c>
      <c r="G72" s="321">
        <f t="shared" si="11"/>
        <v>0</v>
      </c>
      <c r="H72" s="321">
        <f t="shared" si="11"/>
        <v>0</v>
      </c>
      <c r="I72" s="321">
        <f t="shared" si="11"/>
        <v>0</v>
      </c>
      <c r="J72" s="321">
        <f t="shared" si="11"/>
        <v>0.23</v>
      </c>
      <c r="K72" s="313"/>
      <c r="L72" s="305"/>
      <c r="M72" s="248" t="s">
        <v>585</v>
      </c>
      <c r="N72" s="315"/>
      <c r="O72" s="314"/>
      <c r="P72" s="315"/>
      <c r="Q72" s="315"/>
      <c r="R72" s="317"/>
      <c r="S72" s="317"/>
      <c r="T72" s="317"/>
      <c r="U72" s="317"/>
      <c r="V72" s="317"/>
    </row>
    <row r="73" spans="1:24" s="355" customFormat="1" ht="16" x14ac:dyDescent="0.2">
      <c r="A73" s="29">
        <v>1</v>
      </c>
      <c r="B73" s="322" t="s">
        <v>311</v>
      </c>
      <c r="C73" s="248" t="s">
        <v>97</v>
      </c>
      <c r="D73" s="312">
        <f>E73+F73</f>
        <v>0.65</v>
      </c>
      <c r="E73" s="313">
        <v>0.42</v>
      </c>
      <c r="F73" s="313">
        <v>0.23</v>
      </c>
      <c r="G73" s="313"/>
      <c r="H73" s="303"/>
      <c r="I73" s="313"/>
      <c r="J73" s="313">
        <v>0.23</v>
      </c>
      <c r="K73" s="313" t="s">
        <v>354</v>
      </c>
      <c r="L73" s="305">
        <v>52</v>
      </c>
      <c r="M73" s="248" t="s">
        <v>585</v>
      </c>
      <c r="N73" s="335"/>
      <c r="O73" s="354" t="s">
        <v>529</v>
      </c>
      <c r="P73" s="335"/>
      <c r="Q73" s="335"/>
      <c r="R73" s="337" t="s">
        <v>374</v>
      </c>
      <c r="S73" s="356">
        <v>64</v>
      </c>
      <c r="T73" s="356"/>
      <c r="U73" s="356"/>
      <c r="V73" s="353" t="s">
        <v>379</v>
      </c>
    </row>
    <row r="74" spans="1:24" s="309" customFormat="1" ht="16" x14ac:dyDescent="0.2">
      <c r="A74" s="320" t="s">
        <v>13</v>
      </c>
      <c r="B74" s="327" t="s">
        <v>307</v>
      </c>
      <c r="C74" s="2" t="s">
        <v>46</v>
      </c>
      <c r="D74" s="321">
        <f>SUM(D75:D76)</f>
        <v>1.1000000000000001</v>
      </c>
      <c r="E74" s="321">
        <f t="shared" ref="E74:J74" si="12">SUM(E75:E76)</f>
        <v>0</v>
      </c>
      <c r="F74" s="321">
        <f t="shared" si="12"/>
        <v>1.1000000000000001</v>
      </c>
      <c r="G74" s="321">
        <f t="shared" si="12"/>
        <v>0.89999999999999991</v>
      </c>
      <c r="H74" s="321">
        <f t="shared" si="12"/>
        <v>0</v>
      </c>
      <c r="I74" s="321">
        <f t="shared" si="12"/>
        <v>0</v>
      </c>
      <c r="J74" s="321">
        <f t="shared" si="12"/>
        <v>0.2</v>
      </c>
      <c r="K74" s="313"/>
      <c r="L74" s="305"/>
      <c r="M74" s="248" t="s">
        <v>585</v>
      </c>
      <c r="N74" s="315"/>
      <c r="O74" s="314"/>
      <c r="P74" s="315"/>
      <c r="Q74" s="315"/>
      <c r="R74" s="317"/>
      <c r="S74" s="317"/>
      <c r="T74" s="317"/>
      <c r="U74" s="317"/>
      <c r="V74" s="317"/>
    </row>
    <row r="75" spans="1:24" s="355" customFormat="1" ht="16" x14ac:dyDescent="0.2">
      <c r="A75" s="29">
        <v>1</v>
      </c>
      <c r="B75" s="322" t="s">
        <v>331</v>
      </c>
      <c r="C75" s="29" t="s">
        <v>46</v>
      </c>
      <c r="D75" s="312">
        <f>E75+F75</f>
        <v>0.5</v>
      </c>
      <c r="E75" s="313"/>
      <c r="F75" s="313">
        <v>0.5</v>
      </c>
      <c r="G75" s="313">
        <v>0.3</v>
      </c>
      <c r="H75" s="303"/>
      <c r="I75" s="313"/>
      <c r="J75" s="313">
        <v>0.2</v>
      </c>
      <c r="K75" s="313" t="s">
        <v>464</v>
      </c>
      <c r="L75" s="305">
        <v>53</v>
      </c>
      <c r="M75" s="248" t="s">
        <v>585</v>
      </c>
      <c r="N75" s="335"/>
      <c r="O75" s="354" t="s">
        <v>529</v>
      </c>
      <c r="P75" s="335"/>
      <c r="Q75" s="335"/>
      <c r="R75" s="337" t="s">
        <v>274</v>
      </c>
      <c r="S75" s="337">
        <v>14</v>
      </c>
      <c r="T75" s="337"/>
      <c r="U75" s="337"/>
      <c r="V75" s="337" t="s">
        <v>379</v>
      </c>
    </row>
    <row r="76" spans="1:24" s="355" customFormat="1" ht="32.25" customHeight="1" x14ac:dyDescent="0.2">
      <c r="A76" s="29">
        <v>2</v>
      </c>
      <c r="B76" s="322" t="s">
        <v>331</v>
      </c>
      <c r="C76" s="29" t="s">
        <v>46</v>
      </c>
      <c r="D76" s="312">
        <f>E76+F76</f>
        <v>0.6</v>
      </c>
      <c r="E76" s="313"/>
      <c r="F76" s="313">
        <v>0.6</v>
      </c>
      <c r="G76" s="313">
        <v>0.6</v>
      </c>
      <c r="H76" s="303"/>
      <c r="I76" s="313"/>
      <c r="J76" s="313"/>
      <c r="K76" s="313" t="s">
        <v>582</v>
      </c>
      <c r="L76" s="305">
        <v>54</v>
      </c>
      <c r="M76" s="248" t="s">
        <v>585</v>
      </c>
      <c r="N76" s="335"/>
      <c r="O76" s="354" t="s">
        <v>529</v>
      </c>
      <c r="P76" s="335"/>
      <c r="Q76" s="335"/>
      <c r="R76" s="337" t="s">
        <v>274</v>
      </c>
      <c r="S76" s="337">
        <v>15</v>
      </c>
      <c r="T76" s="337"/>
      <c r="U76" s="337"/>
      <c r="V76" s="337" t="s">
        <v>379</v>
      </c>
    </row>
    <row r="77" spans="1:24" s="355" customFormat="1" ht="16" hidden="1" x14ac:dyDescent="0.2">
      <c r="A77" s="2">
        <f>A76+A73+A71+A48+A46+A44+A42+A22+A18+A15+A12</f>
        <v>54</v>
      </c>
      <c r="B77" s="301"/>
      <c r="C77" s="2"/>
      <c r="D77" s="321">
        <f>D74+D72+D49+D47+D45+D43+D23+D19+D16+D14+D11</f>
        <v>108.92999999999999</v>
      </c>
      <c r="E77" s="321">
        <f t="shared" ref="E77:J77" si="13">E74+E72+E49+E47+E45+E43+E23+E19+E16+E14+E11</f>
        <v>24.18</v>
      </c>
      <c r="F77" s="321">
        <f t="shared" si="13"/>
        <v>84.75</v>
      </c>
      <c r="G77" s="321">
        <f t="shared" si="13"/>
        <v>21.92</v>
      </c>
      <c r="H77" s="321">
        <f t="shared" si="13"/>
        <v>0</v>
      </c>
      <c r="I77" s="321">
        <f t="shared" si="13"/>
        <v>14.559999999999999</v>
      </c>
      <c r="J77" s="321">
        <f t="shared" si="13"/>
        <v>48.269999999999989</v>
      </c>
      <c r="K77" s="303"/>
      <c r="L77" s="305"/>
      <c r="M77" s="306"/>
      <c r="N77" s="358"/>
      <c r="O77" s="357"/>
      <c r="P77" s="358"/>
      <c r="Q77" s="358"/>
      <c r="R77" s="359"/>
      <c r="S77" s="359"/>
      <c r="T77" s="359"/>
      <c r="U77" s="359"/>
      <c r="V77" s="359"/>
    </row>
    <row r="78" spans="1:24" s="309" customFormat="1" ht="80" x14ac:dyDescent="0.2">
      <c r="A78" s="2" t="s">
        <v>282</v>
      </c>
      <c r="B78" s="301" t="s">
        <v>283</v>
      </c>
      <c r="C78" s="29"/>
      <c r="D78" s="300">
        <f t="shared" ref="D78:J78" si="14">D79+D86+D101+D121+D126+D130+D132+D137+D141+D146+D148+D150+D192+D194+D196+D198</f>
        <v>235.62999999999997</v>
      </c>
      <c r="E78" s="300">
        <f t="shared" si="14"/>
        <v>2.88</v>
      </c>
      <c r="F78" s="300">
        <f t="shared" si="14"/>
        <v>232.74999999999994</v>
      </c>
      <c r="G78" s="300">
        <f t="shared" si="14"/>
        <v>13.819999999999999</v>
      </c>
      <c r="H78" s="300">
        <f t="shared" si="14"/>
        <v>0</v>
      </c>
      <c r="I78" s="300">
        <f t="shared" si="14"/>
        <v>31.65</v>
      </c>
      <c r="J78" s="300">
        <f t="shared" si="14"/>
        <v>187.27999999999997</v>
      </c>
      <c r="K78" s="313"/>
      <c r="L78" s="305"/>
      <c r="M78" s="248"/>
      <c r="N78" s="326"/>
      <c r="O78" s="248"/>
      <c r="P78" s="326"/>
      <c r="Q78" s="326"/>
      <c r="R78" s="308"/>
      <c r="S78" s="308"/>
      <c r="T78" s="308"/>
      <c r="U78" s="308"/>
      <c r="V78" s="308"/>
    </row>
    <row r="79" spans="1:24" s="309" customFormat="1" ht="16" x14ac:dyDescent="0.2">
      <c r="A79" s="320" t="s">
        <v>284</v>
      </c>
      <c r="B79" s="301" t="s">
        <v>285</v>
      </c>
      <c r="C79" s="2" t="s">
        <v>70</v>
      </c>
      <c r="D79" s="303">
        <f t="shared" ref="D79:J79" si="15">SUM(D80:D85)</f>
        <v>66.699999999999989</v>
      </c>
      <c r="E79" s="303">
        <f t="shared" si="15"/>
        <v>0</v>
      </c>
      <c r="F79" s="303">
        <f t="shared" si="15"/>
        <v>66.699999999999989</v>
      </c>
      <c r="G79" s="303">
        <f t="shared" si="15"/>
        <v>0.4</v>
      </c>
      <c r="H79" s="303">
        <f t="shared" si="15"/>
        <v>0</v>
      </c>
      <c r="I79" s="303">
        <f t="shared" si="15"/>
        <v>0</v>
      </c>
      <c r="J79" s="303">
        <f t="shared" si="15"/>
        <v>66.3</v>
      </c>
      <c r="K79" s="313"/>
      <c r="L79" s="305"/>
      <c r="M79" s="248"/>
      <c r="N79" s="326"/>
      <c r="O79" s="248"/>
      <c r="P79" s="326"/>
      <c r="Q79" s="326"/>
      <c r="R79" s="308"/>
      <c r="S79" s="308"/>
      <c r="T79" s="308"/>
      <c r="U79" s="308"/>
      <c r="V79" s="308"/>
    </row>
    <row r="80" spans="1:24" s="332" customFormat="1" ht="32" x14ac:dyDescent="0.2">
      <c r="A80" s="29">
        <v>1</v>
      </c>
      <c r="B80" s="322" t="s">
        <v>405</v>
      </c>
      <c r="C80" s="29" t="s">
        <v>70</v>
      </c>
      <c r="D80" s="313">
        <f t="shared" ref="D80:D100" si="16">E80+F80</f>
        <v>21.5</v>
      </c>
      <c r="E80" s="313"/>
      <c r="F80" s="313">
        <v>21.5</v>
      </c>
      <c r="G80" s="313"/>
      <c r="H80" s="313"/>
      <c r="I80" s="313"/>
      <c r="J80" s="313">
        <v>21.5</v>
      </c>
      <c r="K80" s="313" t="s">
        <v>569</v>
      </c>
      <c r="L80" s="305">
        <v>55</v>
      </c>
      <c r="M80" s="248"/>
      <c r="N80" s="315"/>
      <c r="O80" s="314"/>
      <c r="P80" s="315">
        <v>2017</v>
      </c>
      <c r="Q80" s="326"/>
      <c r="R80" s="330" t="s">
        <v>286</v>
      </c>
      <c r="S80" s="317">
        <v>2</v>
      </c>
      <c r="T80" s="317"/>
      <c r="U80" s="331"/>
      <c r="V80" s="317" t="s">
        <v>380</v>
      </c>
      <c r="X80" s="317"/>
    </row>
    <row r="81" spans="1:24" s="332" customFormat="1" ht="32" x14ac:dyDescent="0.2">
      <c r="A81" s="29">
        <v>2</v>
      </c>
      <c r="B81" s="322" t="s">
        <v>405</v>
      </c>
      <c r="C81" s="29" t="s">
        <v>70</v>
      </c>
      <c r="D81" s="313">
        <f t="shared" si="16"/>
        <v>32</v>
      </c>
      <c r="E81" s="313"/>
      <c r="F81" s="313">
        <v>32</v>
      </c>
      <c r="G81" s="313"/>
      <c r="H81" s="313"/>
      <c r="I81" s="313"/>
      <c r="J81" s="313">
        <v>32</v>
      </c>
      <c r="K81" s="313" t="s">
        <v>578</v>
      </c>
      <c r="L81" s="305">
        <v>56</v>
      </c>
      <c r="M81" s="248"/>
      <c r="N81" s="315"/>
      <c r="O81" s="314"/>
      <c r="P81" s="315">
        <v>2017</v>
      </c>
      <c r="Q81" s="326"/>
      <c r="R81" s="330" t="s">
        <v>259</v>
      </c>
      <c r="S81" s="317">
        <v>9</v>
      </c>
      <c r="T81" s="317"/>
      <c r="U81" s="331"/>
      <c r="V81" s="317" t="s">
        <v>380</v>
      </c>
      <c r="X81" s="317"/>
    </row>
    <row r="82" spans="1:24" s="332" customFormat="1" ht="16" x14ac:dyDescent="0.2">
      <c r="A82" s="29">
        <v>3</v>
      </c>
      <c r="B82" s="322" t="s">
        <v>406</v>
      </c>
      <c r="C82" s="29" t="s">
        <v>70</v>
      </c>
      <c r="D82" s="313">
        <f t="shared" si="16"/>
        <v>0.4</v>
      </c>
      <c r="E82" s="313"/>
      <c r="F82" s="313">
        <v>0.4</v>
      </c>
      <c r="G82" s="313">
        <v>0.4</v>
      </c>
      <c r="H82" s="313"/>
      <c r="I82" s="313"/>
      <c r="J82" s="313"/>
      <c r="K82" s="313" t="s">
        <v>220</v>
      </c>
      <c r="L82" s="305">
        <v>57</v>
      </c>
      <c r="M82" s="314"/>
      <c r="N82" s="315"/>
      <c r="O82" s="314"/>
      <c r="P82" s="315"/>
      <c r="Q82" s="315"/>
      <c r="R82" s="330" t="s">
        <v>259</v>
      </c>
      <c r="S82" s="317">
        <v>24</v>
      </c>
      <c r="T82" s="317"/>
      <c r="U82" s="331"/>
      <c r="V82" s="317" t="s">
        <v>379</v>
      </c>
      <c r="X82" s="317"/>
    </row>
    <row r="83" spans="1:24" s="332" customFormat="1" ht="18" customHeight="1" x14ac:dyDescent="0.2">
      <c r="A83" s="29">
        <v>4</v>
      </c>
      <c r="B83" s="322" t="s">
        <v>407</v>
      </c>
      <c r="C83" s="325" t="s">
        <v>70</v>
      </c>
      <c r="D83" s="313">
        <f t="shared" si="16"/>
        <v>3.8</v>
      </c>
      <c r="E83" s="313"/>
      <c r="F83" s="313">
        <v>3.8</v>
      </c>
      <c r="G83" s="313"/>
      <c r="H83" s="313"/>
      <c r="I83" s="313"/>
      <c r="J83" s="313">
        <v>3.8</v>
      </c>
      <c r="K83" s="313" t="s">
        <v>459</v>
      </c>
      <c r="L83" s="305">
        <v>58</v>
      </c>
      <c r="M83" s="248"/>
      <c r="N83" s="315"/>
      <c r="O83" s="314"/>
      <c r="P83" s="315">
        <v>2017</v>
      </c>
      <c r="Q83" s="315"/>
      <c r="R83" s="330" t="s">
        <v>299</v>
      </c>
      <c r="S83" s="317">
        <v>4</v>
      </c>
      <c r="T83" s="317"/>
      <c r="U83" s="331"/>
      <c r="V83" s="317" t="s">
        <v>380</v>
      </c>
      <c r="X83" s="317"/>
    </row>
    <row r="84" spans="1:24" s="332" customFormat="1" ht="32" x14ac:dyDescent="0.2">
      <c r="A84" s="29">
        <v>5</v>
      </c>
      <c r="B84" s="322" t="s">
        <v>287</v>
      </c>
      <c r="C84" s="29" t="s">
        <v>70</v>
      </c>
      <c r="D84" s="313">
        <v>6</v>
      </c>
      <c r="E84" s="313"/>
      <c r="F84" s="313">
        <v>6</v>
      </c>
      <c r="G84" s="313"/>
      <c r="H84" s="313"/>
      <c r="I84" s="313"/>
      <c r="J84" s="313">
        <v>6</v>
      </c>
      <c r="K84" s="313" t="s">
        <v>475</v>
      </c>
      <c r="L84" s="305">
        <v>59</v>
      </c>
      <c r="M84" s="248"/>
      <c r="N84" s="315"/>
      <c r="O84" s="314"/>
      <c r="P84" s="315" t="s">
        <v>537</v>
      </c>
      <c r="Q84" s="326"/>
      <c r="R84" s="330" t="s">
        <v>261</v>
      </c>
      <c r="S84" s="317" t="s">
        <v>521</v>
      </c>
      <c r="T84" s="317"/>
      <c r="U84" s="331"/>
      <c r="V84" s="317" t="s">
        <v>380</v>
      </c>
      <c r="X84" s="317"/>
    </row>
    <row r="85" spans="1:24" s="332" customFormat="1" ht="16" x14ac:dyDescent="0.2">
      <c r="A85" s="29">
        <v>6</v>
      </c>
      <c r="B85" s="322" t="s">
        <v>408</v>
      </c>
      <c r="C85" s="29" t="s">
        <v>70</v>
      </c>
      <c r="D85" s="313">
        <f t="shared" si="16"/>
        <v>3</v>
      </c>
      <c r="E85" s="313"/>
      <c r="F85" s="313">
        <v>3</v>
      </c>
      <c r="G85" s="313"/>
      <c r="H85" s="313"/>
      <c r="I85" s="313"/>
      <c r="J85" s="313">
        <v>3</v>
      </c>
      <c r="K85" s="313" t="s">
        <v>460</v>
      </c>
      <c r="L85" s="305">
        <v>60</v>
      </c>
      <c r="M85" s="314"/>
      <c r="N85" s="315"/>
      <c r="O85" s="314"/>
      <c r="P85" s="315"/>
      <c r="Q85" s="315"/>
      <c r="R85" s="330" t="s">
        <v>261</v>
      </c>
      <c r="S85" s="317">
        <v>16</v>
      </c>
      <c r="T85" s="317"/>
      <c r="U85" s="331"/>
      <c r="V85" s="317" t="s">
        <v>379</v>
      </c>
      <c r="X85" s="317"/>
    </row>
    <row r="86" spans="1:24" s="332" customFormat="1" ht="16" x14ac:dyDescent="0.2">
      <c r="A86" s="320" t="s">
        <v>296</v>
      </c>
      <c r="B86" s="301" t="s">
        <v>55</v>
      </c>
      <c r="C86" s="2" t="s">
        <v>56</v>
      </c>
      <c r="D86" s="303">
        <f>SUM(D87:D100)</f>
        <v>60.800000000000004</v>
      </c>
      <c r="E86" s="303">
        <f t="shared" ref="E86:J86" si="17">SUM(E87:E100)</f>
        <v>0</v>
      </c>
      <c r="F86" s="303">
        <f t="shared" si="17"/>
        <v>60.800000000000004</v>
      </c>
      <c r="G86" s="303">
        <f t="shared" si="17"/>
        <v>2</v>
      </c>
      <c r="H86" s="303">
        <f t="shared" si="17"/>
        <v>0</v>
      </c>
      <c r="I86" s="303">
        <f t="shared" si="17"/>
        <v>0</v>
      </c>
      <c r="J86" s="303">
        <f t="shared" si="17"/>
        <v>58.800000000000004</v>
      </c>
      <c r="K86" s="313"/>
      <c r="L86" s="305"/>
      <c r="M86" s="248"/>
      <c r="N86" s="326"/>
      <c r="O86" s="248"/>
      <c r="P86" s="326"/>
      <c r="Q86" s="326"/>
      <c r="R86" s="330"/>
      <c r="S86" s="317"/>
      <c r="T86" s="317"/>
      <c r="U86" s="331"/>
      <c r="V86" s="317"/>
      <c r="X86" s="317"/>
    </row>
    <row r="87" spans="1:24" s="332" customFormat="1" ht="32" x14ac:dyDescent="0.2">
      <c r="A87" s="29">
        <v>1</v>
      </c>
      <c r="B87" s="322" t="s">
        <v>289</v>
      </c>
      <c r="C87" s="29" t="s">
        <v>56</v>
      </c>
      <c r="D87" s="313">
        <f t="shared" si="16"/>
        <v>14</v>
      </c>
      <c r="E87" s="313"/>
      <c r="F87" s="313">
        <v>14</v>
      </c>
      <c r="G87" s="313"/>
      <c r="H87" s="313"/>
      <c r="I87" s="313"/>
      <c r="J87" s="313">
        <v>14</v>
      </c>
      <c r="K87" s="313" t="s">
        <v>608</v>
      </c>
      <c r="L87" s="305">
        <v>61</v>
      </c>
      <c r="M87" s="248"/>
      <c r="N87" s="315"/>
      <c r="O87" s="314"/>
      <c r="P87" s="315">
        <v>2017</v>
      </c>
      <c r="Q87" s="326"/>
      <c r="R87" s="330" t="s">
        <v>257</v>
      </c>
      <c r="S87" s="317">
        <v>4</v>
      </c>
      <c r="T87" s="317"/>
      <c r="U87" s="331"/>
      <c r="V87" s="317" t="s">
        <v>380</v>
      </c>
      <c r="X87" s="317"/>
    </row>
    <row r="88" spans="1:24" s="332" customFormat="1" ht="16" x14ac:dyDescent="0.2">
      <c r="A88" s="29">
        <v>2</v>
      </c>
      <c r="B88" s="322" t="s">
        <v>290</v>
      </c>
      <c r="C88" s="29" t="s">
        <v>56</v>
      </c>
      <c r="D88" s="313">
        <f t="shared" si="16"/>
        <v>5</v>
      </c>
      <c r="E88" s="313"/>
      <c r="F88" s="313">
        <v>5</v>
      </c>
      <c r="G88" s="313"/>
      <c r="H88" s="313"/>
      <c r="I88" s="313"/>
      <c r="J88" s="313">
        <v>5</v>
      </c>
      <c r="K88" s="313" t="s">
        <v>624</v>
      </c>
      <c r="L88" s="305">
        <v>62</v>
      </c>
      <c r="M88" s="248"/>
      <c r="N88" s="315"/>
      <c r="O88" s="314"/>
      <c r="P88" s="315">
        <v>2017</v>
      </c>
      <c r="Q88" s="326"/>
      <c r="R88" s="330" t="s">
        <v>257</v>
      </c>
      <c r="S88" s="317">
        <v>5</v>
      </c>
      <c r="T88" s="317"/>
      <c r="U88" s="331"/>
      <c r="V88" s="317" t="s">
        <v>380</v>
      </c>
      <c r="X88" s="317"/>
    </row>
    <row r="89" spans="1:24" s="332" customFormat="1" ht="16" x14ac:dyDescent="0.2">
      <c r="A89" s="29">
        <v>3</v>
      </c>
      <c r="B89" s="322" t="s">
        <v>398</v>
      </c>
      <c r="C89" s="29" t="s">
        <v>56</v>
      </c>
      <c r="D89" s="313">
        <f t="shared" si="16"/>
        <v>2</v>
      </c>
      <c r="E89" s="313"/>
      <c r="F89" s="313">
        <v>2</v>
      </c>
      <c r="G89" s="313"/>
      <c r="H89" s="313"/>
      <c r="I89" s="313"/>
      <c r="J89" s="313">
        <v>2</v>
      </c>
      <c r="K89" s="313" t="s">
        <v>608</v>
      </c>
      <c r="L89" s="305">
        <v>63</v>
      </c>
      <c r="M89" s="248"/>
      <c r="N89" s="315"/>
      <c r="O89" s="314"/>
      <c r="P89" s="315">
        <v>2017</v>
      </c>
      <c r="Q89" s="326"/>
      <c r="R89" s="330" t="s">
        <v>257</v>
      </c>
      <c r="S89" s="317">
        <v>6</v>
      </c>
      <c r="T89" s="317"/>
      <c r="U89" s="331"/>
      <c r="V89" s="317" t="s">
        <v>380</v>
      </c>
      <c r="X89" s="317"/>
    </row>
    <row r="90" spans="1:24" s="332" customFormat="1" ht="16" x14ac:dyDescent="0.2">
      <c r="A90" s="29">
        <v>4</v>
      </c>
      <c r="B90" s="322" t="s">
        <v>288</v>
      </c>
      <c r="C90" s="29" t="s">
        <v>56</v>
      </c>
      <c r="D90" s="313">
        <f t="shared" si="16"/>
        <v>3</v>
      </c>
      <c r="E90" s="313"/>
      <c r="F90" s="313">
        <v>3</v>
      </c>
      <c r="G90" s="313"/>
      <c r="H90" s="313"/>
      <c r="I90" s="313"/>
      <c r="J90" s="313">
        <v>3</v>
      </c>
      <c r="K90" s="313" t="s">
        <v>607</v>
      </c>
      <c r="L90" s="305">
        <v>64</v>
      </c>
      <c r="M90" s="314"/>
      <c r="N90" s="315"/>
      <c r="O90" s="314"/>
      <c r="P90" s="315"/>
      <c r="Q90" s="326"/>
      <c r="R90" s="330" t="s">
        <v>257</v>
      </c>
      <c r="S90" s="317">
        <v>20</v>
      </c>
      <c r="T90" s="317"/>
      <c r="U90" s="331"/>
      <c r="V90" s="317" t="s">
        <v>379</v>
      </c>
      <c r="X90" s="317"/>
    </row>
    <row r="91" spans="1:24" s="332" customFormat="1" ht="16" x14ac:dyDescent="0.2">
      <c r="A91" s="29">
        <v>5</v>
      </c>
      <c r="B91" s="322" t="s">
        <v>399</v>
      </c>
      <c r="C91" s="29" t="s">
        <v>56</v>
      </c>
      <c r="D91" s="313">
        <f t="shared" si="16"/>
        <v>5</v>
      </c>
      <c r="E91" s="313"/>
      <c r="F91" s="313">
        <v>5</v>
      </c>
      <c r="G91" s="313"/>
      <c r="H91" s="313"/>
      <c r="I91" s="313"/>
      <c r="J91" s="313">
        <v>5</v>
      </c>
      <c r="K91" s="313" t="s">
        <v>625</v>
      </c>
      <c r="L91" s="305">
        <v>65</v>
      </c>
      <c r="M91" s="314"/>
      <c r="N91" s="315"/>
      <c r="O91" s="314"/>
      <c r="P91" s="315"/>
      <c r="Q91" s="326"/>
      <c r="R91" s="330" t="s">
        <v>257</v>
      </c>
      <c r="S91" s="317">
        <v>21</v>
      </c>
      <c r="T91" s="317"/>
      <c r="U91" s="331"/>
      <c r="V91" s="317" t="s">
        <v>379</v>
      </c>
      <c r="X91" s="317"/>
    </row>
    <row r="92" spans="1:24" s="332" customFormat="1" ht="16" x14ac:dyDescent="0.2">
      <c r="A92" s="29">
        <v>6</v>
      </c>
      <c r="B92" s="322" t="s">
        <v>400</v>
      </c>
      <c r="C92" s="29" t="s">
        <v>56</v>
      </c>
      <c r="D92" s="313">
        <f t="shared" si="16"/>
        <v>5</v>
      </c>
      <c r="E92" s="313"/>
      <c r="F92" s="313">
        <v>5</v>
      </c>
      <c r="G92" s="313"/>
      <c r="H92" s="313"/>
      <c r="I92" s="313"/>
      <c r="J92" s="313">
        <v>5</v>
      </c>
      <c r="K92" s="313" t="s">
        <v>624</v>
      </c>
      <c r="L92" s="305">
        <v>66</v>
      </c>
      <c r="M92" s="314"/>
      <c r="N92" s="315"/>
      <c r="O92" s="314"/>
      <c r="P92" s="315"/>
      <c r="Q92" s="326"/>
      <c r="R92" s="330" t="s">
        <v>257</v>
      </c>
      <c r="S92" s="317">
        <v>22</v>
      </c>
      <c r="T92" s="317"/>
      <c r="U92" s="331"/>
      <c r="V92" s="317" t="s">
        <v>379</v>
      </c>
      <c r="X92" s="317"/>
    </row>
    <row r="93" spans="1:24" s="332" customFormat="1" ht="16" x14ac:dyDescent="0.2">
      <c r="A93" s="29">
        <v>7</v>
      </c>
      <c r="B93" s="322" t="s">
        <v>291</v>
      </c>
      <c r="C93" s="29" t="s">
        <v>56</v>
      </c>
      <c r="D93" s="313">
        <f t="shared" si="16"/>
        <v>1.5</v>
      </c>
      <c r="E93" s="313"/>
      <c r="F93" s="313">
        <v>1.5</v>
      </c>
      <c r="G93" s="313"/>
      <c r="H93" s="313"/>
      <c r="I93" s="313"/>
      <c r="J93" s="313">
        <v>1.5</v>
      </c>
      <c r="K93" s="313" t="s">
        <v>464</v>
      </c>
      <c r="L93" s="305">
        <v>67</v>
      </c>
      <c r="M93" s="248"/>
      <c r="N93" s="315"/>
      <c r="O93" s="314"/>
      <c r="P93" s="315">
        <v>2017</v>
      </c>
      <c r="Q93" s="326"/>
      <c r="R93" s="330" t="s">
        <v>274</v>
      </c>
      <c r="S93" s="317">
        <v>4</v>
      </c>
      <c r="T93" s="317"/>
      <c r="U93" s="331"/>
      <c r="V93" s="317" t="s">
        <v>380</v>
      </c>
      <c r="X93" s="317"/>
    </row>
    <row r="94" spans="1:24" s="332" customFormat="1" ht="16" x14ac:dyDescent="0.2">
      <c r="A94" s="29">
        <v>8</v>
      </c>
      <c r="B94" s="322" t="s">
        <v>292</v>
      </c>
      <c r="C94" s="29" t="s">
        <v>56</v>
      </c>
      <c r="D94" s="313">
        <f t="shared" si="16"/>
        <v>1.5</v>
      </c>
      <c r="E94" s="313"/>
      <c r="F94" s="313">
        <v>1.5</v>
      </c>
      <c r="G94" s="313"/>
      <c r="H94" s="313"/>
      <c r="I94" s="313"/>
      <c r="J94" s="313">
        <v>1.5</v>
      </c>
      <c r="K94" s="313" t="s">
        <v>464</v>
      </c>
      <c r="L94" s="305">
        <v>68</v>
      </c>
      <c r="M94" s="248"/>
      <c r="N94" s="315"/>
      <c r="O94" s="314"/>
      <c r="P94" s="315">
        <v>2017</v>
      </c>
      <c r="Q94" s="326"/>
      <c r="R94" s="330" t="s">
        <v>274</v>
      </c>
      <c r="S94" s="317">
        <v>5</v>
      </c>
      <c r="T94" s="317"/>
      <c r="U94" s="331"/>
      <c r="V94" s="317" t="s">
        <v>380</v>
      </c>
      <c r="X94" s="317"/>
    </row>
    <row r="95" spans="1:24" s="332" customFormat="1" ht="16" x14ac:dyDescent="0.2">
      <c r="A95" s="29">
        <v>9</v>
      </c>
      <c r="B95" s="322" t="s">
        <v>293</v>
      </c>
      <c r="C95" s="29" t="s">
        <v>56</v>
      </c>
      <c r="D95" s="313">
        <f t="shared" si="16"/>
        <v>2</v>
      </c>
      <c r="E95" s="313"/>
      <c r="F95" s="313">
        <v>2</v>
      </c>
      <c r="G95" s="313"/>
      <c r="H95" s="313"/>
      <c r="I95" s="313"/>
      <c r="J95" s="313">
        <v>2</v>
      </c>
      <c r="K95" s="313" t="s">
        <v>614</v>
      </c>
      <c r="L95" s="305">
        <v>69</v>
      </c>
      <c r="M95" s="248"/>
      <c r="N95" s="315"/>
      <c r="O95" s="314"/>
      <c r="P95" s="315">
        <v>2017</v>
      </c>
      <c r="Q95" s="326"/>
      <c r="R95" s="330" t="s">
        <v>274</v>
      </c>
      <c r="S95" s="317">
        <v>6</v>
      </c>
      <c r="T95" s="317"/>
      <c r="U95" s="331"/>
      <c r="V95" s="317" t="s">
        <v>380</v>
      </c>
      <c r="X95" s="317"/>
    </row>
    <row r="96" spans="1:24" s="364" customFormat="1" ht="32" x14ac:dyDescent="0.2">
      <c r="A96" s="29">
        <v>10</v>
      </c>
      <c r="B96" s="322" t="s">
        <v>294</v>
      </c>
      <c r="C96" s="29" t="s">
        <v>56</v>
      </c>
      <c r="D96" s="313">
        <f t="shared" si="16"/>
        <v>2</v>
      </c>
      <c r="E96" s="313"/>
      <c r="F96" s="313">
        <v>2</v>
      </c>
      <c r="G96" s="313">
        <v>2</v>
      </c>
      <c r="H96" s="313"/>
      <c r="I96" s="313"/>
      <c r="J96" s="313"/>
      <c r="K96" s="313" t="s">
        <v>614</v>
      </c>
      <c r="L96" s="305">
        <v>70</v>
      </c>
      <c r="M96" s="248" t="s">
        <v>585</v>
      </c>
      <c r="N96" s="335"/>
      <c r="O96" s="354" t="s">
        <v>529</v>
      </c>
      <c r="P96" s="335" t="s">
        <v>535</v>
      </c>
      <c r="Q96" s="360"/>
      <c r="R96" s="336" t="s">
        <v>274</v>
      </c>
      <c r="S96" s="337">
        <v>8</v>
      </c>
      <c r="T96" s="337" t="s">
        <v>256</v>
      </c>
      <c r="U96" s="336" t="s">
        <v>470</v>
      </c>
      <c r="V96" s="337" t="s">
        <v>380</v>
      </c>
      <c r="X96" s="337" t="s">
        <v>470</v>
      </c>
    </row>
    <row r="97" spans="1:24" s="332" customFormat="1" ht="16" x14ac:dyDescent="0.2">
      <c r="A97" s="29">
        <v>11</v>
      </c>
      <c r="B97" s="322" t="s">
        <v>401</v>
      </c>
      <c r="C97" s="325" t="s">
        <v>56</v>
      </c>
      <c r="D97" s="313">
        <f t="shared" si="16"/>
        <v>8.5</v>
      </c>
      <c r="E97" s="313"/>
      <c r="F97" s="313">
        <v>8.5</v>
      </c>
      <c r="G97" s="313"/>
      <c r="H97" s="313"/>
      <c r="I97" s="313"/>
      <c r="J97" s="313">
        <v>8.5</v>
      </c>
      <c r="K97" s="313" t="s">
        <v>457</v>
      </c>
      <c r="L97" s="305">
        <v>71</v>
      </c>
      <c r="M97" s="248"/>
      <c r="N97" s="315"/>
      <c r="O97" s="314"/>
      <c r="P97" s="315">
        <v>2017</v>
      </c>
      <c r="Q97" s="326"/>
      <c r="R97" s="330" t="s">
        <v>262</v>
      </c>
      <c r="S97" s="317">
        <v>2</v>
      </c>
      <c r="T97" s="317"/>
      <c r="U97" s="331"/>
      <c r="V97" s="317" t="s">
        <v>380</v>
      </c>
      <c r="X97" s="317"/>
    </row>
    <row r="98" spans="1:24" s="332" customFormat="1" ht="16" x14ac:dyDescent="0.2">
      <c r="A98" s="29">
        <v>12</v>
      </c>
      <c r="B98" s="322" t="s">
        <v>402</v>
      </c>
      <c r="C98" s="325" t="s">
        <v>56</v>
      </c>
      <c r="D98" s="313">
        <f t="shared" si="16"/>
        <v>6.7</v>
      </c>
      <c r="E98" s="313"/>
      <c r="F98" s="313">
        <v>6.7</v>
      </c>
      <c r="G98" s="313"/>
      <c r="H98" s="313"/>
      <c r="I98" s="313"/>
      <c r="J98" s="313">
        <v>6.7</v>
      </c>
      <c r="K98" s="313" t="s">
        <v>458</v>
      </c>
      <c r="L98" s="305">
        <v>72</v>
      </c>
      <c r="M98" s="248"/>
      <c r="N98" s="315"/>
      <c r="O98" s="314"/>
      <c r="P98" s="315">
        <v>2017</v>
      </c>
      <c r="Q98" s="326"/>
      <c r="R98" s="330" t="s">
        <v>262</v>
      </c>
      <c r="S98" s="317">
        <v>3</v>
      </c>
      <c r="T98" s="317"/>
      <c r="U98" s="331"/>
      <c r="V98" s="317" t="s">
        <v>380</v>
      </c>
      <c r="X98" s="317"/>
    </row>
    <row r="99" spans="1:24" s="332" customFormat="1" ht="16" x14ac:dyDescent="0.2">
      <c r="A99" s="29">
        <v>13</v>
      </c>
      <c r="B99" s="322" t="s">
        <v>403</v>
      </c>
      <c r="C99" s="325" t="s">
        <v>56</v>
      </c>
      <c r="D99" s="313">
        <f t="shared" si="16"/>
        <v>2.6</v>
      </c>
      <c r="E99" s="313"/>
      <c r="F99" s="313">
        <v>2.6</v>
      </c>
      <c r="G99" s="313"/>
      <c r="H99" s="313"/>
      <c r="I99" s="313"/>
      <c r="J99" s="313">
        <v>2.6</v>
      </c>
      <c r="K99" s="313" t="s">
        <v>458</v>
      </c>
      <c r="L99" s="305">
        <v>73</v>
      </c>
      <c r="M99" s="248"/>
      <c r="N99" s="315"/>
      <c r="O99" s="314"/>
      <c r="P99" s="315">
        <v>2017</v>
      </c>
      <c r="Q99" s="326"/>
      <c r="R99" s="330" t="s">
        <v>262</v>
      </c>
      <c r="S99" s="317">
        <v>4</v>
      </c>
      <c r="T99" s="317"/>
      <c r="U99" s="331"/>
      <c r="V99" s="317" t="s">
        <v>380</v>
      </c>
      <c r="X99" s="317"/>
    </row>
    <row r="100" spans="1:24" s="332" customFormat="1" ht="16" x14ac:dyDescent="0.2">
      <c r="A100" s="29">
        <v>14</v>
      </c>
      <c r="B100" s="322" t="s">
        <v>295</v>
      </c>
      <c r="C100" s="29" t="s">
        <v>56</v>
      </c>
      <c r="D100" s="313">
        <f t="shared" si="16"/>
        <v>2</v>
      </c>
      <c r="E100" s="313"/>
      <c r="F100" s="313">
        <v>2</v>
      </c>
      <c r="G100" s="313"/>
      <c r="H100" s="313"/>
      <c r="I100" s="313"/>
      <c r="J100" s="313">
        <v>2</v>
      </c>
      <c r="K100" s="313" t="s">
        <v>228</v>
      </c>
      <c r="L100" s="305">
        <v>74</v>
      </c>
      <c r="M100" s="248"/>
      <c r="N100" s="315"/>
      <c r="O100" s="314"/>
      <c r="P100" s="315">
        <v>2017</v>
      </c>
      <c r="Q100" s="326"/>
      <c r="R100" s="330" t="s">
        <v>266</v>
      </c>
      <c r="S100" s="317">
        <v>9</v>
      </c>
      <c r="T100" s="317"/>
      <c r="U100" s="331"/>
      <c r="V100" s="317" t="s">
        <v>380</v>
      </c>
      <c r="X100" s="317"/>
    </row>
    <row r="101" spans="1:24" s="332" customFormat="1" ht="16" x14ac:dyDescent="0.2">
      <c r="A101" s="320" t="s">
        <v>477</v>
      </c>
      <c r="B101" s="301" t="s">
        <v>84</v>
      </c>
      <c r="C101" s="2" t="s">
        <v>125</v>
      </c>
      <c r="D101" s="303">
        <f>SUM(D102:D120)</f>
        <v>49.89</v>
      </c>
      <c r="E101" s="303">
        <f t="shared" ref="E101:J101" si="18">SUM(E102:E120)</f>
        <v>0</v>
      </c>
      <c r="F101" s="303">
        <f t="shared" si="18"/>
        <v>49.89</v>
      </c>
      <c r="G101" s="303">
        <f t="shared" si="18"/>
        <v>6.0900000000000007</v>
      </c>
      <c r="H101" s="303">
        <f t="shared" si="18"/>
        <v>0</v>
      </c>
      <c r="I101" s="303">
        <f t="shared" si="18"/>
        <v>7.15</v>
      </c>
      <c r="J101" s="303">
        <f t="shared" si="18"/>
        <v>36.65</v>
      </c>
      <c r="K101" s="313"/>
      <c r="L101" s="305"/>
      <c r="M101" s="248"/>
      <c r="N101" s="326"/>
      <c r="O101" s="248"/>
      <c r="P101" s="326"/>
      <c r="Q101" s="326"/>
      <c r="R101" s="330"/>
      <c r="S101" s="317"/>
      <c r="T101" s="317"/>
      <c r="U101" s="331"/>
      <c r="V101" s="317"/>
      <c r="X101" s="317"/>
    </row>
    <row r="102" spans="1:24" s="332" customFormat="1" ht="21" customHeight="1" x14ac:dyDescent="0.2">
      <c r="A102" s="29">
        <v>1</v>
      </c>
      <c r="B102" s="322" t="s">
        <v>439</v>
      </c>
      <c r="C102" s="325" t="s">
        <v>125</v>
      </c>
      <c r="D102" s="313">
        <f t="shared" ref="D102:D120" si="19">E102+F102</f>
        <v>0.25</v>
      </c>
      <c r="E102" s="313"/>
      <c r="F102" s="313">
        <v>0.25</v>
      </c>
      <c r="G102" s="313"/>
      <c r="H102" s="313"/>
      <c r="I102" s="313"/>
      <c r="J102" s="313">
        <v>0.25</v>
      </c>
      <c r="K102" s="313" t="s">
        <v>466</v>
      </c>
      <c r="L102" s="305">
        <v>75</v>
      </c>
      <c r="M102" s="248"/>
      <c r="N102" s="315"/>
      <c r="O102" s="314"/>
      <c r="P102" s="315">
        <v>2017</v>
      </c>
      <c r="Q102" s="315"/>
      <c r="R102" s="330" t="s">
        <v>286</v>
      </c>
      <c r="S102" s="317">
        <v>17</v>
      </c>
      <c r="T102" s="317"/>
      <c r="U102" s="331"/>
      <c r="V102" s="317" t="s">
        <v>380</v>
      </c>
      <c r="X102" s="317"/>
    </row>
    <row r="103" spans="1:24" s="332" customFormat="1" ht="32" x14ac:dyDescent="0.2">
      <c r="A103" s="29">
        <v>2</v>
      </c>
      <c r="B103" s="322" t="s">
        <v>440</v>
      </c>
      <c r="C103" s="325" t="s">
        <v>125</v>
      </c>
      <c r="D103" s="313">
        <f t="shared" si="19"/>
        <v>2.64</v>
      </c>
      <c r="E103" s="313"/>
      <c r="F103" s="313">
        <v>2.64</v>
      </c>
      <c r="G103" s="313"/>
      <c r="H103" s="313"/>
      <c r="I103" s="313"/>
      <c r="J103" s="313">
        <v>2.64</v>
      </c>
      <c r="K103" s="313" t="s">
        <v>467</v>
      </c>
      <c r="L103" s="305">
        <v>76</v>
      </c>
      <c r="M103" s="248"/>
      <c r="N103" s="315"/>
      <c r="O103" s="314"/>
      <c r="P103" s="315">
        <v>2017</v>
      </c>
      <c r="Q103" s="315"/>
      <c r="R103" s="330" t="s">
        <v>286</v>
      </c>
      <c r="S103" s="317">
        <v>18</v>
      </c>
      <c r="T103" s="317"/>
      <c r="U103" s="331"/>
      <c r="V103" s="317" t="s">
        <v>380</v>
      </c>
      <c r="X103" s="317"/>
    </row>
    <row r="104" spans="1:24" s="332" customFormat="1" ht="16" x14ac:dyDescent="0.2">
      <c r="A104" s="29">
        <v>3</v>
      </c>
      <c r="B104" s="322" t="s">
        <v>440</v>
      </c>
      <c r="C104" s="325" t="s">
        <v>125</v>
      </c>
      <c r="D104" s="313">
        <f t="shared" si="19"/>
        <v>1</v>
      </c>
      <c r="E104" s="313"/>
      <c r="F104" s="313">
        <v>1</v>
      </c>
      <c r="G104" s="313"/>
      <c r="H104" s="313"/>
      <c r="I104" s="313"/>
      <c r="J104" s="313">
        <v>1</v>
      </c>
      <c r="K104" s="313" t="s">
        <v>468</v>
      </c>
      <c r="L104" s="305">
        <v>77</v>
      </c>
      <c r="M104" s="248"/>
      <c r="N104" s="315"/>
      <c r="O104" s="314"/>
      <c r="P104" s="315">
        <v>2017</v>
      </c>
      <c r="Q104" s="315"/>
      <c r="R104" s="330" t="s">
        <v>286</v>
      </c>
      <c r="S104" s="317">
        <v>19</v>
      </c>
      <c r="T104" s="317"/>
      <c r="U104" s="331"/>
      <c r="V104" s="317" t="s">
        <v>380</v>
      </c>
      <c r="X104" s="317"/>
    </row>
    <row r="105" spans="1:24" s="332" customFormat="1" ht="16" x14ac:dyDescent="0.2">
      <c r="A105" s="29">
        <v>4</v>
      </c>
      <c r="B105" s="322" t="s">
        <v>440</v>
      </c>
      <c r="C105" s="325" t="s">
        <v>125</v>
      </c>
      <c r="D105" s="313">
        <f t="shared" si="19"/>
        <v>0.49</v>
      </c>
      <c r="E105" s="313"/>
      <c r="F105" s="313">
        <v>0.49</v>
      </c>
      <c r="G105" s="313"/>
      <c r="H105" s="313"/>
      <c r="I105" s="313"/>
      <c r="J105" s="313">
        <v>0.49</v>
      </c>
      <c r="K105" s="313" t="s">
        <v>466</v>
      </c>
      <c r="L105" s="305">
        <v>78</v>
      </c>
      <c r="M105" s="248"/>
      <c r="N105" s="315"/>
      <c r="O105" s="314"/>
      <c r="P105" s="315">
        <v>2017</v>
      </c>
      <c r="Q105" s="315"/>
      <c r="R105" s="330" t="s">
        <v>286</v>
      </c>
      <c r="S105" s="317">
        <v>16</v>
      </c>
      <c r="T105" s="317"/>
      <c r="U105" s="331"/>
      <c r="V105" s="317" t="s">
        <v>380</v>
      </c>
      <c r="X105" s="317"/>
    </row>
    <row r="106" spans="1:24" s="332" customFormat="1" ht="19.5" customHeight="1" x14ac:dyDescent="0.2">
      <c r="A106" s="29">
        <v>5</v>
      </c>
      <c r="B106" s="322" t="s">
        <v>441</v>
      </c>
      <c r="C106" s="29" t="s">
        <v>125</v>
      </c>
      <c r="D106" s="313">
        <f t="shared" si="19"/>
        <v>0.5</v>
      </c>
      <c r="E106" s="313"/>
      <c r="F106" s="313">
        <v>0.5</v>
      </c>
      <c r="G106" s="313"/>
      <c r="H106" s="313"/>
      <c r="I106" s="313"/>
      <c r="J106" s="313">
        <v>0.5</v>
      </c>
      <c r="K106" s="313" t="s">
        <v>461</v>
      </c>
      <c r="L106" s="305">
        <v>79</v>
      </c>
      <c r="M106" s="248"/>
      <c r="N106" s="315"/>
      <c r="O106" s="314"/>
      <c r="P106" s="315">
        <v>2017</v>
      </c>
      <c r="Q106" s="315"/>
      <c r="R106" s="330" t="s">
        <v>286</v>
      </c>
      <c r="S106" s="317">
        <v>21</v>
      </c>
      <c r="T106" s="317"/>
      <c r="U106" s="331"/>
      <c r="V106" s="317" t="s">
        <v>380</v>
      </c>
      <c r="X106" s="317"/>
    </row>
    <row r="107" spans="1:24" s="332" customFormat="1" ht="18" customHeight="1" x14ac:dyDescent="0.2">
      <c r="A107" s="29">
        <v>6</v>
      </c>
      <c r="B107" s="322" t="s">
        <v>442</v>
      </c>
      <c r="C107" s="29" t="s">
        <v>125</v>
      </c>
      <c r="D107" s="313">
        <f t="shared" si="19"/>
        <v>0.3</v>
      </c>
      <c r="E107" s="313"/>
      <c r="F107" s="313">
        <v>0.3</v>
      </c>
      <c r="G107" s="313"/>
      <c r="H107" s="313"/>
      <c r="I107" s="313"/>
      <c r="J107" s="313">
        <v>0.3</v>
      </c>
      <c r="K107" s="313" t="s">
        <v>466</v>
      </c>
      <c r="L107" s="305">
        <v>80</v>
      </c>
      <c r="M107" s="248"/>
      <c r="N107" s="315"/>
      <c r="O107" s="314"/>
      <c r="P107" s="315">
        <v>2017</v>
      </c>
      <c r="Q107" s="315"/>
      <c r="R107" s="330" t="s">
        <v>286</v>
      </c>
      <c r="S107" s="317">
        <v>22</v>
      </c>
      <c r="T107" s="317"/>
      <c r="U107" s="331"/>
      <c r="V107" s="317" t="s">
        <v>380</v>
      </c>
      <c r="X107" s="317"/>
    </row>
    <row r="108" spans="1:24" s="332" customFormat="1" ht="24" customHeight="1" x14ac:dyDescent="0.2">
      <c r="A108" s="29">
        <v>7</v>
      </c>
      <c r="B108" s="322" t="s">
        <v>443</v>
      </c>
      <c r="C108" s="29" t="s">
        <v>125</v>
      </c>
      <c r="D108" s="313">
        <f t="shared" si="19"/>
        <v>1</v>
      </c>
      <c r="E108" s="313"/>
      <c r="F108" s="313">
        <v>1</v>
      </c>
      <c r="G108" s="313">
        <v>1</v>
      </c>
      <c r="H108" s="313"/>
      <c r="I108" s="313"/>
      <c r="J108" s="313"/>
      <c r="K108" s="313" t="s">
        <v>221</v>
      </c>
      <c r="L108" s="305">
        <v>81</v>
      </c>
      <c r="M108" s="314"/>
      <c r="N108" s="315"/>
      <c r="O108" s="314"/>
      <c r="P108" s="315"/>
      <c r="Q108" s="315"/>
      <c r="R108" s="330" t="s">
        <v>299</v>
      </c>
      <c r="S108" s="317" t="s">
        <v>472</v>
      </c>
      <c r="T108" s="317"/>
      <c r="U108" s="331"/>
      <c r="V108" s="317" t="s">
        <v>455</v>
      </c>
      <c r="X108" s="317"/>
    </row>
    <row r="109" spans="1:24" s="332" customFormat="1" ht="16" x14ac:dyDescent="0.2">
      <c r="A109" s="29">
        <v>8</v>
      </c>
      <c r="B109" s="310" t="s">
        <v>440</v>
      </c>
      <c r="C109" s="311" t="s">
        <v>125</v>
      </c>
      <c r="D109" s="313">
        <f t="shared" si="19"/>
        <v>2.5</v>
      </c>
      <c r="E109" s="313"/>
      <c r="F109" s="313">
        <v>2.5</v>
      </c>
      <c r="G109" s="313">
        <v>2.5</v>
      </c>
      <c r="H109" s="313"/>
      <c r="I109" s="313"/>
      <c r="J109" s="313"/>
      <c r="K109" s="313" t="s">
        <v>612</v>
      </c>
      <c r="L109" s="305">
        <v>82</v>
      </c>
      <c r="M109" s="314"/>
      <c r="N109" s="315"/>
      <c r="O109" s="314"/>
      <c r="P109" s="315"/>
      <c r="Q109" s="315"/>
      <c r="R109" s="330" t="s">
        <v>299</v>
      </c>
      <c r="S109" s="317">
        <v>50</v>
      </c>
      <c r="T109" s="333"/>
      <c r="U109" s="331"/>
      <c r="V109" s="316" t="s">
        <v>379</v>
      </c>
      <c r="X109" s="333"/>
    </row>
    <row r="110" spans="1:24" s="332" customFormat="1" ht="24.75" customHeight="1" x14ac:dyDescent="0.2">
      <c r="A110" s="29">
        <v>9</v>
      </c>
      <c r="B110" s="322" t="s">
        <v>444</v>
      </c>
      <c r="C110" s="29" t="s">
        <v>125</v>
      </c>
      <c r="D110" s="313">
        <f t="shared" si="19"/>
        <v>1.2</v>
      </c>
      <c r="E110" s="313"/>
      <c r="F110" s="313">
        <v>1.2</v>
      </c>
      <c r="G110" s="313"/>
      <c r="H110" s="313"/>
      <c r="I110" s="313"/>
      <c r="J110" s="313">
        <v>1.2</v>
      </c>
      <c r="K110" s="313" t="s">
        <v>469</v>
      </c>
      <c r="L110" s="305">
        <v>83</v>
      </c>
      <c r="M110" s="248"/>
      <c r="N110" s="315"/>
      <c r="O110" s="314"/>
      <c r="P110" s="315">
        <v>2017</v>
      </c>
      <c r="Q110" s="315"/>
      <c r="R110" s="330" t="s">
        <v>260</v>
      </c>
      <c r="S110" s="317">
        <v>29</v>
      </c>
      <c r="T110" s="317"/>
      <c r="U110" s="331"/>
      <c r="V110" s="317" t="s">
        <v>380</v>
      </c>
      <c r="X110" s="317"/>
    </row>
    <row r="111" spans="1:24" s="332" customFormat="1" ht="16" x14ac:dyDescent="0.2">
      <c r="A111" s="29">
        <v>10</v>
      </c>
      <c r="B111" s="322" t="s">
        <v>303</v>
      </c>
      <c r="C111" s="29" t="s">
        <v>125</v>
      </c>
      <c r="D111" s="313">
        <f t="shared" si="19"/>
        <v>0.3</v>
      </c>
      <c r="E111" s="313"/>
      <c r="F111" s="313">
        <v>0.3</v>
      </c>
      <c r="G111" s="313"/>
      <c r="H111" s="313"/>
      <c r="I111" s="313"/>
      <c r="J111" s="313">
        <v>0.3</v>
      </c>
      <c r="K111" s="313" t="s">
        <v>223</v>
      </c>
      <c r="L111" s="305">
        <v>84</v>
      </c>
      <c r="M111" s="248"/>
      <c r="N111" s="315"/>
      <c r="O111" s="314"/>
      <c r="P111" s="315">
        <v>2017</v>
      </c>
      <c r="Q111" s="315"/>
      <c r="R111" s="330" t="s">
        <v>260</v>
      </c>
      <c r="S111" s="317">
        <v>31</v>
      </c>
      <c r="T111" s="317"/>
      <c r="U111" s="331"/>
      <c r="V111" s="317" t="s">
        <v>380</v>
      </c>
      <c r="X111" s="317"/>
    </row>
    <row r="112" spans="1:24" s="332" customFormat="1" ht="32" x14ac:dyDescent="0.2">
      <c r="A112" s="29">
        <v>11</v>
      </c>
      <c r="B112" s="322" t="s">
        <v>445</v>
      </c>
      <c r="C112" s="29" t="s">
        <v>125</v>
      </c>
      <c r="D112" s="313">
        <f t="shared" si="19"/>
        <v>1.2</v>
      </c>
      <c r="E112" s="313"/>
      <c r="F112" s="313">
        <v>1.2</v>
      </c>
      <c r="G112" s="313"/>
      <c r="H112" s="313"/>
      <c r="I112" s="313"/>
      <c r="J112" s="313">
        <v>1.2</v>
      </c>
      <c r="K112" s="313" t="s">
        <v>223</v>
      </c>
      <c r="L112" s="305">
        <v>85</v>
      </c>
      <c r="M112" s="314"/>
      <c r="N112" s="315"/>
      <c r="O112" s="314"/>
      <c r="P112" s="315"/>
      <c r="Q112" s="315"/>
      <c r="R112" s="330" t="s">
        <v>260</v>
      </c>
      <c r="S112" s="317">
        <v>33</v>
      </c>
      <c r="T112" s="317"/>
      <c r="U112" s="331"/>
      <c r="V112" s="317" t="s">
        <v>379</v>
      </c>
      <c r="X112" s="317"/>
    </row>
    <row r="113" spans="1:24" s="86" customFormat="1" ht="27" customHeight="1" x14ac:dyDescent="0.2">
      <c r="A113" s="29">
        <v>12</v>
      </c>
      <c r="B113" s="322" t="s">
        <v>629</v>
      </c>
      <c r="C113" s="29" t="s">
        <v>125</v>
      </c>
      <c r="D113" s="313">
        <f t="shared" si="19"/>
        <v>7</v>
      </c>
      <c r="E113" s="313"/>
      <c r="F113" s="313">
        <v>7</v>
      </c>
      <c r="G113" s="313"/>
      <c r="H113" s="313"/>
      <c r="I113" s="313"/>
      <c r="J113" s="313">
        <v>7</v>
      </c>
      <c r="K113" s="313" t="s">
        <v>223</v>
      </c>
      <c r="L113" s="305">
        <v>1</v>
      </c>
      <c r="M113" s="314"/>
      <c r="N113" s="315"/>
      <c r="O113" s="314"/>
      <c r="P113" s="315"/>
      <c r="Q113" s="315"/>
      <c r="R113" s="258"/>
      <c r="S113" s="29"/>
      <c r="T113" s="29"/>
      <c r="U113" s="259"/>
      <c r="V113" s="29"/>
      <c r="X113" s="29"/>
    </row>
    <row r="114" spans="1:24" s="364" customFormat="1" ht="16" x14ac:dyDescent="0.2">
      <c r="A114" s="29">
        <v>13</v>
      </c>
      <c r="B114" s="322" t="s">
        <v>587</v>
      </c>
      <c r="C114" s="29" t="s">
        <v>125</v>
      </c>
      <c r="D114" s="313">
        <f t="shared" si="19"/>
        <v>0.14000000000000001</v>
      </c>
      <c r="E114" s="313"/>
      <c r="F114" s="313">
        <v>0.14000000000000001</v>
      </c>
      <c r="G114" s="313">
        <v>0.14000000000000001</v>
      </c>
      <c r="H114" s="313"/>
      <c r="I114" s="313"/>
      <c r="J114" s="313"/>
      <c r="K114" s="313" t="s">
        <v>460</v>
      </c>
      <c r="L114" s="305">
        <v>86</v>
      </c>
      <c r="M114" s="248" t="s">
        <v>585</v>
      </c>
      <c r="N114" s="335"/>
      <c r="O114" s="354" t="s">
        <v>529</v>
      </c>
      <c r="P114" s="335"/>
      <c r="Q114" s="335"/>
      <c r="R114" s="336" t="s">
        <v>261</v>
      </c>
      <c r="S114" s="337">
        <v>15</v>
      </c>
      <c r="T114" s="337"/>
      <c r="U114" s="363"/>
      <c r="V114" s="337" t="s">
        <v>379</v>
      </c>
      <c r="X114" s="337" t="s">
        <v>470</v>
      </c>
    </row>
    <row r="115" spans="1:24" s="364" customFormat="1" ht="32" x14ac:dyDescent="0.2">
      <c r="A115" s="29">
        <v>14</v>
      </c>
      <c r="B115" s="322" t="s">
        <v>446</v>
      </c>
      <c r="C115" s="29" t="s">
        <v>125</v>
      </c>
      <c r="D115" s="313">
        <f t="shared" si="19"/>
        <v>0.35</v>
      </c>
      <c r="E115" s="313"/>
      <c r="F115" s="313">
        <v>0.35</v>
      </c>
      <c r="G115" s="313">
        <v>0.1</v>
      </c>
      <c r="H115" s="313"/>
      <c r="I115" s="313"/>
      <c r="J115" s="313">
        <v>0.25</v>
      </c>
      <c r="K115" s="313" t="s">
        <v>225</v>
      </c>
      <c r="L115" s="305">
        <v>87</v>
      </c>
      <c r="M115" s="248" t="s">
        <v>585</v>
      </c>
      <c r="N115" s="335"/>
      <c r="O115" s="354" t="s">
        <v>529</v>
      </c>
      <c r="P115" s="335" t="s">
        <v>536</v>
      </c>
      <c r="Q115" s="335"/>
      <c r="R115" s="336" t="s">
        <v>261</v>
      </c>
      <c r="S115" s="337"/>
      <c r="T115" s="337" t="s">
        <v>378</v>
      </c>
      <c r="U115" s="336" t="s">
        <v>470</v>
      </c>
      <c r="V115" s="337" t="s">
        <v>380</v>
      </c>
      <c r="X115" s="337" t="s">
        <v>470</v>
      </c>
    </row>
    <row r="116" spans="1:24" s="332" customFormat="1" ht="32" x14ac:dyDescent="0.2">
      <c r="A116" s="29">
        <v>15</v>
      </c>
      <c r="B116" s="322" t="s">
        <v>447</v>
      </c>
      <c r="C116" s="29" t="s">
        <v>125</v>
      </c>
      <c r="D116" s="313">
        <f t="shared" si="19"/>
        <v>3</v>
      </c>
      <c r="E116" s="313"/>
      <c r="F116" s="313">
        <v>3</v>
      </c>
      <c r="G116" s="313"/>
      <c r="H116" s="313"/>
      <c r="I116" s="313"/>
      <c r="J116" s="313">
        <v>3</v>
      </c>
      <c r="K116" s="313" t="s">
        <v>474</v>
      </c>
      <c r="L116" s="305">
        <v>88</v>
      </c>
      <c r="M116" s="314"/>
      <c r="N116" s="315"/>
      <c r="O116" s="314"/>
      <c r="P116" s="315"/>
      <c r="Q116" s="315"/>
      <c r="R116" s="330" t="s">
        <v>301</v>
      </c>
      <c r="S116" s="317">
        <v>11</v>
      </c>
      <c r="T116" s="317"/>
      <c r="U116" s="331"/>
      <c r="V116" s="317" t="s">
        <v>379</v>
      </c>
      <c r="X116" s="317"/>
    </row>
    <row r="117" spans="1:24" s="338" customFormat="1" ht="32" x14ac:dyDescent="0.2">
      <c r="A117" s="29">
        <v>16</v>
      </c>
      <c r="B117" s="322" t="s">
        <v>448</v>
      </c>
      <c r="C117" s="29" t="s">
        <v>125</v>
      </c>
      <c r="D117" s="313">
        <f t="shared" si="19"/>
        <v>9</v>
      </c>
      <c r="E117" s="313"/>
      <c r="F117" s="313">
        <v>9</v>
      </c>
      <c r="G117" s="313">
        <v>0.7</v>
      </c>
      <c r="H117" s="313"/>
      <c r="I117" s="313"/>
      <c r="J117" s="313">
        <v>8.3000000000000007</v>
      </c>
      <c r="K117" s="313" t="s">
        <v>368</v>
      </c>
      <c r="L117" s="305">
        <v>89</v>
      </c>
      <c r="M117" s="248" t="s">
        <v>585</v>
      </c>
      <c r="N117" s="335"/>
      <c r="O117" s="354" t="s">
        <v>529</v>
      </c>
      <c r="P117" s="335"/>
      <c r="Q117" s="335"/>
      <c r="R117" s="336" t="s">
        <v>266</v>
      </c>
      <c r="S117" s="337">
        <v>33</v>
      </c>
      <c r="T117" s="337"/>
      <c r="U117" s="336"/>
      <c r="V117" s="337" t="s">
        <v>455</v>
      </c>
      <c r="X117" s="337" t="s">
        <v>470</v>
      </c>
    </row>
    <row r="118" spans="1:24" s="338" customFormat="1" ht="30" customHeight="1" x14ac:dyDescent="0.2">
      <c r="A118" s="29">
        <v>17</v>
      </c>
      <c r="B118" s="322" t="s">
        <v>449</v>
      </c>
      <c r="C118" s="29" t="s">
        <v>125</v>
      </c>
      <c r="D118" s="313">
        <f t="shared" si="19"/>
        <v>7.15</v>
      </c>
      <c r="E118" s="313"/>
      <c r="F118" s="313">
        <v>7.15</v>
      </c>
      <c r="G118" s="313"/>
      <c r="H118" s="313"/>
      <c r="I118" s="313">
        <v>7.15</v>
      </c>
      <c r="J118" s="313"/>
      <c r="K118" s="313" t="s">
        <v>228</v>
      </c>
      <c r="L118" s="305">
        <v>90</v>
      </c>
      <c r="M118" s="248" t="s">
        <v>585</v>
      </c>
      <c r="N118" s="315"/>
      <c r="O118" s="314" t="s">
        <v>529</v>
      </c>
      <c r="P118" s="315" t="s">
        <v>536</v>
      </c>
      <c r="Q118" s="335"/>
      <c r="R118" s="336" t="s">
        <v>266</v>
      </c>
      <c r="S118" s="337"/>
      <c r="T118" s="337" t="s">
        <v>378</v>
      </c>
      <c r="U118" s="336" t="s">
        <v>470</v>
      </c>
      <c r="V118" s="337" t="s">
        <v>380</v>
      </c>
      <c r="X118" s="337" t="s">
        <v>470</v>
      </c>
    </row>
    <row r="119" spans="1:24" s="334" customFormat="1" ht="32" x14ac:dyDescent="0.2">
      <c r="A119" s="29">
        <v>18</v>
      </c>
      <c r="B119" s="322" t="s">
        <v>450</v>
      </c>
      <c r="C119" s="29" t="s">
        <v>125</v>
      </c>
      <c r="D119" s="313">
        <f t="shared" si="19"/>
        <v>9</v>
      </c>
      <c r="E119" s="313"/>
      <c r="F119" s="313">
        <v>9</v>
      </c>
      <c r="G119" s="313">
        <v>1</v>
      </c>
      <c r="H119" s="313"/>
      <c r="I119" s="313"/>
      <c r="J119" s="313">
        <v>8</v>
      </c>
      <c r="K119" s="313" t="s">
        <v>228</v>
      </c>
      <c r="L119" s="305">
        <v>91</v>
      </c>
      <c r="M119" s="314"/>
      <c r="N119" s="315"/>
      <c r="O119" s="314"/>
      <c r="P119" s="315"/>
      <c r="Q119" s="315"/>
      <c r="R119" s="330" t="s">
        <v>266</v>
      </c>
      <c r="S119" s="317">
        <v>35</v>
      </c>
      <c r="T119" s="317"/>
      <c r="U119" s="330"/>
      <c r="V119" s="317" t="s">
        <v>379</v>
      </c>
      <c r="X119" s="317"/>
    </row>
    <row r="120" spans="1:24" s="334" customFormat="1" ht="24" customHeight="1" x14ac:dyDescent="0.2">
      <c r="A120" s="29">
        <v>19</v>
      </c>
      <c r="B120" s="310" t="s">
        <v>451</v>
      </c>
      <c r="C120" s="311" t="s">
        <v>125</v>
      </c>
      <c r="D120" s="313">
        <f t="shared" si="19"/>
        <v>2.87</v>
      </c>
      <c r="E120" s="313"/>
      <c r="F120" s="313">
        <v>2.87</v>
      </c>
      <c r="G120" s="313">
        <v>0.65</v>
      </c>
      <c r="H120" s="313"/>
      <c r="I120" s="313"/>
      <c r="J120" s="313">
        <v>2.2199999999999998</v>
      </c>
      <c r="K120" s="313" t="s">
        <v>368</v>
      </c>
      <c r="L120" s="305">
        <v>92</v>
      </c>
      <c r="M120" s="314"/>
      <c r="N120" s="315"/>
      <c r="O120" s="314"/>
      <c r="P120" s="315"/>
      <c r="Q120" s="315"/>
      <c r="R120" s="330" t="s">
        <v>266</v>
      </c>
      <c r="S120" s="316"/>
      <c r="T120" s="316"/>
      <c r="U120" s="330"/>
      <c r="V120" s="316" t="s">
        <v>379</v>
      </c>
      <c r="X120" s="316"/>
    </row>
    <row r="121" spans="1:24" s="332" customFormat="1" ht="16" x14ac:dyDescent="0.2">
      <c r="A121" s="320" t="s">
        <v>479</v>
      </c>
      <c r="B121" s="301" t="s">
        <v>478</v>
      </c>
      <c r="C121" s="2" t="s">
        <v>51</v>
      </c>
      <c r="D121" s="303">
        <f>SUM(D122:D125)</f>
        <v>2.16</v>
      </c>
      <c r="E121" s="303">
        <f t="shared" ref="E121:J121" si="20">SUM(E122:E125)</f>
        <v>0</v>
      </c>
      <c r="F121" s="303">
        <f t="shared" si="20"/>
        <v>2.16</v>
      </c>
      <c r="G121" s="303">
        <f t="shared" si="20"/>
        <v>0</v>
      </c>
      <c r="H121" s="303">
        <f t="shared" si="20"/>
        <v>0</v>
      </c>
      <c r="I121" s="303">
        <f t="shared" si="20"/>
        <v>0</v>
      </c>
      <c r="J121" s="303">
        <f t="shared" si="20"/>
        <v>2.16</v>
      </c>
      <c r="K121" s="313"/>
      <c r="L121" s="305"/>
      <c r="M121" s="248"/>
      <c r="N121" s="326"/>
      <c r="O121" s="248"/>
      <c r="P121" s="326"/>
      <c r="Q121" s="326"/>
      <c r="R121" s="330"/>
      <c r="S121" s="317"/>
      <c r="T121" s="317"/>
      <c r="U121" s="331"/>
      <c r="V121" s="317"/>
      <c r="X121" s="317"/>
    </row>
    <row r="122" spans="1:24" s="332" customFormat="1" ht="32.25" customHeight="1" x14ac:dyDescent="0.2">
      <c r="A122" s="29">
        <v>1</v>
      </c>
      <c r="B122" s="322" t="s">
        <v>304</v>
      </c>
      <c r="C122" s="29" t="s">
        <v>51</v>
      </c>
      <c r="D122" s="313">
        <f>E122+F122</f>
        <v>1</v>
      </c>
      <c r="E122" s="313"/>
      <c r="F122" s="313">
        <v>1</v>
      </c>
      <c r="G122" s="313"/>
      <c r="H122" s="313"/>
      <c r="I122" s="313"/>
      <c r="J122" s="313">
        <v>1</v>
      </c>
      <c r="K122" s="313" t="s">
        <v>466</v>
      </c>
      <c r="L122" s="305">
        <v>93</v>
      </c>
      <c r="M122" s="248"/>
      <c r="N122" s="315"/>
      <c r="O122" s="314"/>
      <c r="P122" s="315">
        <v>2017</v>
      </c>
      <c r="Q122" s="315"/>
      <c r="R122" s="330" t="s">
        <v>286</v>
      </c>
      <c r="S122" s="317">
        <v>16</v>
      </c>
      <c r="T122" s="317"/>
      <c r="U122" s="331"/>
      <c r="V122" s="317" t="s">
        <v>380</v>
      </c>
      <c r="X122" s="317"/>
    </row>
    <row r="123" spans="1:24" s="332" customFormat="1" ht="21.75" customHeight="1" x14ac:dyDescent="0.2">
      <c r="A123" s="29">
        <v>2</v>
      </c>
      <c r="B123" s="322" t="s">
        <v>436</v>
      </c>
      <c r="C123" s="29" t="s">
        <v>51</v>
      </c>
      <c r="D123" s="313">
        <f>E123+F123</f>
        <v>0.04</v>
      </c>
      <c r="E123" s="313"/>
      <c r="F123" s="313">
        <v>0.04</v>
      </c>
      <c r="G123" s="313"/>
      <c r="H123" s="313"/>
      <c r="I123" s="313"/>
      <c r="J123" s="313">
        <v>0.04</v>
      </c>
      <c r="K123" s="313" t="s">
        <v>473</v>
      </c>
      <c r="L123" s="305">
        <v>94</v>
      </c>
      <c r="M123" s="314"/>
      <c r="N123" s="315"/>
      <c r="O123" s="314"/>
      <c r="P123" s="315"/>
      <c r="Q123" s="315"/>
      <c r="R123" s="330" t="s">
        <v>286</v>
      </c>
      <c r="S123" s="317">
        <v>27</v>
      </c>
      <c r="T123" s="317"/>
      <c r="U123" s="331"/>
      <c r="V123" s="317" t="s">
        <v>379</v>
      </c>
      <c r="X123" s="317"/>
    </row>
    <row r="124" spans="1:24" s="332" customFormat="1" ht="32" x14ac:dyDescent="0.2">
      <c r="A124" s="29">
        <v>3</v>
      </c>
      <c r="B124" s="322" t="s">
        <v>500</v>
      </c>
      <c r="C124" s="29" t="s">
        <v>51</v>
      </c>
      <c r="D124" s="313">
        <f>E124+F124</f>
        <v>0.12</v>
      </c>
      <c r="E124" s="313"/>
      <c r="F124" s="313">
        <v>0.12</v>
      </c>
      <c r="G124" s="313"/>
      <c r="H124" s="313"/>
      <c r="I124" s="313"/>
      <c r="J124" s="313">
        <v>0.12</v>
      </c>
      <c r="K124" s="313" t="s">
        <v>474</v>
      </c>
      <c r="L124" s="305">
        <v>95</v>
      </c>
      <c r="M124" s="314"/>
      <c r="N124" s="315"/>
      <c r="O124" s="314"/>
      <c r="P124" s="315"/>
      <c r="Q124" s="315"/>
      <c r="R124" s="330" t="s">
        <v>301</v>
      </c>
      <c r="S124" s="317">
        <v>10</v>
      </c>
      <c r="T124" s="317"/>
      <c r="U124" s="331"/>
      <c r="V124" s="317" t="s">
        <v>379</v>
      </c>
      <c r="X124" s="317"/>
    </row>
    <row r="125" spans="1:24" s="332" customFormat="1" ht="16" x14ac:dyDescent="0.2">
      <c r="A125" s="29">
        <v>4</v>
      </c>
      <c r="B125" s="310" t="s">
        <v>437</v>
      </c>
      <c r="C125" s="311" t="s">
        <v>51</v>
      </c>
      <c r="D125" s="313">
        <f>E125+F125</f>
        <v>1</v>
      </c>
      <c r="E125" s="313"/>
      <c r="F125" s="313">
        <v>1</v>
      </c>
      <c r="G125" s="313"/>
      <c r="H125" s="313"/>
      <c r="I125" s="313"/>
      <c r="J125" s="313">
        <v>1</v>
      </c>
      <c r="K125" s="313" t="s">
        <v>227</v>
      </c>
      <c r="L125" s="305">
        <v>96</v>
      </c>
      <c r="M125" s="314"/>
      <c r="N125" s="315"/>
      <c r="O125" s="314"/>
      <c r="P125" s="315"/>
      <c r="Q125" s="315"/>
      <c r="R125" s="330" t="s">
        <v>227</v>
      </c>
      <c r="S125" s="317">
        <v>54</v>
      </c>
      <c r="T125" s="316"/>
      <c r="U125" s="331"/>
      <c r="V125" s="316" t="s">
        <v>379</v>
      </c>
      <c r="X125" s="316"/>
    </row>
    <row r="126" spans="1:24" s="332" customFormat="1" ht="16" x14ac:dyDescent="0.2">
      <c r="A126" s="320" t="s">
        <v>480</v>
      </c>
      <c r="B126" s="318" t="s">
        <v>481</v>
      </c>
      <c r="C126" s="319" t="s">
        <v>52</v>
      </c>
      <c r="D126" s="303">
        <f>SUM(D127:D128)</f>
        <v>6</v>
      </c>
      <c r="E126" s="303">
        <f t="shared" ref="E126:J126" si="21">SUM(E127:E128)</f>
        <v>0</v>
      </c>
      <c r="F126" s="303">
        <f t="shared" si="21"/>
        <v>6</v>
      </c>
      <c r="G126" s="303">
        <f t="shared" si="21"/>
        <v>0</v>
      </c>
      <c r="H126" s="303">
        <f t="shared" si="21"/>
        <v>0</v>
      </c>
      <c r="I126" s="303">
        <f t="shared" si="21"/>
        <v>0</v>
      </c>
      <c r="J126" s="303">
        <f t="shared" si="21"/>
        <v>6</v>
      </c>
      <c r="K126" s="313"/>
      <c r="L126" s="305"/>
      <c r="M126" s="314"/>
      <c r="N126" s="315"/>
      <c r="O126" s="314"/>
      <c r="P126" s="315"/>
      <c r="Q126" s="315"/>
      <c r="R126" s="330"/>
      <c r="S126" s="317"/>
      <c r="T126" s="316"/>
      <c r="U126" s="331"/>
      <c r="V126" s="316"/>
      <c r="X126" s="316"/>
    </row>
    <row r="127" spans="1:24" s="332" customFormat="1" ht="16" x14ac:dyDescent="0.2">
      <c r="A127" s="29">
        <v>1</v>
      </c>
      <c r="B127" s="322" t="s">
        <v>438</v>
      </c>
      <c r="C127" s="29" t="s">
        <v>52</v>
      </c>
      <c r="D127" s="313">
        <f>E127+F127</f>
        <v>1</v>
      </c>
      <c r="E127" s="313"/>
      <c r="F127" s="313">
        <v>1</v>
      </c>
      <c r="G127" s="313"/>
      <c r="H127" s="313"/>
      <c r="I127" s="313"/>
      <c r="J127" s="313">
        <v>1</v>
      </c>
      <c r="K127" s="313" t="s">
        <v>216</v>
      </c>
      <c r="L127" s="305">
        <v>97</v>
      </c>
      <c r="M127" s="314"/>
      <c r="N127" s="315"/>
      <c r="O127" s="314"/>
      <c r="P127" s="315"/>
      <c r="Q127" s="315"/>
      <c r="R127" s="330" t="s">
        <v>297</v>
      </c>
      <c r="S127" s="317">
        <v>4</v>
      </c>
      <c r="T127" s="317"/>
      <c r="U127" s="331"/>
      <c r="V127" s="317" t="s">
        <v>379</v>
      </c>
      <c r="X127" s="317"/>
    </row>
    <row r="128" spans="1:24" s="332" customFormat="1" ht="23.25" customHeight="1" x14ac:dyDescent="0.2">
      <c r="A128" s="29">
        <v>2</v>
      </c>
      <c r="B128" s="322" t="s">
        <v>308</v>
      </c>
      <c r="C128" s="29" t="s">
        <v>52</v>
      </c>
      <c r="D128" s="313">
        <f>E128+F128</f>
        <v>5</v>
      </c>
      <c r="E128" s="313"/>
      <c r="F128" s="313">
        <v>5</v>
      </c>
      <c r="G128" s="313"/>
      <c r="H128" s="313"/>
      <c r="I128" s="313"/>
      <c r="J128" s="313">
        <v>5</v>
      </c>
      <c r="K128" s="313" t="s">
        <v>567</v>
      </c>
      <c r="L128" s="305">
        <v>98</v>
      </c>
      <c r="M128" s="248"/>
      <c r="N128" s="315"/>
      <c r="O128" s="314"/>
      <c r="P128" s="315">
        <v>2017</v>
      </c>
      <c r="Q128" s="315"/>
      <c r="R128" s="330" t="s">
        <v>257</v>
      </c>
      <c r="S128" s="317">
        <v>14</v>
      </c>
      <c r="T128" s="317"/>
      <c r="U128" s="331"/>
      <c r="V128" s="317" t="s">
        <v>380</v>
      </c>
      <c r="X128" s="317"/>
    </row>
    <row r="129" spans="1:24" s="332" customFormat="1" ht="16" x14ac:dyDescent="0.2">
      <c r="A129" s="320" t="s">
        <v>482</v>
      </c>
      <c r="B129" s="318" t="s">
        <v>385</v>
      </c>
      <c r="C129" s="319" t="s">
        <v>31</v>
      </c>
      <c r="D129" s="313"/>
      <c r="E129" s="313"/>
      <c r="F129" s="313"/>
      <c r="G129" s="313"/>
      <c r="H129" s="313"/>
      <c r="I129" s="313"/>
      <c r="J129" s="313"/>
      <c r="K129" s="313"/>
      <c r="L129" s="305"/>
      <c r="M129" s="314"/>
      <c r="N129" s="315"/>
      <c r="O129" s="314"/>
      <c r="P129" s="315"/>
      <c r="Q129" s="315"/>
      <c r="R129" s="330"/>
      <c r="S129" s="317"/>
      <c r="T129" s="316"/>
      <c r="U129" s="331"/>
      <c r="V129" s="316"/>
      <c r="X129" s="316"/>
    </row>
    <row r="130" spans="1:24" s="332" customFormat="1" ht="16" x14ac:dyDescent="0.2">
      <c r="A130" s="320" t="s">
        <v>483</v>
      </c>
      <c r="B130" s="318" t="s">
        <v>520</v>
      </c>
      <c r="C130" s="319" t="s">
        <v>453</v>
      </c>
      <c r="D130" s="303">
        <f>D131</f>
        <v>0.5</v>
      </c>
      <c r="E130" s="303">
        <f t="shared" ref="E130:J130" si="22">E131</f>
        <v>0</v>
      </c>
      <c r="F130" s="303">
        <f t="shared" si="22"/>
        <v>0.5</v>
      </c>
      <c r="G130" s="303">
        <f t="shared" si="22"/>
        <v>0</v>
      </c>
      <c r="H130" s="303">
        <f t="shared" si="22"/>
        <v>0</v>
      </c>
      <c r="I130" s="303">
        <f t="shared" si="22"/>
        <v>0</v>
      </c>
      <c r="J130" s="303">
        <f t="shared" si="22"/>
        <v>0.5</v>
      </c>
      <c r="K130" s="313"/>
      <c r="L130" s="305"/>
      <c r="M130" s="314"/>
      <c r="N130" s="315"/>
      <c r="O130" s="314"/>
      <c r="P130" s="315"/>
      <c r="Q130" s="315"/>
      <c r="R130" s="330"/>
      <c r="S130" s="317"/>
      <c r="T130" s="316"/>
      <c r="U130" s="331"/>
      <c r="V130" s="316"/>
      <c r="X130" s="316"/>
    </row>
    <row r="131" spans="1:24" s="339" customFormat="1" ht="16" x14ac:dyDescent="0.2">
      <c r="A131" s="29">
        <v>1</v>
      </c>
      <c r="B131" s="322" t="s">
        <v>397</v>
      </c>
      <c r="C131" s="29" t="s">
        <v>453</v>
      </c>
      <c r="D131" s="313">
        <f>E131+F131</f>
        <v>0.5</v>
      </c>
      <c r="E131" s="313"/>
      <c r="F131" s="313">
        <v>0.5</v>
      </c>
      <c r="G131" s="313"/>
      <c r="H131" s="313"/>
      <c r="I131" s="313"/>
      <c r="J131" s="313">
        <v>0.5</v>
      </c>
      <c r="K131" s="313" t="s">
        <v>220</v>
      </c>
      <c r="L131" s="305">
        <v>99</v>
      </c>
      <c r="M131" s="314"/>
      <c r="N131" s="315"/>
      <c r="O131" s="314"/>
      <c r="P131" s="315"/>
      <c r="Q131" s="326"/>
      <c r="R131" s="330" t="s">
        <v>259</v>
      </c>
      <c r="S131" s="317">
        <v>25</v>
      </c>
      <c r="T131" s="317"/>
      <c r="U131" s="331"/>
      <c r="V131" s="317" t="s">
        <v>379</v>
      </c>
      <c r="X131" s="340"/>
    </row>
    <row r="132" spans="1:24" s="339" customFormat="1" ht="16" x14ac:dyDescent="0.2">
      <c r="A132" s="320" t="s">
        <v>484</v>
      </c>
      <c r="B132" s="323" t="s">
        <v>268</v>
      </c>
      <c r="C132" s="2" t="s">
        <v>270</v>
      </c>
      <c r="D132" s="303">
        <f>SUM(D133:D136)</f>
        <v>2.2999999999999998</v>
      </c>
      <c r="E132" s="303">
        <f t="shared" ref="E132:J132" si="23">SUM(E133:E136)</f>
        <v>1.38</v>
      </c>
      <c r="F132" s="303">
        <f t="shared" si="23"/>
        <v>0.91999999999999993</v>
      </c>
      <c r="G132" s="303">
        <f t="shared" si="23"/>
        <v>0.45</v>
      </c>
      <c r="H132" s="303">
        <f t="shared" si="23"/>
        <v>0</v>
      </c>
      <c r="I132" s="303">
        <f t="shared" si="23"/>
        <v>0</v>
      </c>
      <c r="J132" s="303">
        <f t="shared" si="23"/>
        <v>0.47000000000000003</v>
      </c>
      <c r="K132" s="313"/>
      <c r="L132" s="305"/>
      <c r="M132" s="248"/>
      <c r="N132" s="326"/>
      <c r="O132" s="248"/>
      <c r="P132" s="326"/>
      <c r="Q132" s="326"/>
      <c r="R132" s="330"/>
      <c r="S132" s="317"/>
      <c r="T132" s="317"/>
      <c r="U132" s="331"/>
      <c r="V132" s="317"/>
      <c r="X132" s="340"/>
    </row>
    <row r="133" spans="1:24" s="332" customFormat="1" ht="16" x14ac:dyDescent="0.2">
      <c r="A133" s="29">
        <v>1</v>
      </c>
      <c r="B133" s="322" t="s">
        <v>392</v>
      </c>
      <c r="C133" s="29" t="s">
        <v>270</v>
      </c>
      <c r="D133" s="313">
        <f>E133+F133</f>
        <v>0.45</v>
      </c>
      <c r="E133" s="313"/>
      <c r="F133" s="313">
        <v>0.45</v>
      </c>
      <c r="G133" s="313">
        <v>0.45</v>
      </c>
      <c r="H133" s="313"/>
      <c r="I133" s="313"/>
      <c r="J133" s="313"/>
      <c r="K133" s="313" t="s">
        <v>219</v>
      </c>
      <c r="L133" s="305">
        <v>100</v>
      </c>
      <c r="M133" s="314"/>
      <c r="N133" s="315"/>
      <c r="O133" s="314"/>
      <c r="P133" s="315"/>
      <c r="Q133" s="326"/>
      <c r="R133" s="330" t="s">
        <v>258</v>
      </c>
      <c r="S133" s="317">
        <v>1</v>
      </c>
      <c r="T133" s="317"/>
      <c r="U133" s="331"/>
      <c r="V133" s="317" t="s">
        <v>379</v>
      </c>
      <c r="X133" s="317"/>
    </row>
    <row r="134" spans="1:24" s="332" customFormat="1" ht="16" x14ac:dyDescent="0.2">
      <c r="A134" s="29">
        <v>2</v>
      </c>
      <c r="B134" s="322" t="s">
        <v>305</v>
      </c>
      <c r="C134" s="29" t="s">
        <v>270</v>
      </c>
      <c r="D134" s="313">
        <f>E134+F134</f>
        <v>0.37</v>
      </c>
      <c r="E134" s="313">
        <v>0.3</v>
      </c>
      <c r="F134" s="313">
        <v>7.0000000000000007E-2</v>
      </c>
      <c r="G134" s="313"/>
      <c r="H134" s="313"/>
      <c r="I134" s="313"/>
      <c r="J134" s="313">
        <v>7.0000000000000007E-2</v>
      </c>
      <c r="K134" s="313" t="s">
        <v>227</v>
      </c>
      <c r="L134" s="305">
        <v>101</v>
      </c>
      <c r="M134" s="248"/>
      <c r="N134" s="315"/>
      <c r="O134" s="314"/>
      <c r="P134" s="315">
        <v>2017</v>
      </c>
      <c r="Q134" s="326"/>
      <c r="R134" s="330" t="s">
        <v>262</v>
      </c>
      <c r="S134" s="317">
        <v>1</v>
      </c>
      <c r="T134" s="317"/>
      <c r="U134" s="331"/>
      <c r="V134" s="317" t="s">
        <v>380</v>
      </c>
      <c r="X134" s="317"/>
    </row>
    <row r="135" spans="1:24" s="332" customFormat="1" ht="16" x14ac:dyDescent="0.2">
      <c r="A135" s="29">
        <v>3</v>
      </c>
      <c r="B135" s="322" t="s">
        <v>393</v>
      </c>
      <c r="C135" s="325" t="s">
        <v>270</v>
      </c>
      <c r="D135" s="313">
        <f>E135+F135</f>
        <v>0.67999999999999994</v>
      </c>
      <c r="E135" s="313">
        <v>0.48</v>
      </c>
      <c r="F135" s="313">
        <v>0.2</v>
      </c>
      <c r="G135" s="313"/>
      <c r="H135" s="313"/>
      <c r="I135" s="313"/>
      <c r="J135" s="313">
        <v>0.2</v>
      </c>
      <c r="K135" s="313" t="s">
        <v>228</v>
      </c>
      <c r="L135" s="305">
        <v>102</v>
      </c>
      <c r="M135" s="248"/>
      <c r="N135" s="315"/>
      <c r="O135" s="314"/>
      <c r="P135" s="315" t="s">
        <v>536</v>
      </c>
      <c r="Q135" s="326"/>
      <c r="R135" s="330" t="s">
        <v>266</v>
      </c>
      <c r="S135" s="317"/>
      <c r="T135" s="317" t="s">
        <v>378</v>
      </c>
      <c r="U135" s="330" t="s">
        <v>470</v>
      </c>
      <c r="V135" s="317" t="s">
        <v>380</v>
      </c>
      <c r="X135" s="317"/>
    </row>
    <row r="136" spans="1:24" s="332" customFormat="1" ht="16" x14ac:dyDescent="0.2">
      <c r="A136" s="29">
        <v>4</v>
      </c>
      <c r="B136" s="322" t="s">
        <v>269</v>
      </c>
      <c r="C136" s="29" t="s">
        <v>270</v>
      </c>
      <c r="D136" s="313">
        <f>E136+F136</f>
        <v>0.8</v>
      </c>
      <c r="E136" s="313">
        <v>0.6</v>
      </c>
      <c r="F136" s="313">
        <v>0.2</v>
      </c>
      <c r="G136" s="313"/>
      <c r="H136" s="313"/>
      <c r="I136" s="313"/>
      <c r="J136" s="313">
        <v>0.2</v>
      </c>
      <c r="K136" s="313" t="s">
        <v>228</v>
      </c>
      <c r="L136" s="305">
        <v>103</v>
      </c>
      <c r="M136" s="248"/>
      <c r="N136" s="315"/>
      <c r="O136" s="314"/>
      <c r="P136" s="315">
        <v>2017</v>
      </c>
      <c r="Q136" s="326"/>
      <c r="R136" s="330" t="s">
        <v>266</v>
      </c>
      <c r="S136" s="317"/>
      <c r="T136" s="317"/>
      <c r="U136" s="331"/>
      <c r="V136" s="317" t="s">
        <v>380</v>
      </c>
      <c r="X136" s="317"/>
    </row>
    <row r="137" spans="1:24" s="339" customFormat="1" ht="16" x14ac:dyDescent="0.2">
      <c r="A137" s="320" t="s">
        <v>485</v>
      </c>
      <c r="B137" s="323" t="s">
        <v>387</v>
      </c>
      <c r="C137" s="2" t="s">
        <v>350</v>
      </c>
      <c r="D137" s="303">
        <f>SUM(D138:D140)</f>
        <v>2.59</v>
      </c>
      <c r="E137" s="303">
        <f t="shared" ref="E137:J137" si="24">SUM(E138:E140)</f>
        <v>0</v>
      </c>
      <c r="F137" s="303">
        <f t="shared" si="24"/>
        <v>2.59</v>
      </c>
      <c r="G137" s="303">
        <f t="shared" si="24"/>
        <v>0</v>
      </c>
      <c r="H137" s="303">
        <f t="shared" si="24"/>
        <v>0</v>
      </c>
      <c r="I137" s="303">
        <f t="shared" si="24"/>
        <v>0</v>
      </c>
      <c r="J137" s="303">
        <f t="shared" si="24"/>
        <v>2.59</v>
      </c>
      <c r="K137" s="313"/>
      <c r="L137" s="305"/>
      <c r="M137" s="248"/>
      <c r="N137" s="326"/>
      <c r="O137" s="248"/>
      <c r="P137" s="326"/>
      <c r="Q137" s="326"/>
      <c r="R137" s="330"/>
      <c r="S137" s="317"/>
      <c r="T137" s="317"/>
      <c r="U137" s="331"/>
      <c r="V137" s="317"/>
      <c r="X137" s="340"/>
    </row>
    <row r="138" spans="1:24" s="332" customFormat="1" ht="19.5" customHeight="1" x14ac:dyDescent="0.2">
      <c r="A138" s="341">
        <v>1</v>
      </c>
      <c r="B138" s="322" t="s">
        <v>310</v>
      </c>
      <c r="C138" s="248" t="s">
        <v>350</v>
      </c>
      <c r="D138" s="313">
        <f>E138+F138</f>
        <v>0.12</v>
      </c>
      <c r="E138" s="313"/>
      <c r="F138" s="313">
        <v>0.12</v>
      </c>
      <c r="G138" s="313"/>
      <c r="H138" s="313"/>
      <c r="I138" s="313"/>
      <c r="J138" s="313">
        <v>0.12</v>
      </c>
      <c r="K138" s="313" t="s">
        <v>456</v>
      </c>
      <c r="L138" s="305">
        <v>104</v>
      </c>
      <c r="M138" s="314"/>
      <c r="N138" s="315"/>
      <c r="O138" s="314"/>
      <c r="P138" s="315"/>
      <c r="Q138" s="326"/>
      <c r="R138" s="330" t="s">
        <v>374</v>
      </c>
      <c r="S138" s="324">
        <v>60</v>
      </c>
      <c r="T138" s="324"/>
      <c r="U138" s="331"/>
      <c r="V138" s="316" t="s">
        <v>379</v>
      </c>
      <c r="X138" s="324"/>
    </row>
    <row r="139" spans="1:24" s="332" customFormat="1" ht="16" x14ac:dyDescent="0.2">
      <c r="A139" s="29">
        <v>2</v>
      </c>
      <c r="B139" s="322" t="s">
        <v>396</v>
      </c>
      <c r="C139" s="29" t="s">
        <v>350</v>
      </c>
      <c r="D139" s="313">
        <f>E139+F139</f>
        <v>0.87</v>
      </c>
      <c r="E139" s="313"/>
      <c r="F139" s="313">
        <v>0.87</v>
      </c>
      <c r="G139" s="313"/>
      <c r="H139" s="313"/>
      <c r="I139" s="313"/>
      <c r="J139" s="313">
        <v>0.87</v>
      </c>
      <c r="K139" s="313" t="s">
        <v>216</v>
      </c>
      <c r="L139" s="305">
        <v>105</v>
      </c>
      <c r="M139" s="314"/>
      <c r="N139" s="315"/>
      <c r="O139" s="314"/>
      <c r="P139" s="315"/>
      <c r="Q139" s="326"/>
      <c r="R139" s="330" t="s">
        <v>297</v>
      </c>
      <c r="S139" s="317">
        <v>6</v>
      </c>
      <c r="T139" s="317"/>
      <c r="U139" s="331"/>
      <c r="V139" s="317" t="s">
        <v>379</v>
      </c>
      <c r="X139" s="317"/>
    </row>
    <row r="140" spans="1:24" s="332" customFormat="1" ht="16" x14ac:dyDescent="0.2">
      <c r="A140" s="29">
        <v>3</v>
      </c>
      <c r="B140" s="322" t="s">
        <v>396</v>
      </c>
      <c r="C140" s="325" t="s">
        <v>350</v>
      </c>
      <c r="D140" s="313">
        <f>E140+F140</f>
        <v>1.6</v>
      </c>
      <c r="E140" s="313"/>
      <c r="F140" s="313">
        <v>1.6</v>
      </c>
      <c r="G140" s="313"/>
      <c r="H140" s="313"/>
      <c r="I140" s="313"/>
      <c r="J140" s="313">
        <v>1.6</v>
      </c>
      <c r="K140" s="313" t="s">
        <v>228</v>
      </c>
      <c r="L140" s="305">
        <v>106</v>
      </c>
      <c r="M140" s="248"/>
      <c r="N140" s="315"/>
      <c r="O140" s="314"/>
      <c r="P140" s="315">
        <v>2017</v>
      </c>
      <c r="Q140" s="326"/>
      <c r="R140" s="330" t="s">
        <v>266</v>
      </c>
      <c r="S140" s="317">
        <v>6</v>
      </c>
      <c r="T140" s="317"/>
      <c r="U140" s="331"/>
      <c r="V140" s="317" t="s">
        <v>380</v>
      </c>
      <c r="X140" s="317"/>
    </row>
    <row r="141" spans="1:24" s="332" customFormat="1" ht="16" x14ac:dyDescent="0.2">
      <c r="A141" s="320" t="s">
        <v>486</v>
      </c>
      <c r="B141" s="323" t="s">
        <v>272</v>
      </c>
      <c r="C141" s="342" t="s">
        <v>273</v>
      </c>
      <c r="D141" s="303">
        <f>SUM(D142:D145)</f>
        <v>8.870000000000001</v>
      </c>
      <c r="E141" s="303">
        <f t="shared" ref="E141:J141" si="25">SUM(E142:E145)</f>
        <v>0</v>
      </c>
      <c r="F141" s="303">
        <f t="shared" si="25"/>
        <v>8.870000000000001</v>
      </c>
      <c r="G141" s="303">
        <f t="shared" si="25"/>
        <v>1.77</v>
      </c>
      <c r="H141" s="303">
        <f t="shared" si="25"/>
        <v>0</v>
      </c>
      <c r="I141" s="303">
        <f t="shared" si="25"/>
        <v>0</v>
      </c>
      <c r="J141" s="303">
        <f t="shared" si="25"/>
        <v>7.1</v>
      </c>
      <c r="K141" s="313"/>
      <c r="L141" s="305"/>
      <c r="M141" s="248"/>
      <c r="N141" s="326"/>
      <c r="O141" s="248"/>
      <c r="P141" s="326"/>
      <c r="Q141" s="326"/>
      <c r="R141" s="330"/>
      <c r="S141" s="317"/>
      <c r="T141" s="317"/>
      <c r="U141" s="331"/>
      <c r="V141" s="317"/>
      <c r="X141" s="317"/>
    </row>
    <row r="142" spans="1:24" s="332" customFormat="1" ht="16" x14ac:dyDescent="0.2">
      <c r="A142" s="29">
        <v>1</v>
      </c>
      <c r="B142" s="322" t="s">
        <v>394</v>
      </c>
      <c r="C142" s="29" t="s">
        <v>273</v>
      </c>
      <c r="D142" s="313">
        <f>E142+F142</f>
        <v>0.1</v>
      </c>
      <c r="E142" s="313"/>
      <c r="F142" s="313">
        <v>0.1</v>
      </c>
      <c r="G142" s="313"/>
      <c r="H142" s="313"/>
      <c r="I142" s="313"/>
      <c r="J142" s="313">
        <v>0.1</v>
      </c>
      <c r="K142" s="313" t="s">
        <v>218</v>
      </c>
      <c r="L142" s="305">
        <v>107</v>
      </c>
      <c r="M142" s="314"/>
      <c r="N142" s="315"/>
      <c r="O142" s="314"/>
      <c r="P142" s="315"/>
      <c r="Q142" s="326"/>
      <c r="R142" s="330" t="s">
        <v>218</v>
      </c>
      <c r="S142" s="317">
        <v>58</v>
      </c>
      <c r="T142" s="317"/>
      <c r="U142" s="331"/>
      <c r="V142" s="316" t="s">
        <v>379</v>
      </c>
      <c r="X142" s="317"/>
    </row>
    <row r="143" spans="1:24" s="364" customFormat="1" ht="16" x14ac:dyDescent="0.2">
      <c r="A143" s="29">
        <v>2</v>
      </c>
      <c r="B143" s="322" t="s">
        <v>395</v>
      </c>
      <c r="C143" s="29" t="s">
        <v>273</v>
      </c>
      <c r="D143" s="313">
        <f>E143+F143</f>
        <v>1.7</v>
      </c>
      <c r="E143" s="313"/>
      <c r="F143" s="313">
        <v>1.7</v>
      </c>
      <c r="G143" s="313">
        <v>1.7</v>
      </c>
      <c r="H143" s="313"/>
      <c r="I143" s="313"/>
      <c r="J143" s="313"/>
      <c r="K143" s="313" t="s">
        <v>219</v>
      </c>
      <c r="L143" s="305">
        <v>108</v>
      </c>
      <c r="M143" s="248" t="s">
        <v>585</v>
      </c>
      <c r="N143" s="335"/>
      <c r="O143" s="354" t="s">
        <v>529</v>
      </c>
      <c r="P143" s="335"/>
      <c r="Q143" s="360"/>
      <c r="R143" s="336" t="s">
        <v>258</v>
      </c>
      <c r="S143" s="337">
        <v>3</v>
      </c>
      <c r="T143" s="337"/>
      <c r="U143" s="363"/>
      <c r="V143" s="337" t="s">
        <v>379</v>
      </c>
      <c r="X143" s="337" t="s">
        <v>470</v>
      </c>
    </row>
    <row r="144" spans="1:24" s="332" customFormat="1" ht="32" x14ac:dyDescent="0.2">
      <c r="A144" s="29">
        <v>3</v>
      </c>
      <c r="B144" s="322" t="s">
        <v>318</v>
      </c>
      <c r="C144" s="29" t="s">
        <v>273</v>
      </c>
      <c r="D144" s="313">
        <f>E144+F144</f>
        <v>7</v>
      </c>
      <c r="E144" s="313"/>
      <c r="F144" s="313">
        <v>7</v>
      </c>
      <c r="G144" s="313"/>
      <c r="H144" s="313"/>
      <c r="I144" s="313"/>
      <c r="J144" s="313">
        <v>7</v>
      </c>
      <c r="K144" s="313" t="s">
        <v>578</v>
      </c>
      <c r="L144" s="305">
        <v>109</v>
      </c>
      <c r="M144" s="314"/>
      <c r="N144" s="315"/>
      <c r="O144" s="314"/>
      <c r="P144" s="315"/>
      <c r="Q144" s="326"/>
      <c r="R144" s="330" t="s">
        <v>259</v>
      </c>
      <c r="S144" s="317">
        <v>9</v>
      </c>
      <c r="T144" s="317"/>
      <c r="U144" s="331"/>
      <c r="V144" s="317" t="s">
        <v>379</v>
      </c>
      <c r="X144" s="317"/>
    </row>
    <row r="145" spans="1:24" s="364" customFormat="1" ht="16" x14ac:dyDescent="0.2">
      <c r="A145" s="29">
        <v>4</v>
      </c>
      <c r="B145" s="322" t="s">
        <v>487</v>
      </c>
      <c r="C145" s="29" t="s">
        <v>273</v>
      </c>
      <c r="D145" s="313">
        <f>E145+F145</f>
        <v>7.0000000000000007E-2</v>
      </c>
      <c r="E145" s="313"/>
      <c r="F145" s="313">
        <v>7.0000000000000007E-2</v>
      </c>
      <c r="G145" s="313">
        <v>7.0000000000000007E-2</v>
      </c>
      <c r="H145" s="313"/>
      <c r="I145" s="313"/>
      <c r="J145" s="313"/>
      <c r="K145" s="313" t="s">
        <v>626</v>
      </c>
      <c r="L145" s="305">
        <v>110</v>
      </c>
      <c r="M145" s="248" t="s">
        <v>585</v>
      </c>
      <c r="N145" s="335"/>
      <c r="O145" s="354" t="s">
        <v>529</v>
      </c>
      <c r="P145" s="335"/>
      <c r="Q145" s="360"/>
      <c r="R145" s="336" t="s">
        <v>260</v>
      </c>
      <c r="S145" s="337">
        <v>32</v>
      </c>
      <c r="T145" s="337"/>
      <c r="U145" s="363"/>
      <c r="V145" s="337" t="s">
        <v>379</v>
      </c>
      <c r="X145" s="337" t="s">
        <v>470</v>
      </c>
    </row>
    <row r="146" spans="1:24" s="332" customFormat="1" ht="16" x14ac:dyDescent="0.2">
      <c r="A146" s="320" t="s">
        <v>488</v>
      </c>
      <c r="B146" s="323" t="s">
        <v>276</v>
      </c>
      <c r="C146" s="342" t="s">
        <v>278</v>
      </c>
      <c r="D146" s="303">
        <f>D147</f>
        <v>10</v>
      </c>
      <c r="E146" s="303">
        <f t="shared" ref="E146:J146" si="26">E147</f>
        <v>0</v>
      </c>
      <c r="F146" s="303">
        <f t="shared" si="26"/>
        <v>10</v>
      </c>
      <c r="G146" s="303">
        <f t="shared" si="26"/>
        <v>0</v>
      </c>
      <c r="H146" s="303">
        <f t="shared" si="26"/>
        <v>0</v>
      </c>
      <c r="I146" s="303">
        <f t="shared" si="26"/>
        <v>9.5</v>
      </c>
      <c r="J146" s="303">
        <f t="shared" si="26"/>
        <v>0.5</v>
      </c>
      <c r="K146" s="313"/>
      <c r="L146" s="305"/>
      <c r="M146" s="248"/>
      <c r="N146" s="326"/>
      <c r="O146" s="248"/>
      <c r="P146" s="326"/>
      <c r="Q146" s="326"/>
      <c r="R146" s="330"/>
      <c r="S146" s="317"/>
      <c r="T146" s="317"/>
      <c r="U146" s="331"/>
      <c r="V146" s="317"/>
      <c r="X146" s="317"/>
    </row>
    <row r="147" spans="1:24" s="364" customFormat="1" ht="52.5" customHeight="1" x14ac:dyDescent="0.2">
      <c r="A147" s="29">
        <v>1</v>
      </c>
      <c r="B147" s="322" t="s">
        <v>577</v>
      </c>
      <c r="C147" s="29" t="s">
        <v>278</v>
      </c>
      <c r="D147" s="313">
        <f>E147+F147</f>
        <v>10</v>
      </c>
      <c r="E147" s="313"/>
      <c r="F147" s="313">
        <v>10</v>
      </c>
      <c r="G147" s="313"/>
      <c r="H147" s="313"/>
      <c r="I147" s="313">
        <v>9.5</v>
      </c>
      <c r="J147" s="313">
        <v>0.5</v>
      </c>
      <c r="K147" s="313" t="s">
        <v>302</v>
      </c>
      <c r="L147" s="305">
        <v>111</v>
      </c>
      <c r="M147" s="248" t="s">
        <v>585</v>
      </c>
      <c r="N147" s="335"/>
      <c r="O147" s="354" t="s">
        <v>529</v>
      </c>
      <c r="P147" s="335">
        <v>2017</v>
      </c>
      <c r="Q147" s="360"/>
      <c r="R147" s="336" t="s">
        <v>301</v>
      </c>
      <c r="S147" s="337">
        <v>3</v>
      </c>
      <c r="T147" s="337"/>
      <c r="U147" s="363"/>
      <c r="V147" s="337" t="s">
        <v>380</v>
      </c>
      <c r="X147" s="337" t="s">
        <v>470</v>
      </c>
    </row>
    <row r="148" spans="1:24" s="332" customFormat="1" ht="16" x14ac:dyDescent="0.2">
      <c r="A148" s="320" t="s">
        <v>489</v>
      </c>
      <c r="B148" s="323" t="s">
        <v>306</v>
      </c>
      <c r="C148" s="2" t="s">
        <v>281</v>
      </c>
      <c r="D148" s="303">
        <f>D149</f>
        <v>0.5</v>
      </c>
      <c r="E148" s="303">
        <f t="shared" ref="E148:J148" si="27">E149</f>
        <v>0</v>
      </c>
      <c r="F148" s="303">
        <f t="shared" si="27"/>
        <v>0.5</v>
      </c>
      <c r="G148" s="303">
        <f t="shared" si="27"/>
        <v>0.5</v>
      </c>
      <c r="H148" s="303">
        <f t="shared" si="27"/>
        <v>0</v>
      </c>
      <c r="I148" s="303">
        <f t="shared" si="27"/>
        <v>0</v>
      </c>
      <c r="J148" s="303">
        <f t="shared" si="27"/>
        <v>0</v>
      </c>
      <c r="K148" s="313"/>
      <c r="L148" s="305"/>
      <c r="M148" s="248"/>
      <c r="N148" s="326"/>
      <c r="O148" s="248"/>
      <c r="P148" s="326"/>
      <c r="Q148" s="326"/>
      <c r="R148" s="330"/>
      <c r="S148" s="317"/>
      <c r="T148" s="317"/>
      <c r="U148" s="331"/>
      <c r="V148" s="317"/>
      <c r="X148" s="317"/>
    </row>
    <row r="149" spans="1:24" s="339" customFormat="1" ht="31.5" customHeight="1" x14ac:dyDescent="0.2">
      <c r="A149" s="29">
        <v>1</v>
      </c>
      <c r="B149" s="322" t="s">
        <v>391</v>
      </c>
      <c r="C149" s="29" t="s">
        <v>281</v>
      </c>
      <c r="D149" s="313">
        <f>E149+F149</f>
        <v>0.5</v>
      </c>
      <c r="E149" s="313"/>
      <c r="F149" s="313">
        <v>0.5</v>
      </c>
      <c r="G149" s="313">
        <v>0.5</v>
      </c>
      <c r="H149" s="313"/>
      <c r="I149" s="313"/>
      <c r="J149" s="313"/>
      <c r="K149" s="313" t="s">
        <v>604</v>
      </c>
      <c r="L149" s="305">
        <v>112</v>
      </c>
      <c r="M149" s="314"/>
      <c r="N149" s="315"/>
      <c r="O149" s="314"/>
      <c r="P149" s="315"/>
      <c r="Q149" s="326"/>
      <c r="R149" s="330" t="s">
        <v>274</v>
      </c>
      <c r="S149" s="317">
        <v>13</v>
      </c>
      <c r="T149" s="317"/>
      <c r="U149" s="331"/>
      <c r="V149" s="317" t="s">
        <v>379</v>
      </c>
      <c r="X149" s="340"/>
    </row>
    <row r="150" spans="1:24" s="339" customFormat="1" ht="16" x14ac:dyDescent="0.2">
      <c r="A150" s="320" t="s">
        <v>490</v>
      </c>
      <c r="B150" s="323" t="s">
        <v>87</v>
      </c>
      <c r="C150" s="2" t="s">
        <v>92</v>
      </c>
      <c r="D150" s="303">
        <f>SUM(D151:D191)</f>
        <v>6.1700000000000008</v>
      </c>
      <c r="E150" s="303">
        <f t="shared" ref="E150:J150" si="28">SUM(E151:E191)</f>
        <v>0</v>
      </c>
      <c r="F150" s="303">
        <f t="shared" si="28"/>
        <v>6.1700000000000008</v>
      </c>
      <c r="G150" s="303">
        <f t="shared" si="28"/>
        <v>1.41</v>
      </c>
      <c r="H150" s="303">
        <f t="shared" si="28"/>
        <v>0</v>
      </c>
      <c r="I150" s="303">
        <f t="shared" si="28"/>
        <v>0</v>
      </c>
      <c r="J150" s="303">
        <f t="shared" si="28"/>
        <v>4.76</v>
      </c>
      <c r="K150" s="313"/>
      <c r="L150" s="305"/>
      <c r="M150" s="248"/>
      <c r="N150" s="326"/>
      <c r="O150" s="248"/>
      <c r="P150" s="326"/>
      <c r="Q150" s="326"/>
      <c r="R150" s="330"/>
      <c r="S150" s="317"/>
      <c r="T150" s="317"/>
      <c r="U150" s="331"/>
      <c r="V150" s="317"/>
      <c r="X150" s="340"/>
    </row>
    <row r="151" spans="1:24" s="339" customFormat="1" ht="48" x14ac:dyDescent="0.2">
      <c r="A151" s="29">
        <v>1</v>
      </c>
      <c r="B151" s="322" t="s">
        <v>409</v>
      </c>
      <c r="C151" s="29" t="s">
        <v>92</v>
      </c>
      <c r="D151" s="313">
        <f t="shared" ref="D151:D169" si="29">E151+F151</f>
        <v>0.09</v>
      </c>
      <c r="E151" s="313"/>
      <c r="F151" s="313">
        <v>0.09</v>
      </c>
      <c r="G151" s="313"/>
      <c r="H151" s="313"/>
      <c r="I151" s="313"/>
      <c r="J151" s="313">
        <v>0.09</v>
      </c>
      <c r="K151" s="313" t="s">
        <v>590</v>
      </c>
      <c r="L151" s="305">
        <v>113</v>
      </c>
      <c r="M151" s="248"/>
      <c r="N151" s="315"/>
      <c r="O151" s="314"/>
      <c r="P151" s="315" t="s">
        <v>591</v>
      </c>
      <c r="Q151" s="315"/>
      <c r="R151" s="330" t="s">
        <v>255</v>
      </c>
      <c r="S151" s="317">
        <v>5</v>
      </c>
      <c r="T151" s="317"/>
      <c r="U151" s="331"/>
      <c r="V151" s="317" t="s">
        <v>380</v>
      </c>
      <c r="X151" s="340"/>
    </row>
    <row r="152" spans="1:24" s="364" customFormat="1" ht="16" x14ac:dyDescent="0.2">
      <c r="A152" s="29">
        <v>2</v>
      </c>
      <c r="B152" s="322" t="s">
        <v>410</v>
      </c>
      <c r="C152" s="29" t="s">
        <v>92</v>
      </c>
      <c r="D152" s="313">
        <f t="shared" si="29"/>
        <v>0.12</v>
      </c>
      <c r="E152" s="313"/>
      <c r="F152" s="313">
        <v>0.12</v>
      </c>
      <c r="G152" s="313">
        <v>0.1</v>
      </c>
      <c r="H152" s="313"/>
      <c r="I152" s="313"/>
      <c r="J152" s="313">
        <v>0.02</v>
      </c>
      <c r="K152" s="313" t="s">
        <v>603</v>
      </c>
      <c r="L152" s="305">
        <v>117</v>
      </c>
      <c r="M152" s="248" t="s">
        <v>585</v>
      </c>
      <c r="N152" s="335"/>
      <c r="O152" s="354" t="s">
        <v>529</v>
      </c>
      <c r="P152" s="335" t="s">
        <v>535</v>
      </c>
      <c r="Q152" s="335"/>
      <c r="R152" s="336" t="s">
        <v>297</v>
      </c>
      <c r="S152" s="337">
        <v>2</v>
      </c>
      <c r="T152" s="337" t="s">
        <v>256</v>
      </c>
      <c r="U152" s="336" t="s">
        <v>470</v>
      </c>
      <c r="V152" s="337" t="s">
        <v>380</v>
      </c>
      <c r="X152" s="337" t="s">
        <v>470</v>
      </c>
    </row>
    <row r="153" spans="1:24" s="339" customFormat="1" ht="18.75" customHeight="1" x14ac:dyDescent="0.2">
      <c r="A153" s="29">
        <v>3</v>
      </c>
      <c r="B153" s="322" t="s">
        <v>592</v>
      </c>
      <c r="C153" s="29" t="s">
        <v>92</v>
      </c>
      <c r="D153" s="313">
        <f t="shared" si="29"/>
        <v>0.27</v>
      </c>
      <c r="E153" s="313"/>
      <c r="F153" s="313">
        <v>0.27</v>
      </c>
      <c r="G153" s="313"/>
      <c r="H153" s="313"/>
      <c r="I153" s="313"/>
      <c r="J153" s="313">
        <v>0.27</v>
      </c>
      <c r="K153" s="313" t="s">
        <v>594</v>
      </c>
      <c r="L153" s="305">
        <v>118</v>
      </c>
      <c r="M153" s="314"/>
      <c r="N153" s="315"/>
      <c r="O153" s="314"/>
      <c r="P153" s="315" t="s">
        <v>593</v>
      </c>
      <c r="Q153" s="315"/>
      <c r="R153" s="330" t="s">
        <v>297</v>
      </c>
      <c r="S153" s="317">
        <v>1</v>
      </c>
      <c r="T153" s="317"/>
      <c r="U153" s="331"/>
      <c r="V153" s="317" t="s">
        <v>379</v>
      </c>
      <c r="X153" s="340"/>
    </row>
    <row r="154" spans="1:24" s="339" customFormat="1" ht="16" x14ac:dyDescent="0.2">
      <c r="A154" s="29">
        <v>4</v>
      </c>
      <c r="B154" s="322" t="s">
        <v>411</v>
      </c>
      <c r="C154" s="29" t="s">
        <v>92</v>
      </c>
      <c r="D154" s="313">
        <f t="shared" si="29"/>
        <v>0.2</v>
      </c>
      <c r="E154" s="313"/>
      <c r="F154" s="313">
        <v>0.2</v>
      </c>
      <c r="G154" s="313"/>
      <c r="H154" s="313"/>
      <c r="I154" s="313"/>
      <c r="J154" s="313">
        <v>0.2</v>
      </c>
      <c r="K154" s="313" t="s">
        <v>605</v>
      </c>
      <c r="L154" s="305">
        <v>120</v>
      </c>
      <c r="M154" s="248"/>
      <c r="N154" s="315"/>
      <c r="O154" s="314"/>
      <c r="P154" s="315">
        <v>2017</v>
      </c>
      <c r="Q154" s="315"/>
      <c r="R154" s="330" t="s">
        <v>286</v>
      </c>
      <c r="S154" s="317">
        <v>4</v>
      </c>
      <c r="T154" s="317"/>
      <c r="U154" s="331"/>
      <c r="V154" s="317" t="s">
        <v>380</v>
      </c>
      <c r="X154" s="340"/>
    </row>
    <row r="155" spans="1:24" s="339" customFormat="1" ht="32" x14ac:dyDescent="0.2">
      <c r="A155" s="29">
        <v>5</v>
      </c>
      <c r="B155" s="322" t="s">
        <v>581</v>
      </c>
      <c r="C155" s="29" t="s">
        <v>92</v>
      </c>
      <c r="D155" s="313">
        <f t="shared" si="29"/>
        <v>0.28999999999999998</v>
      </c>
      <c r="E155" s="313"/>
      <c r="F155" s="313">
        <v>0.28999999999999998</v>
      </c>
      <c r="G155" s="313"/>
      <c r="H155" s="313"/>
      <c r="I155" s="313"/>
      <c r="J155" s="313">
        <v>0.28999999999999998</v>
      </c>
      <c r="K155" s="313" t="s">
        <v>468</v>
      </c>
      <c r="L155" s="305">
        <v>121</v>
      </c>
      <c r="M155" s="248"/>
      <c r="N155" s="315"/>
      <c r="O155" s="314"/>
      <c r="P155" s="315">
        <v>2017</v>
      </c>
      <c r="Q155" s="315"/>
      <c r="R155" s="330" t="s">
        <v>286</v>
      </c>
      <c r="S155" s="317">
        <v>23</v>
      </c>
      <c r="T155" s="317"/>
      <c r="U155" s="331"/>
      <c r="V155" s="317" t="s">
        <v>380</v>
      </c>
      <c r="X155" s="340"/>
    </row>
    <row r="156" spans="1:24" s="339" customFormat="1" ht="16" x14ac:dyDescent="0.2">
      <c r="A156" s="29">
        <v>6</v>
      </c>
      <c r="B156" s="322" t="s">
        <v>412</v>
      </c>
      <c r="C156" s="29" t="s">
        <v>92</v>
      </c>
      <c r="D156" s="313">
        <f t="shared" si="29"/>
        <v>0.4</v>
      </c>
      <c r="E156" s="313"/>
      <c r="F156" s="313">
        <v>0.4</v>
      </c>
      <c r="G156" s="313"/>
      <c r="H156" s="313"/>
      <c r="I156" s="313"/>
      <c r="J156" s="313">
        <v>0.4</v>
      </c>
      <c r="K156" s="313" t="s">
        <v>605</v>
      </c>
      <c r="L156" s="305">
        <v>122</v>
      </c>
      <c r="M156" s="248"/>
      <c r="N156" s="315"/>
      <c r="O156" s="314"/>
      <c r="P156" s="315">
        <v>2017</v>
      </c>
      <c r="Q156" s="315"/>
      <c r="R156" s="330" t="s">
        <v>286</v>
      </c>
      <c r="S156" s="317">
        <v>4</v>
      </c>
      <c r="T156" s="317"/>
      <c r="U156" s="331"/>
      <c r="V156" s="317" t="s">
        <v>380</v>
      </c>
      <c r="X156" s="340"/>
    </row>
    <row r="157" spans="1:24" s="339" customFormat="1" ht="32" x14ac:dyDescent="0.2">
      <c r="A157" s="29">
        <v>7</v>
      </c>
      <c r="B157" s="322" t="s">
        <v>298</v>
      </c>
      <c r="C157" s="29" t="s">
        <v>92</v>
      </c>
      <c r="D157" s="313">
        <f t="shared" si="29"/>
        <v>0.24</v>
      </c>
      <c r="E157" s="313"/>
      <c r="F157" s="313">
        <v>0.24</v>
      </c>
      <c r="G157" s="313"/>
      <c r="H157" s="313"/>
      <c r="I157" s="313"/>
      <c r="J157" s="313">
        <v>0.24</v>
      </c>
      <c r="K157" s="313" t="s">
        <v>595</v>
      </c>
      <c r="L157" s="305">
        <v>123</v>
      </c>
      <c r="M157" s="314"/>
      <c r="N157" s="315"/>
      <c r="O157" s="314"/>
      <c r="P157" s="315" t="s">
        <v>596</v>
      </c>
      <c r="Q157" s="315"/>
      <c r="R157" s="330" t="s">
        <v>286</v>
      </c>
      <c r="S157" s="317">
        <v>24</v>
      </c>
      <c r="T157" s="317"/>
      <c r="U157" s="331"/>
      <c r="V157" s="317" t="s">
        <v>379</v>
      </c>
      <c r="X157" s="340"/>
    </row>
    <row r="158" spans="1:24" s="366" customFormat="1" ht="16" x14ac:dyDescent="0.2">
      <c r="A158" s="29">
        <v>8</v>
      </c>
      <c r="B158" s="322" t="s">
        <v>413</v>
      </c>
      <c r="C158" s="29" t="s">
        <v>92</v>
      </c>
      <c r="D158" s="313">
        <f t="shared" si="29"/>
        <v>0.05</v>
      </c>
      <c r="E158" s="313"/>
      <c r="F158" s="313">
        <v>0.05</v>
      </c>
      <c r="G158" s="313">
        <v>0.05</v>
      </c>
      <c r="H158" s="313"/>
      <c r="I158" s="313"/>
      <c r="J158" s="313"/>
      <c r="K158" s="313" t="s">
        <v>606</v>
      </c>
      <c r="L158" s="305">
        <v>126</v>
      </c>
      <c r="M158" s="248" t="s">
        <v>585</v>
      </c>
      <c r="N158" s="335"/>
      <c r="O158" s="354" t="s">
        <v>529</v>
      </c>
      <c r="P158" s="335" t="s">
        <v>535</v>
      </c>
      <c r="Q158" s="335"/>
      <c r="R158" s="365" t="s">
        <v>257</v>
      </c>
      <c r="S158" s="337">
        <v>8</v>
      </c>
      <c r="T158" s="337" t="s">
        <v>256</v>
      </c>
      <c r="U158" s="336" t="s">
        <v>470</v>
      </c>
      <c r="V158" s="337" t="s">
        <v>380</v>
      </c>
      <c r="X158" s="337" t="s">
        <v>470</v>
      </c>
    </row>
    <row r="159" spans="1:24" s="339" customFormat="1" ht="16" x14ac:dyDescent="0.2">
      <c r="A159" s="29">
        <v>9</v>
      </c>
      <c r="B159" s="322" t="s">
        <v>414</v>
      </c>
      <c r="C159" s="29" t="s">
        <v>92</v>
      </c>
      <c r="D159" s="313">
        <f t="shared" si="29"/>
        <v>0.03</v>
      </c>
      <c r="E159" s="313"/>
      <c r="F159" s="313">
        <v>0.03</v>
      </c>
      <c r="G159" s="313"/>
      <c r="H159" s="313"/>
      <c r="I159" s="313"/>
      <c r="J159" s="313">
        <v>0.03</v>
      </c>
      <c r="K159" s="313" t="s">
        <v>607</v>
      </c>
      <c r="L159" s="305">
        <v>127</v>
      </c>
      <c r="M159" s="314"/>
      <c r="N159" s="315"/>
      <c r="O159" s="314"/>
      <c r="P159" s="315"/>
      <c r="Q159" s="315"/>
      <c r="R159" s="330" t="s">
        <v>257</v>
      </c>
      <c r="S159" s="317">
        <v>15</v>
      </c>
      <c r="T159" s="317"/>
      <c r="U159" s="331"/>
      <c r="V159" s="317" t="s">
        <v>379</v>
      </c>
      <c r="X159" s="340"/>
    </row>
    <row r="160" spans="1:24" s="339" customFormat="1" ht="32" x14ac:dyDescent="0.2">
      <c r="A160" s="29">
        <v>10</v>
      </c>
      <c r="B160" s="322" t="s">
        <v>415</v>
      </c>
      <c r="C160" s="29" t="s">
        <v>92</v>
      </c>
      <c r="D160" s="313">
        <f t="shared" si="29"/>
        <v>0.23</v>
      </c>
      <c r="E160" s="313"/>
      <c r="F160" s="313">
        <v>0.23</v>
      </c>
      <c r="G160" s="313"/>
      <c r="H160" s="313"/>
      <c r="I160" s="313"/>
      <c r="J160" s="313">
        <v>0.23</v>
      </c>
      <c r="K160" s="313" t="s">
        <v>608</v>
      </c>
      <c r="L160" s="305">
        <v>128</v>
      </c>
      <c r="M160" s="314"/>
      <c r="N160" s="315"/>
      <c r="O160" s="314"/>
      <c r="P160" s="315"/>
      <c r="Q160" s="315"/>
      <c r="R160" s="330" t="s">
        <v>257</v>
      </c>
      <c r="S160" s="317">
        <v>17</v>
      </c>
      <c r="T160" s="317"/>
      <c r="U160" s="331"/>
      <c r="V160" s="317" t="s">
        <v>379</v>
      </c>
      <c r="X160" s="340"/>
    </row>
    <row r="161" spans="1:24" s="339" customFormat="1" ht="23.25" customHeight="1" x14ac:dyDescent="0.2">
      <c r="A161" s="29">
        <v>11</v>
      </c>
      <c r="B161" s="322" t="s">
        <v>416</v>
      </c>
      <c r="C161" s="29" t="s">
        <v>92</v>
      </c>
      <c r="D161" s="313">
        <f t="shared" si="29"/>
        <v>0.02</v>
      </c>
      <c r="E161" s="313"/>
      <c r="F161" s="313">
        <v>0.02</v>
      </c>
      <c r="G161" s="313"/>
      <c r="H161" s="313"/>
      <c r="I161" s="313"/>
      <c r="J161" s="313">
        <v>0.02</v>
      </c>
      <c r="K161" s="313" t="s">
        <v>218</v>
      </c>
      <c r="L161" s="305">
        <v>129</v>
      </c>
      <c r="M161" s="314"/>
      <c r="N161" s="315"/>
      <c r="O161" s="314"/>
      <c r="P161" s="315"/>
      <c r="Q161" s="315"/>
      <c r="R161" s="330" t="s">
        <v>257</v>
      </c>
      <c r="S161" s="317">
        <v>18</v>
      </c>
      <c r="T161" s="317"/>
      <c r="U161" s="331"/>
      <c r="V161" s="317" t="s">
        <v>379</v>
      </c>
      <c r="X161" s="340"/>
    </row>
    <row r="162" spans="1:24" s="339" customFormat="1" ht="36" customHeight="1" x14ac:dyDescent="0.2">
      <c r="A162" s="29">
        <v>12</v>
      </c>
      <c r="B162" s="322" t="s">
        <v>499</v>
      </c>
      <c r="C162" s="29" t="s">
        <v>92</v>
      </c>
      <c r="D162" s="313">
        <f t="shared" si="29"/>
        <v>0.05</v>
      </c>
      <c r="E162" s="313"/>
      <c r="F162" s="313">
        <v>0.05</v>
      </c>
      <c r="G162" s="313"/>
      <c r="H162" s="313"/>
      <c r="I162" s="313"/>
      <c r="J162" s="313">
        <v>0.05</v>
      </c>
      <c r="K162" s="313" t="s">
        <v>575</v>
      </c>
      <c r="L162" s="305">
        <v>130</v>
      </c>
      <c r="M162" s="248"/>
      <c r="N162" s="315"/>
      <c r="O162" s="314"/>
      <c r="P162" s="315" t="s">
        <v>538</v>
      </c>
      <c r="Q162" s="315"/>
      <c r="R162" s="330" t="s">
        <v>259</v>
      </c>
      <c r="S162" s="317" t="s">
        <v>498</v>
      </c>
      <c r="T162" s="317"/>
      <c r="U162" s="331"/>
      <c r="V162" s="317" t="s">
        <v>380</v>
      </c>
      <c r="X162" s="340"/>
    </row>
    <row r="163" spans="1:24" s="339" customFormat="1" ht="16" x14ac:dyDescent="0.2">
      <c r="A163" s="29">
        <v>13</v>
      </c>
      <c r="B163" s="322" t="s">
        <v>417</v>
      </c>
      <c r="C163" s="29" t="s">
        <v>92</v>
      </c>
      <c r="D163" s="313">
        <f t="shared" si="29"/>
        <v>0.14000000000000001</v>
      </c>
      <c r="E163" s="313"/>
      <c r="F163" s="313">
        <v>0.14000000000000001</v>
      </c>
      <c r="G163" s="313"/>
      <c r="H163" s="313"/>
      <c r="I163" s="313"/>
      <c r="J163" s="313">
        <v>0.14000000000000001</v>
      </c>
      <c r="K163" s="313" t="s">
        <v>462</v>
      </c>
      <c r="L163" s="305">
        <v>131</v>
      </c>
      <c r="M163" s="314"/>
      <c r="N163" s="315"/>
      <c r="O163" s="314"/>
      <c r="P163" s="315"/>
      <c r="Q163" s="315"/>
      <c r="R163" s="330" t="s">
        <v>299</v>
      </c>
      <c r="S163" s="317">
        <v>11</v>
      </c>
      <c r="T163" s="317"/>
      <c r="U163" s="331"/>
      <c r="V163" s="317" t="s">
        <v>379</v>
      </c>
      <c r="X163" s="340"/>
    </row>
    <row r="164" spans="1:24" s="364" customFormat="1" ht="16" x14ac:dyDescent="0.2">
      <c r="A164" s="29">
        <v>14</v>
      </c>
      <c r="B164" s="322" t="s">
        <v>418</v>
      </c>
      <c r="C164" s="29" t="s">
        <v>92</v>
      </c>
      <c r="D164" s="313">
        <f t="shared" si="29"/>
        <v>0.12</v>
      </c>
      <c r="E164" s="313"/>
      <c r="F164" s="313">
        <v>0.12</v>
      </c>
      <c r="G164" s="313">
        <v>0.12</v>
      </c>
      <c r="H164" s="313"/>
      <c r="I164" s="313"/>
      <c r="J164" s="313"/>
      <c r="K164" s="313" t="s">
        <v>609</v>
      </c>
      <c r="L164" s="305">
        <v>132</v>
      </c>
      <c r="M164" s="248" t="s">
        <v>585</v>
      </c>
      <c r="N164" s="335"/>
      <c r="O164" s="354" t="s">
        <v>529</v>
      </c>
      <c r="P164" s="335" t="s">
        <v>535</v>
      </c>
      <c r="Q164" s="335"/>
      <c r="R164" s="336" t="s">
        <v>299</v>
      </c>
      <c r="S164" s="337">
        <v>12</v>
      </c>
      <c r="T164" s="337" t="s">
        <v>256</v>
      </c>
      <c r="U164" s="336" t="s">
        <v>470</v>
      </c>
      <c r="V164" s="337" t="s">
        <v>380</v>
      </c>
      <c r="X164" s="337" t="s">
        <v>470</v>
      </c>
    </row>
    <row r="165" spans="1:24" s="364" customFormat="1" ht="32" x14ac:dyDescent="0.2">
      <c r="A165" s="29">
        <v>15</v>
      </c>
      <c r="B165" s="322" t="s">
        <v>589</v>
      </c>
      <c r="C165" s="29" t="s">
        <v>92</v>
      </c>
      <c r="D165" s="313">
        <f t="shared" si="29"/>
        <v>0.1</v>
      </c>
      <c r="E165" s="313"/>
      <c r="F165" s="313">
        <v>0.1</v>
      </c>
      <c r="G165" s="313">
        <v>0.1</v>
      </c>
      <c r="H165" s="313"/>
      <c r="I165" s="313"/>
      <c r="J165" s="313"/>
      <c r="K165" s="313" t="s">
        <v>610</v>
      </c>
      <c r="L165" s="305">
        <v>133</v>
      </c>
      <c r="M165" s="314" t="s">
        <v>585</v>
      </c>
      <c r="N165" s="335"/>
      <c r="O165" s="354" t="s">
        <v>529</v>
      </c>
      <c r="P165" s="335"/>
      <c r="Q165" s="335"/>
      <c r="R165" s="336" t="s">
        <v>299</v>
      </c>
      <c r="S165" s="337">
        <v>14</v>
      </c>
      <c r="T165" s="337"/>
      <c r="U165" s="363"/>
      <c r="V165" s="337" t="s">
        <v>379</v>
      </c>
      <c r="X165" s="337" t="s">
        <v>470</v>
      </c>
    </row>
    <row r="166" spans="1:24" s="364" customFormat="1" ht="16" x14ac:dyDescent="0.2">
      <c r="A166" s="29">
        <v>16</v>
      </c>
      <c r="B166" s="322" t="s">
        <v>420</v>
      </c>
      <c r="C166" s="29" t="s">
        <v>92</v>
      </c>
      <c r="D166" s="313">
        <f t="shared" si="29"/>
        <v>0.4</v>
      </c>
      <c r="E166" s="313"/>
      <c r="F166" s="313">
        <v>0.4</v>
      </c>
      <c r="G166" s="313">
        <v>0.4</v>
      </c>
      <c r="H166" s="313"/>
      <c r="I166" s="313"/>
      <c r="J166" s="313"/>
      <c r="K166" s="313" t="s">
        <v>611</v>
      </c>
      <c r="L166" s="305">
        <v>134</v>
      </c>
      <c r="M166" s="314" t="s">
        <v>585</v>
      </c>
      <c r="N166" s="335"/>
      <c r="O166" s="354" t="s">
        <v>529</v>
      </c>
      <c r="P166" s="335"/>
      <c r="Q166" s="335"/>
      <c r="R166" s="336" t="s">
        <v>299</v>
      </c>
      <c r="S166" s="337">
        <v>18</v>
      </c>
      <c r="T166" s="337"/>
      <c r="U166" s="363"/>
      <c r="V166" s="337" t="s">
        <v>379</v>
      </c>
      <c r="X166" s="337" t="s">
        <v>470</v>
      </c>
    </row>
    <row r="167" spans="1:24" s="364" customFormat="1" ht="16" x14ac:dyDescent="0.2">
      <c r="A167" s="29">
        <v>17</v>
      </c>
      <c r="B167" s="322" t="s">
        <v>419</v>
      </c>
      <c r="C167" s="29" t="s">
        <v>92</v>
      </c>
      <c r="D167" s="313">
        <f t="shared" si="29"/>
        <v>0.02</v>
      </c>
      <c r="E167" s="313"/>
      <c r="F167" s="313">
        <v>0.02</v>
      </c>
      <c r="G167" s="313">
        <v>0.02</v>
      </c>
      <c r="H167" s="313"/>
      <c r="I167" s="313"/>
      <c r="J167" s="313"/>
      <c r="K167" s="313" t="s">
        <v>221</v>
      </c>
      <c r="L167" s="305">
        <v>135</v>
      </c>
      <c r="M167" s="314" t="s">
        <v>585</v>
      </c>
      <c r="N167" s="335"/>
      <c r="O167" s="354" t="s">
        <v>529</v>
      </c>
      <c r="P167" s="335"/>
      <c r="Q167" s="335"/>
      <c r="R167" s="336" t="s">
        <v>299</v>
      </c>
      <c r="S167" s="337">
        <v>17</v>
      </c>
      <c r="T167" s="337"/>
      <c r="U167" s="363"/>
      <c r="V167" s="337" t="s">
        <v>379</v>
      </c>
      <c r="X167" s="337" t="s">
        <v>470</v>
      </c>
    </row>
    <row r="168" spans="1:24" s="364" customFormat="1" ht="24.75" customHeight="1" x14ac:dyDescent="0.2">
      <c r="A168" s="29">
        <v>18</v>
      </c>
      <c r="B168" s="322" t="s">
        <v>421</v>
      </c>
      <c r="C168" s="29" t="s">
        <v>92</v>
      </c>
      <c r="D168" s="313">
        <f t="shared" si="29"/>
        <v>0.2</v>
      </c>
      <c r="E168" s="313"/>
      <c r="F168" s="313">
        <v>0.2</v>
      </c>
      <c r="G168" s="313">
        <v>0.2</v>
      </c>
      <c r="H168" s="313"/>
      <c r="I168" s="313"/>
      <c r="J168" s="313"/>
      <c r="K168" s="313" t="s">
        <v>496</v>
      </c>
      <c r="L168" s="305">
        <v>136</v>
      </c>
      <c r="M168" s="314" t="s">
        <v>585</v>
      </c>
      <c r="N168" s="335"/>
      <c r="O168" s="354" t="s">
        <v>529</v>
      </c>
      <c r="P168" s="335"/>
      <c r="Q168" s="335"/>
      <c r="R168" s="336" t="s">
        <v>299</v>
      </c>
      <c r="S168" s="337">
        <v>19</v>
      </c>
      <c r="T168" s="337"/>
      <c r="U168" s="363"/>
      <c r="V168" s="337" t="s">
        <v>379</v>
      </c>
      <c r="X168" s="337" t="s">
        <v>470</v>
      </c>
    </row>
    <row r="169" spans="1:24" s="339" customFormat="1" ht="16" x14ac:dyDescent="0.2">
      <c r="A169" s="29">
        <v>19</v>
      </c>
      <c r="B169" s="322" t="s">
        <v>422</v>
      </c>
      <c r="C169" s="29" t="s">
        <v>92</v>
      </c>
      <c r="D169" s="313">
        <f t="shared" si="29"/>
        <v>0.08</v>
      </c>
      <c r="E169" s="313"/>
      <c r="F169" s="313">
        <v>0.08</v>
      </c>
      <c r="G169" s="313"/>
      <c r="H169" s="313"/>
      <c r="I169" s="313"/>
      <c r="J169" s="313">
        <v>0.08</v>
      </c>
      <c r="K169" s="313" t="s">
        <v>612</v>
      </c>
      <c r="L169" s="305">
        <v>137</v>
      </c>
      <c r="M169" s="248"/>
      <c r="N169" s="315"/>
      <c r="O169" s="314"/>
      <c r="P169" s="315">
        <v>2017</v>
      </c>
      <c r="Q169" s="315"/>
      <c r="R169" s="330" t="s">
        <v>299</v>
      </c>
      <c r="S169" s="317">
        <v>16</v>
      </c>
      <c r="T169" s="317"/>
      <c r="U169" s="331"/>
      <c r="V169" s="317" t="s">
        <v>380</v>
      </c>
      <c r="X169" s="340"/>
    </row>
    <row r="170" spans="1:24" s="339" customFormat="1" ht="24" customHeight="1" x14ac:dyDescent="0.2">
      <c r="A170" s="29">
        <v>20</v>
      </c>
      <c r="B170" s="322" t="s">
        <v>423</v>
      </c>
      <c r="C170" s="248" t="s">
        <v>92</v>
      </c>
      <c r="D170" s="313">
        <f t="shared" ref="D170:D191" si="30">E170+F170</f>
        <v>0.3</v>
      </c>
      <c r="E170" s="313"/>
      <c r="F170" s="313">
        <v>0.3</v>
      </c>
      <c r="G170" s="313"/>
      <c r="H170" s="313"/>
      <c r="I170" s="313"/>
      <c r="J170" s="313">
        <v>0.3</v>
      </c>
      <c r="K170" s="313" t="s">
        <v>463</v>
      </c>
      <c r="L170" s="305">
        <v>138</v>
      </c>
      <c r="M170" s="314"/>
      <c r="N170" s="315"/>
      <c r="O170" s="314"/>
      <c r="P170" s="315"/>
      <c r="Q170" s="315"/>
      <c r="R170" s="330" t="s">
        <v>299</v>
      </c>
      <c r="S170" s="324">
        <v>51</v>
      </c>
      <c r="T170" s="324"/>
      <c r="U170" s="331"/>
      <c r="V170" s="316" t="s">
        <v>379</v>
      </c>
      <c r="X170" s="343"/>
    </row>
    <row r="171" spans="1:24" s="339" customFormat="1" ht="18.75" customHeight="1" x14ac:dyDescent="0.2">
      <c r="A171" s="29">
        <v>21</v>
      </c>
      <c r="B171" s="322" t="s">
        <v>424</v>
      </c>
      <c r="C171" s="325" t="s">
        <v>92</v>
      </c>
      <c r="D171" s="313">
        <f t="shared" si="30"/>
        <v>0.06</v>
      </c>
      <c r="E171" s="313"/>
      <c r="F171" s="313">
        <v>0.06</v>
      </c>
      <c r="G171" s="313"/>
      <c r="H171" s="313"/>
      <c r="I171" s="313"/>
      <c r="J171" s="313">
        <v>0.06</v>
      </c>
      <c r="K171" s="313" t="s">
        <v>464</v>
      </c>
      <c r="L171" s="305">
        <v>139</v>
      </c>
      <c r="M171" s="248"/>
      <c r="N171" s="315"/>
      <c r="O171" s="314"/>
      <c r="P171" s="315">
        <v>2017</v>
      </c>
      <c r="Q171" s="315"/>
      <c r="R171" s="330" t="s">
        <v>274</v>
      </c>
      <c r="S171" s="317">
        <v>9</v>
      </c>
      <c r="T171" s="317"/>
      <c r="U171" s="331"/>
      <c r="V171" s="317" t="s">
        <v>380</v>
      </c>
      <c r="X171" s="340"/>
    </row>
    <row r="172" spans="1:24" s="364" customFormat="1" ht="16" x14ac:dyDescent="0.2">
      <c r="A172" s="29">
        <v>22</v>
      </c>
      <c r="B172" s="322" t="s">
        <v>425</v>
      </c>
      <c r="C172" s="29" t="s">
        <v>92</v>
      </c>
      <c r="D172" s="313">
        <f t="shared" si="30"/>
        <v>0.21</v>
      </c>
      <c r="E172" s="313"/>
      <c r="F172" s="313">
        <v>0.21</v>
      </c>
      <c r="G172" s="313">
        <v>0.21</v>
      </c>
      <c r="H172" s="313"/>
      <c r="I172" s="313"/>
      <c r="J172" s="313"/>
      <c r="K172" s="313" t="s">
        <v>613</v>
      </c>
      <c r="L172" s="305">
        <v>140</v>
      </c>
      <c r="M172" s="248" t="s">
        <v>585</v>
      </c>
      <c r="N172" s="335"/>
      <c r="O172" s="354" t="s">
        <v>529</v>
      </c>
      <c r="P172" s="335" t="s">
        <v>535</v>
      </c>
      <c r="Q172" s="335"/>
      <c r="R172" s="336" t="s">
        <v>274</v>
      </c>
      <c r="S172" s="337">
        <v>10</v>
      </c>
      <c r="T172" s="337" t="s">
        <v>256</v>
      </c>
      <c r="U172" s="336" t="s">
        <v>470</v>
      </c>
      <c r="V172" s="337" t="s">
        <v>380</v>
      </c>
      <c r="X172" s="337" t="s">
        <v>470</v>
      </c>
    </row>
    <row r="173" spans="1:24" s="339" customFormat="1" ht="16" x14ac:dyDescent="0.2">
      <c r="A173" s="29">
        <v>23</v>
      </c>
      <c r="B173" s="322" t="s">
        <v>426</v>
      </c>
      <c r="C173" s="29" t="s">
        <v>92</v>
      </c>
      <c r="D173" s="313">
        <f t="shared" si="30"/>
        <v>0.04</v>
      </c>
      <c r="E173" s="313"/>
      <c r="F173" s="313">
        <v>0.04</v>
      </c>
      <c r="G173" s="313"/>
      <c r="H173" s="313"/>
      <c r="I173" s="313"/>
      <c r="J173" s="313">
        <v>0.04</v>
      </c>
      <c r="K173" s="313" t="s">
        <v>604</v>
      </c>
      <c r="L173" s="305">
        <v>141</v>
      </c>
      <c r="M173" s="248"/>
      <c r="N173" s="315"/>
      <c r="O173" s="314"/>
      <c r="P173" s="315">
        <v>2017</v>
      </c>
      <c r="Q173" s="315"/>
      <c r="R173" s="330" t="s">
        <v>274</v>
      </c>
      <c r="S173" s="317">
        <v>11</v>
      </c>
      <c r="T173" s="317"/>
      <c r="U173" s="331"/>
      <c r="V173" s="317" t="s">
        <v>380</v>
      </c>
      <c r="X173" s="340"/>
    </row>
    <row r="174" spans="1:24" s="339" customFormat="1" ht="16" x14ac:dyDescent="0.2">
      <c r="A174" s="29">
        <v>24</v>
      </c>
      <c r="B174" s="322" t="s">
        <v>427</v>
      </c>
      <c r="C174" s="29" t="s">
        <v>92</v>
      </c>
      <c r="D174" s="313">
        <f t="shared" si="30"/>
        <v>0.06</v>
      </c>
      <c r="E174" s="313"/>
      <c r="F174" s="313">
        <v>0.06</v>
      </c>
      <c r="G174" s="313"/>
      <c r="H174" s="313"/>
      <c r="I174" s="313"/>
      <c r="J174" s="313">
        <v>0.06</v>
      </c>
      <c r="K174" s="313" t="s">
        <v>614</v>
      </c>
      <c r="L174" s="305">
        <v>142</v>
      </c>
      <c r="M174" s="248"/>
      <c r="N174" s="315"/>
      <c r="O174" s="314"/>
      <c r="P174" s="315">
        <v>2017</v>
      </c>
      <c r="Q174" s="315"/>
      <c r="R174" s="330" t="s">
        <v>274</v>
      </c>
      <c r="S174" s="317">
        <v>12</v>
      </c>
      <c r="T174" s="317"/>
      <c r="U174" s="331"/>
      <c r="V174" s="317" t="s">
        <v>380</v>
      </c>
      <c r="X174" s="340"/>
    </row>
    <row r="175" spans="1:24" s="339" customFormat="1" ht="32" x14ac:dyDescent="0.2">
      <c r="A175" s="29">
        <v>25</v>
      </c>
      <c r="B175" s="322" t="s">
        <v>476</v>
      </c>
      <c r="C175" s="325" t="s">
        <v>92</v>
      </c>
      <c r="D175" s="313">
        <f t="shared" si="30"/>
        <v>0.2</v>
      </c>
      <c r="E175" s="313"/>
      <c r="F175" s="313">
        <v>0.2</v>
      </c>
      <c r="G175" s="313"/>
      <c r="H175" s="313"/>
      <c r="I175" s="313"/>
      <c r="J175" s="313">
        <v>0.2</v>
      </c>
      <c r="K175" s="313" t="s">
        <v>223</v>
      </c>
      <c r="L175" s="305">
        <v>143</v>
      </c>
      <c r="M175" s="248"/>
      <c r="N175" s="315"/>
      <c r="O175" s="314"/>
      <c r="P175" s="315">
        <v>2017</v>
      </c>
      <c r="Q175" s="315"/>
      <c r="R175" s="330" t="s">
        <v>260</v>
      </c>
      <c r="S175" s="317">
        <v>7</v>
      </c>
      <c r="T175" s="317"/>
      <c r="U175" s="331"/>
      <c r="V175" s="317" t="s">
        <v>380</v>
      </c>
      <c r="X175" s="340"/>
    </row>
    <row r="176" spans="1:24" s="339" customFormat="1" ht="16" x14ac:dyDescent="0.2">
      <c r="A176" s="29">
        <v>26</v>
      </c>
      <c r="B176" s="322" t="s">
        <v>428</v>
      </c>
      <c r="C176" s="29" t="s">
        <v>92</v>
      </c>
      <c r="D176" s="313">
        <f t="shared" si="30"/>
        <v>0.12</v>
      </c>
      <c r="E176" s="313"/>
      <c r="F176" s="313">
        <v>0.12</v>
      </c>
      <c r="G176" s="313"/>
      <c r="H176" s="313"/>
      <c r="I176" s="313"/>
      <c r="J176" s="313">
        <v>0.12</v>
      </c>
      <c r="K176" s="313" t="s">
        <v>361</v>
      </c>
      <c r="L176" s="305">
        <v>144</v>
      </c>
      <c r="M176" s="248"/>
      <c r="N176" s="315"/>
      <c r="O176" s="314"/>
      <c r="P176" s="315">
        <v>2017</v>
      </c>
      <c r="Q176" s="315"/>
      <c r="R176" s="330" t="s">
        <v>260</v>
      </c>
      <c r="S176" s="317">
        <v>22</v>
      </c>
      <c r="T176" s="317"/>
      <c r="U176" s="331"/>
      <c r="V176" s="317" t="s">
        <v>380</v>
      </c>
      <c r="X176" s="340"/>
    </row>
    <row r="177" spans="1:24" s="339" customFormat="1" ht="16" x14ac:dyDescent="0.2">
      <c r="A177" s="29">
        <v>27</v>
      </c>
      <c r="B177" s="322" t="s">
        <v>300</v>
      </c>
      <c r="C177" s="29" t="s">
        <v>92</v>
      </c>
      <c r="D177" s="313">
        <f t="shared" si="30"/>
        <v>0.28000000000000003</v>
      </c>
      <c r="E177" s="313"/>
      <c r="F177" s="313">
        <v>0.28000000000000003</v>
      </c>
      <c r="G177" s="313"/>
      <c r="H177" s="313"/>
      <c r="I177" s="313"/>
      <c r="J177" s="313">
        <v>0.28000000000000003</v>
      </c>
      <c r="K177" s="313" t="s">
        <v>361</v>
      </c>
      <c r="L177" s="305">
        <v>145</v>
      </c>
      <c r="M177" s="248"/>
      <c r="N177" s="315"/>
      <c r="O177" s="314"/>
      <c r="P177" s="315">
        <v>2017</v>
      </c>
      <c r="Q177" s="315"/>
      <c r="R177" s="330" t="s">
        <v>260</v>
      </c>
      <c r="S177" s="317">
        <v>22</v>
      </c>
      <c r="T177" s="317"/>
      <c r="U177" s="331"/>
      <c r="V177" s="317" t="s">
        <v>380</v>
      </c>
      <c r="X177" s="340"/>
    </row>
    <row r="178" spans="1:24" s="339" customFormat="1" ht="16" x14ac:dyDescent="0.2">
      <c r="A178" s="29">
        <v>28</v>
      </c>
      <c r="B178" s="322" t="s">
        <v>597</v>
      </c>
      <c r="C178" s="29" t="s">
        <v>92</v>
      </c>
      <c r="D178" s="313">
        <f t="shared" si="30"/>
        <v>0.13</v>
      </c>
      <c r="E178" s="313"/>
      <c r="F178" s="313">
        <v>0.13</v>
      </c>
      <c r="G178" s="313"/>
      <c r="H178" s="313"/>
      <c r="I178" s="313"/>
      <c r="J178" s="313">
        <v>0.13</v>
      </c>
      <c r="K178" s="313" t="s">
        <v>615</v>
      </c>
      <c r="L178" s="305">
        <v>146</v>
      </c>
      <c r="M178" s="314"/>
      <c r="N178" s="315"/>
      <c r="O178" s="314"/>
      <c r="P178" s="315"/>
      <c r="Q178" s="315"/>
      <c r="R178" s="330" t="s">
        <v>260</v>
      </c>
      <c r="S178" s="317">
        <v>24</v>
      </c>
      <c r="T178" s="317"/>
      <c r="U178" s="331"/>
      <c r="V178" s="317" t="s">
        <v>379</v>
      </c>
      <c r="X178" s="340"/>
    </row>
    <row r="179" spans="1:24" s="339" customFormat="1" ht="32" x14ac:dyDescent="0.2">
      <c r="A179" s="29">
        <v>29</v>
      </c>
      <c r="B179" s="322" t="s">
        <v>429</v>
      </c>
      <c r="C179" s="29" t="s">
        <v>92</v>
      </c>
      <c r="D179" s="313">
        <f t="shared" si="30"/>
        <v>0.11</v>
      </c>
      <c r="E179" s="313"/>
      <c r="F179" s="313">
        <v>0.11</v>
      </c>
      <c r="G179" s="313"/>
      <c r="H179" s="313"/>
      <c r="I179" s="313"/>
      <c r="J179" s="313">
        <v>0.11</v>
      </c>
      <c r="K179" s="313" t="s">
        <v>616</v>
      </c>
      <c r="L179" s="305">
        <v>147</v>
      </c>
      <c r="M179" s="314"/>
      <c r="N179" s="315"/>
      <c r="O179" s="314"/>
      <c r="P179" s="315"/>
      <c r="Q179" s="315"/>
      <c r="R179" s="330" t="s">
        <v>260</v>
      </c>
      <c r="S179" s="317">
        <v>26</v>
      </c>
      <c r="T179" s="317"/>
      <c r="U179" s="331"/>
      <c r="V179" s="317" t="s">
        <v>379</v>
      </c>
      <c r="X179" s="340"/>
    </row>
    <row r="180" spans="1:24" s="364" customFormat="1" ht="32" x14ac:dyDescent="0.2">
      <c r="A180" s="29">
        <v>30</v>
      </c>
      <c r="B180" s="322" t="s">
        <v>430</v>
      </c>
      <c r="C180" s="29" t="s">
        <v>92</v>
      </c>
      <c r="D180" s="313">
        <f t="shared" si="30"/>
        <v>0.2</v>
      </c>
      <c r="E180" s="313"/>
      <c r="F180" s="313">
        <v>0.2</v>
      </c>
      <c r="G180" s="313">
        <v>0.15</v>
      </c>
      <c r="H180" s="313"/>
      <c r="I180" s="313"/>
      <c r="J180" s="313">
        <v>0.05</v>
      </c>
      <c r="K180" s="313" t="s">
        <v>617</v>
      </c>
      <c r="L180" s="305">
        <v>148</v>
      </c>
      <c r="M180" s="314" t="s">
        <v>585</v>
      </c>
      <c r="N180" s="335"/>
      <c r="O180" s="354" t="s">
        <v>529</v>
      </c>
      <c r="P180" s="335"/>
      <c r="Q180" s="335"/>
      <c r="R180" s="336" t="s">
        <v>260</v>
      </c>
      <c r="S180" s="337">
        <v>27</v>
      </c>
      <c r="T180" s="337"/>
      <c r="U180" s="363"/>
      <c r="V180" s="337" t="s">
        <v>379</v>
      </c>
      <c r="X180" s="337" t="s">
        <v>470</v>
      </c>
    </row>
    <row r="181" spans="1:24" s="339" customFormat="1" ht="18.75" customHeight="1" x14ac:dyDescent="0.2">
      <c r="A181" s="29">
        <v>31</v>
      </c>
      <c r="B181" s="322" t="s">
        <v>431</v>
      </c>
      <c r="C181" s="29" t="s">
        <v>92</v>
      </c>
      <c r="D181" s="313">
        <f t="shared" si="30"/>
        <v>0.04</v>
      </c>
      <c r="E181" s="313"/>
      <c r="F181" s="313">
        <v>0.04</v>
      </c>
      <c r="G181" s="313"/>
      <c r="H181" s="313"/>
      <c r="I181" s="313"/>
      <c r="J181" s="313">
        <v>0.04</v>
      </c>
      <c r="K181" s="313" t="s">
        <v>225</v>
      </c>
      <c r="L181" s="305">
        <v>149</v>
      </c>
      <c r="M181" s="248"/>
      <c r="N181" s="315"/>
      <c r="O181" s="314"/>
      <c r="P181" s="315">
        <v>2017</v>
      </c>
      <c r="Q181" s="315"/>
      <c r="R181" s="330" t="s">
        <v>261</v>
      </c>
      <c r="S181" s="317">
        <v>5</v>
      </c>
      <c r="T181" s="317"/>
      <c r="U181" s="331"/>
      <c r="V181" s="317" t="s">
        <v>380</v>
      </c>
      <c r="X181" s="340"/>
    </row>
    <row r="182" spans="1:24" s="339" customFormat="1" ht="16" x14ac:dyDescent="0.2">
      <c r="A182" s="29">
        <v>32</v>
      </c>
      <c r="B182" s="322" t="s">
        <v>409</v>
      </c>
      <c r="C182" s="29" t="s">
        <v>92</v>
      </c>
      <c r="D182" s="313">
        <f t="shared" si="30"/>
        <v>0.05</v>
      </c>
      <c r="E182" s="313"/>
      <c r="F182" s="313">
        <v>0.05</v>
      </c>
      <c r="G182" s="313"/>
      <c r="H182" s="313"/>
      <c r="I182" s="313"/>
      <c r="J182" s="313">
        <v>0.05</v>
      </c>
      <c r="K182" s="313" t="s">
        <v>618</v>
      </c>
      <c r="L182" s="305">
        <v>150</v>
      </c>
      <c r="M182" s="248"/>
      <c r="N182" s="315"/>
      <c r="O182" s="314"/>
      <c r="P182" s="315">
        <v>2017</v>
      </c>
      <c r="Q182" s="315"/>
      <c r="R182" s="330" t="s">
        <v>261</v>
      </c>
      <c r="S182" s="317">
        <v>7</v>
      </c>
      <c r="T182" s="317"/>
      <c r="U182" s="331"/>
      <c r="V182" s="317" t="s">
        <v>380</v>
      </c>
      <c r="X182" s="340"/>
    </row>
    <row r="183" spans="1:24" s="339" customFormat="1" ht="16" x14ac:dyDescent="0.2">
      <c r="A183" s="29">
        <v>33</v>
      </c>
      <c r="B183" s="322" t="s">
        <v>432</v>
      </c>
      <c r="C183" s="29" t="s">
        <v>92</v>
      </c>
      <c r="D183" s="313">
        <f t="shared" si="30"/>
        <v>0.04</v>
      </c>
      <c r="E183" s="313"/>
      <c r="F183" s="313">
        <v>0.04</v>
      </c>
      <c r="G183" s="313"/>
      <c r="H183" s="313"/>
      <c r="I183" s="313"/>
      <c r="J183" s="313">
        <v>0.04</v>
      </c>
      <c r="K183" s="313" t="s">
        <v>619</v>
      </c>
      <c r="L183" s="305">
        <v>151</v>
      </c>
      <c r="M183" s="314"/>
      <c r="N183" s="315"/>
      <c r="O183" s="314"/>
      <c r="P183" s="315"/>
      <c r="Q183" s="315"/>
      <c r="R183" s="330" t="s">
        <v>261</v>
      </c>
      <c r="S183" s="317">
        <v>10</v>
      </c>
      <c r="T183" s="317"/>
      <c r="U183" s="331"/>
      <c r="V183" s="317" t="s">
        <v>379</v>
      </c>
      <c r="X183" s="340"/>
    </row>
    <row r="184" spans="1:24" s="339" customFormat="1" ht="36.75" customHeight="1" x14ac:dyDescent="0.2">
      <c r="A184" s="29">
        <v>34</v>
      </c>
      <c r="B184" s="322" t="s">
        <v>598</v>
      </c>
      <c r="C184" s="29" t="s">
        <v>92</v>
      </c>
      <c r="D184" s="313">
        <f t="shared" si="30"/>
        <v>0.12</v>
      </c>
      <c r="E184" s="313"/>
      <c r="F184" s="313">
        <v>0.12</v>
      </c>
      <c r="G184" s="313">
        <v>0.06</v>
      </c>
      <c r="H184" s="313"/>
      <c r="I184" s="313"/>
      <c r="J184" s="313">
        <v>0.06</v>
      </c>
      <c r="K184" s="313" t="s">
        <v>620</v>
      </c>
      <c r="L184" s="305">
        <v>152</v>
      </c>
      <c r="M184" s="314"/>
      <c r="N184" s="315"/>
      <c r="O184" s="314"/>
      <c r="P184" s="315" t="s">
        <v>599</v>
      </c>
      <c r="Q184" s="315"/>
      <c r="R184" s="330" t="s">
        <v>261</v>
      </c>
      <c r="S184" s="317">
        <v>11</v>
      </c>
      <c r="T184" s="317"/>
      <c r="U184" s="331"/>
      <c r="V184" s="317" t="s">
        <v>379</v>
      </c>
      <c r="X184" s="340"/>
    </row>
    <row r="185" spans="1:24" s="86" customFormat="1" ht="48" x14ac:dyDescent="0.2">
      <c r="A185" s="29">
        <v>35</v>
      </c>
      <c r="B185" s="322" t="s">
        <v>298</v>
      </c>
      <c r="C185" s="29" t="s">
        <v>92</v>
      </c>
      <c r="D185" s="313">
        <f t="shared" si="30"/>
        <v>0.22</v>
      </c>
      <c r="E185" s="313"/>
      <c r="F185" s="313">
        <v>0.22</v>
      </c>
      <c r="G185" s="313"/>
      <c r="H185" s="313"/>
      <c r="I185" s="313"/>
      <c r="J185" s="313">
        <v>0.22</v>
      </c>
      <c r="K185" s="313" t="s">
        <v>600</v>
      </c>
      <c r="L185" s="305">
        <v>154</v>
      </c>
      <c r="M185" s="314"/>
      <c r="N185" s="315"/>
      <c r="O185" s="314"/>
      <c r="P185" s="315" t="s">
        <v>599</v>
      </c>
      <c r="Q185" s="315"/>
      <c r="R185" s="258" t="s">
        <v>301</v>
      </c>
      <c r="S185" s="29">
        <v>8</v>
      </c>
      <c r="T185" s="29"/>
      <c r="U185" s="259"/>
      <c r="V185" s="29" t="s">
        <v>379</v>
      </c>
      <c r="X185" s="29"/>
    </row>
    <row r="186" spans="1:24" s="339" customFormat="1" ht="21" customHeight="1" x14ac:dyDescent="0.2">
      <c r="A186" s="29">
        <v>36</v>
      </c>
      <c r="B186" s="322" t="s">
        <v>433</v>
      </c>
      <c r="C186" s="29" t="s">
        <v>92</v>
      </c>
      <c r="D186" s="313">
        <f t="shared" si="30"/>
        <v>0.01</v>
      </c>
      <c r="E186" s="313"/>
      <c r="F186" s="313">
        <v>0.01</v>
      </c>
      <c r="G186" s="313"/>
      <c r="H186" s="313"/>
      <c r="I186" s="313"/>
      <c r="J186" s="313">
        <v>0.01</v>
      </c>
      <c r="K186" s="313" t="s">
        <v>226</v>
      </c>
      <c r="L186" s="305">
        <v>156</v>
      </c>
      <c r="M186" s="248"/>
      <c r="N186" s="315"/>
      <c r="O186" s="314"/>
      <c r="P186" s="315">
        <v>2017</v>
      </c>
      <c r="Q186" s="315"/>
      <c r="R186" s="330" t="s">
        <v>301</v>
      </c>
      <c r="S186" s="317">
        <v>7</v>
      </c>
      <c r="T186" s="317"/>
      <c r="U186" s="331"/>
      <c r="V186" s="317" t="s">
        <v>380</v>
      </c>
      <c r="X186" s="340"/>
    </row>
    <row r="187" spans="1:24" s="339" customFormat="1" ht="32" x14ac:dyDescent="0.2">
      <c r="A187" s="29">
        <v>37</v>
      </c>
      <c r="B187" s="322" t="s">
        <v>601</v>
      </c>
      <c r="C187" s="29" t="s">
        <v>92</v>
      </c>
      <c r="D187" s="313">
        <f t="shared" si="30"/>
        <v>0.18</v>
      </c>
      <c r="E187" s="313"/>
      <c r="F187" s="313">
        <v>0.18</v>
      </c>
      <c r="G187" s="313"/>
      <c r="H187" s="313"/>
      <c r="I187" s="313"/>
      <c r="J187" s="313">
        <v>0.18</v>
      </c>
      <c r="K187" s="313" t="s">
        <v>602</v>
      </c>
      <c r="L187" s="305">
        <v>157</v>
      </c>
      <c r="M187" s="314"/>
      <c r="N187" s="315"/>
      <c r="O187" s="314"/>
      <c r="P187" s="315" t="s">
        <v>599</v>
      </c>
      <c r="Q187" s="315"/>
      <c r="R187" s="330" t="s">
        <v>262</v>
      </c>
      <c r="S187" s="317">
        <v>8</v>
      </c>
      <c r="T187" s="317"/>
      <c r="U187" s="331"/>
      <c r="V187" s="317" t="s">
        <v>379</v>
      </c>
      <c r="X187" s="340"/>
    </row>
    <row r="188" spans="1:24" s="339" customFormat="1" ht="32" x14ac:dyDescent="0.2">
      <c r="A188" s="29">
        <v>38</v>
      </c>
      <c r="B188" s="322" t="s">
        <v>504</v>
      </c>
      <c r="C188" s="29" t="s">
        <v>92</v>
      </c>
      <c r="D188" s="313">
        <f t="shared" si="30"/>
        <v>0.32</v>
      </c>
      <c r="E188" s="313"/>
      <c r="F188" s="313">
        <v>0.32</v>
      </c>
      <c r="G188" s="313"/>
      <c r="H188" s="313"/>
      <c r="I188" s="313"/>
      <c r="J188" s="313">
        <v>0.32</v>
      </c>
      <c r="K188" s="313" t="s">
        <v>621</v>
      </c>
      <c r="L188" s="305">
        <v>159</v>
      </c>
      <c r="M188" s="314"/>
      <c r="N188" s="315"/>
      <c r="O188" s="314"/>
      <c r="P188" s="315"/>
      <c r="Q188" s="315"/>
      <c r="R188" s="330" t="s">
        <v>266</v>
      </c>
      <c r="S188" s="317">
        <v>27</v>
      </c>
      <c r="T188" s="317"/>
      <c r="U188" s="331"/>
      <c r="V188" s="317" t="s">
        <v>379</v>
      </c>
      <c r="X188" s="340"/>
    </row>
    <row r="189" spans="1:24" s="339" customFormat="1" ht="16" x14ac:dyDescent="0.2">
      <c r="A189" s="29">
        <v>39</v>
      </c>
      <c r="B189" s="322" t="s">
        <v>434</v>
      </c>
      <c r="C189" s="29" t="s">
        <v>92</v>
      </c>
      <c r="D189" s="313">
        <f t="shared" si="30"/>
        <v>0.25</v>
      </c>
      <c r="E189" s="313"/>
      <c r="F189" s="313">
        <v>0.25</v>
      </c>
      <c r="G189" s="313"/>
      <c r="H189" s="313"/>
      <c r="I189" s="313"/>
      <c r="J189" s="313">
        <v>0.25</v>
      </c>
      <c r="K189" s="313" t="s">
        <v>622</v>
      </c>
      <c r="L189" s="305">
        <v>160</v>
      </c>
      <c r="M189" s="314"/>
      <c r="N189" s="315"/>
      <c r="O189" s="314"/>
      <c r="P189" s="315"/>
      <c r="Q189" s="315"/>
      <c r="R189" s="330" t="s">
        <v>266</v>
      </c>
      <c r="S189" s="317">
        <v>28</v>
      </c>
      <c r="T189" s="317"/>
      <c r="U189" s="331"/>
      <c r="V189" s="317" t="s">
        <v>379</v>
      </c>
      <c r="X189" s="340"/>
    </row>
    <row r="190" spans="1:24" s="339" customFormat="1" ht="16" x14ac:dyDescent="0.2">
      <c r="A190" s="29">
        <v>40</v>
      </c>
      <c r="B190" s="322" t="s">
        <v>435</v>
      </c>
      <c r="C190" s="29" t="s">
        <v>92</v>
      </c>
      <c r="D190" s="313">
        <f t="shared" si="30"/>
        <v>0.1</v>
      </c>
      <c r="E190" s="313"/>
      <c r="F190" s="313">
        <v>0.1</v>
      </c>
      <c r="G190" s="313"/>
      <c r="H190" s="313"/>
      <c r="I190" s="313"/>
      <c r="J190" s="313">
        <v>0.1</v>
      </c>
      <c r="K190" s="313" t="s">
        <v>623</v>
      </c>
      <c r="L190" s="305">
        <v>161</v>
      </c>
      <c r="M190" s="314"/>
      <c r="N190" s="315"/>
      <c r="O190" s="314"/>
      <c r="P190" s="315"/>
      <c r="Q190" s="315"/>
      <c r="R190" s="330" t="s">
        <v>266</v>
      </c>
      <c r="S190" s="317">
        <v>29</v>
      </c>
      <c r="T190" s="317"/>
      <c r="U190" s="331"/>
      <c r="V190" s="317" t="s">
        <v>379</v>
      </c>
      <c r="X190" s="340"/>
    </row>
    <row r="191" spans="1:24" s="339" customFormat="1" ht="24.75" customHeight="1" x14ac:dyDescent="0.2">
      <c r="A191" s="29">
        <v>41</v>
      </c>
      <c r="B191" s="322" t="s">
        <v>505</v>
      </c>
      <c r="C191" s="29" t="s">
        <v>92</v>
      </c>
      <c r="D191" s="313">
        <f t="shared" si="30"/>
        <v>0.08</v>
      </c>
      <c r="E191" s="313"/>
      <c r="F191" s="313">
        <v>0.08</v>
      </c>
      <c r="G191" s="313"/>
      <c r="H191" s="313"/>
      <c r="I191" s="313"/>
      <c r="J191" s="313">
        <v>0.08</v>
      </c>
      <c r="K191" s="313" t="s">
        <v>465</v>
      </c>
      <c r="L191" s="305">
        <v>162</v>
      </c>
      <c r="M191" s="314"/>
      <c r="N191" s="315"/>
      <c r="O191" s="314"/>
      <c r="P191" s="315"/>
      <c r="Q191" s="315"/>
      <c r="R191" s="330" t="s">
        <v>266</v>
      </c>
      <c r="S191" s="317">
        <v>30</v>
      </c>
      <c r="T191" s="317"/>
      <c r="U191" s="331"/>
      <c r="V191" s="317" t="s">
        <v>379</v>
      </c>
      <c r="X191" s="340"/>
    </row>
    <row r="192" spans="1:24" s="339" customFormat="1" ht="16" x14ac:dyDescent="0.2">
      <c r="A192" s="320" t="s">
        <v>491</v>
      </c>
      <c r="B192" s="323" t="s">
        <v>492</v>
      </c>
      <c r="C192" s="2" t="s">
        <v>97</v>
      </c>
      <c r="D192" s="303">
        <f>D193</f>
        <v>1</v>
      </c>
      <c r="E192" s="303">
        <f t="shared" ref="E192:J192" si="31">E193</f>
        <v>0</v>
      </c>
      <c r="F192" s="303">
        <f t="shared" si="31"/>
        <v>1</v>
      </c>
      <c r="G192" s="303">
        <f t="shared" si="31"/>
        <v>0</v>
      </c>
      <c r="H192" s="303">
        <f t="shared" si="31"/>
        <v>0</v>
      </c>
      <c r="I192" s="303">
        <f t="shared" si="31"/>
        <v>0</v>
      </c>
      <c r="J192" s="303">
        <f t="shared" si="31"/>
        <v>1</v>
      </c>
      <c r="K192" s="313"/>
      <c r="L192" s="305"/>
      <c r="M192" s="314"/>
      <c r="N192" s="315"/>
      <c r="O192" s="314"/>
      <c r="P192" s="315"/>
      <c r="Q192" s="315"/>
      <c r="R192" s="330"/>
      <c r="S192" s="317"/>
      <c r="T192" s="317"/>
      <c r="U192" s="331"/>
      <c r="V192" s="317"/>
      <c r="X192" s="340"/>
    </row>
    <row r="193" spans="1:24" s="344" customFormat="1" ht="20.25" customHeight="1" x14ac:dyDescent="0.2">
      <c r="A193" s="29">
        <v>1</v>
      </c>
      <c r="B193" s="322" t="s">
        <v>452</v>
      </c>
      <c r="C193" s="29" t="s">
        <v>97</v>
      </c>
      <c r="D193" s="313">
        <f>E193+F193</f>
        <v>1</v>
      </c>
      <c r="E193" s="313"/>
      <c r="F193" s="313">
        <v>1</v>
      </c>
      <c r="G193" s="313"/>
      <c r="H193" s="313"/>
      <c r="I193" s="313"/>
      <c r="J193" s="313">
        <v>1</v>
      </c>
      <c r="K193" s="313" t="s">
        <v>462</v>
      </c>
      <c r="L193" s="305">
        <v>163</v>
      </c>
      <c r="M193" s="314"/>
      <c r="N193" s="315"/>
      <c r="O193" s="314"/>
      <c r="P193" s="315"/>
      <c r="Q193" s="315"/>
      <c r="R193" s="330" t="s">
        <v>299</v>
      </c>
      <c r="S193" s="317">
        <v>21</v>
      </c>
      <c r="T193" s="317"/>
      <c r="U193" s="330"/>
      <c r="V193" s="317" t="s">
        <v>379</v>
      </c>
      <c r="X193" s="340"/>
    </row>
    <row r="194" spans="1:24" s="344" customFormat="1" ht="16" x14ac:dyDescent="0.2">
      <c r="A194" s="320" t="s">
        <v>493</v>
      </c>
      <c r="B194" s="301" t="s">
        <v>90</v>
      </c>
      <c r="C194" s="2" t="s">
        <v>95</v>
      </c>
      <c r="D194" s="303">
        <f>D195</f>
        <v>16.5</v>
      </c>
      <c r="E194" s="303">
        <f t="shared" ref="E194:J194" si="32">E195</f>
        <v>1.5</v>
      </c>
      <c r="F194" s="303">
        <f t="shared" si="32"/>
        <v>15</v>
      </c>
      <c r="G194" s="303">
        <f t="shared" si="32"/>
        <v>0</v>
      </c>
      <c r="H194" s="303">
        <f t="shared" si="32"/>
        <v>0</v>
      </c>
      <c r="I194" s="303">
        <f t="shared" si="32"/>
        <v>15</v>
      </c>
      <c r="J194" s="303">
        <f t="shared" si="32"/>
        <v>0</v>
      </c>
      <c r="K194" s="313"/>
      <c r="L194" s="305"/>
      <c r="M194" s="314"/>
      <c r="N194" s="315"/>
      <c r="O194" s="314"/>
      <c r="P194" s="315"/>
      <c r="Q194" s="315"/>
      <c r="R194" s="330"/>
      <c r="S194" s="317"/>
      <c r="T194" s="317"/>
      <c r="U194" s="330"/>
      <c r="V194" s="317"/>
      <c r="X194" s="340"/>
    </row>
    <row r="195" spans="1:24" s="364" customFormat="1" ht="21.75" customHeight="1" x14ac:dyDescent="0.2">
      <c r="A195" s="29">
        <v>1</v>
      </c>
      <c r="B195" s="322" t="s">
        <v>309</v>
      </c>
      <c r="C195" s="29" t="s">
        <v>95</v>
      </c>
      <c r="D195" s="313">
        <f>E195+F195</f>
        <v>16.5</v>
      </c>
      <c r="E195" s="313">
        <v>1.5</v>
      </c>
      <c r="F195" s="313">
        <v>15</v>
      </c>
      <c r="G195" s="313"/>
      <c r="H195" s="313"/>
      <c r="I195" s="313">
        <v>15</v>
      </c>
      <c r="J195" s="313"/>
      <c r="K195" s="313" t="s">
        <v>568</v>
      </c>
      <c r="L195" s="305">
        <v>164</v>
      </c>
      <c r="M195" s="248" t="s">
        <v>585</v>
      </c>
      <c r="N195" s="335"/>
      <c r="O195" s="354" t="s">
        <v>529</v>
      </c>
      <c r="P195" s="335" t="s">
        <v>535</v>
      </c>
      <c r="Q195" s="335"/>
      <c r="R195" s="336" t="s">
        <v>266</v>
      </c>
      <c r="S195" s="337"/>
      <c r="T195" s="337" t="s">
        <v>256</v>
      </c>
      <c r="U195" s="336" t="s">
        <v>470</v>
      </c>
      <c r="V195" s="337" t="s">
        <v>454</v>
      </c>
      <c r="X195" s="337" t="s">
        <v>470</v>
      </c>
    </row>
    <row r="196" spans="1:24" s="344" customFormat="1" ht="16" x14ac:dyDescent="0.2">
      <c r="A196" s="320" t="s">
        <v>494</v>
      </c>
      <c r="B196" s="301" t="s">
        <v>307</v>
      </c>
      <c r="C196" s="2" t="s">
        <v>46</v>
      </c>
      <c r="D196" s="303">
        <f>D197</f>
        <v>1.2</v>
      </c>
      <c r="E196" s="303">
        <f t="shared" ref="E196:J196" si="33">E197</f>
        <v>0</v>
      </c>
      <c r="F196" s="303">
        <f t="shared" si="33"/>
        <v>1.2</v>
      </c>
      <c r="G196" s="303">
        <f t="shared" si="33"/>
        <v>1.2</v>
      </c>
      <c r="H196" s="303">
        <f t="shared" si="33"/>
        <v>0</v>
      </c>
      <c r="I196" s="303">
        <f t="shared" si="33"/>
        <v>0</v>
      </c>
      <c r="J196" s="303">
        <f t="shared" si="33"/>
        <v>0</v>
      </c>
      <c r="K196" s="313"/>
      <c r="L196" s="305"/>
      <c r="M196" s="314"/>
      <c r="N196" s="315"/>
      <c r="O196" s="314"/>
      <c r="P196" s="315"/>
      <c r="Q196" s="315"/>
      <c r="R196" s="330"/>
      <c r="S196" s="317"/>
      <c r="T196" s="317"/>
      <c r="U196" s="330"/>
      <c r="V196" s="317"/>
      <c r="X196" s="340"/>
    </row>
    <row r="197" spans="1:24" s="339" customFormat="1" ht="30.75" customHeight="1" x14ac:dyDescent="0.2">
      <c r="A197" s="29">
        <v>1</v>
      </c>
      <c r="B197" s="322" t="s">
        <v>404</v>
      </c>
      <c r="C197" s="325" t="s">
        <v>46</v>
      </c>
      <c r="D197" s="313">
        <f>E197+F197</f>
        <v>1.2</v>
      </c>
      <c r="E197" s="313"/>
      <c r="F197" s="313">
        <v>1.2</v>
      </c>
      <c r="G197" s="313">
        <v>1.2</v>
      </c>
      <c r="H197" s="313"/>
      <c r="I197" s="313"/>
      <c r="J197" s="313"/>
      <c r="K197" s="313" t="s">
        <v>611</v>
      </c>
      <c r="L197" s="305">
        <v>165</v>
      </c>
      <c r="M197" s="248"/>
      <c r="N197" s="326"/>
      <c r="O197" s="248"/>
      <c r="P197" s="326"/>
      <c r="Q197" s="326"/>
      <c r="R197" s="330" t="s">
        <v>299</v>
      </c>
      <c r="S197" s="317">
        <v>3</v>
      </c>
      <c r="T197" s="317"/>
      <c r="U197" s="331"/>
      <c r="V197" s="317" t="s">
        <v>379</v>
      </c>
      <c r="X197" s="340"/>
    </row>
    <row r="198" spans="1:24" s="339" customFormat="1" ht="16" x14ac:dyDescent="0.2">
      <c r="A198" s="320" t="s">
        <v>495</v>
      </c>
      <c r="B198" s="301" t="s">
        <v>153</v>
      </c>
      <c r="C198" s="342" t="s">
        <v>151</v>
      </c>
      <c r="D198" s="303">
        <f>SUM(D199:D200)</f>
        <v>0.45</v>
      </c>
      <c r="E198" s="303">
        <f t="shared" ref="E198:J198" si="34">SUM(E199:E200)</f>
        <v>0</v>
      </c>
      <c r="F198" s="303">
        <f t="shared" si="34"/>
        <v>0.45</v>
      </c>
      <c r="G198" s="303">
        <f t="shared" si="34"/>
        <v>0</v>
      </c>
      <c r="H198" s="303">
        <f t="shared" si="34"/>
        <v>0</v>
      </c>
      <c r="I198" s="303">
        <f t="shared" si="34"/>
        <v>0</v>
      </c>
      <c r="J198" s="303">
        <f t="shared" si="34"/>
        <v>0.45</v>
      </c>
      <c r="K198" s="313"/>
      <c r="L198" s="305"/>
      <c r="M198" s="248"/>
      <c r="N198" s="326"/>
      <c r="O198" s="248"/>
      <c r="P198" s="326"/>
      <c r="Q198" s="326"/>
      <c r="R198" s="330"/>
      <c r="S198" s="317"/>
      <c r="T198" s="317"/>
      <c r="U198" s="331"/>
      <c r="V198" s="317"/>
      <c r="X198" s="340"/>
    </row>
    <row r="199" spans="1:24" s="339" customFormat="1" ht="16" x14ac:dyDescent="0.2">
      <c r="A199" s="29">
        <v>1</v>
      </c>
      <c r="B199" s="322" t="s">
        <v>631</v>
      </c>
      <c r="C199" s="29" t="s">
        <v>151</v>
      </c>
      <c r="D199" s="313">
        <f>E199+F199</f>
        <v>0.25</v>
      </c>
      <c r="E199" s="313"/>
      <c r="F199" s="313">
        <v>0.25</v>
      </c>
      <c r="G199" s="313"/>
      <c r="H199" s="313"/>
      <c r="I199" s="313"/>
      <c r="J199" s="313">
        <v>0.25</v>
      </c>
      <c r="K199" s="313" t="s">
        <v>220</v>
      </c>
      <c r="L199" s="305">
        <v>166</v>
      </c>
      <c r="M199" s="248"/>
      <c r="N199" s="326"/>
      <c r="O199" s="248"/>
      <c r="P199" s="315">
        <v>2017</v>
      </c>
      <c r="Q199" s="326"/>
      <c r="R199" s="330" t="s">
        <v>259</v>
      </c>
      <c r="S199" s="317">
        <v>5</v>
      </c>
      <c r="T199" s="317"/>
      <c r="U199" s="331"/>
      <c r="V199" s="317" t="s">
        <v>380</v>
      </c>
      <c r="X199" s="340"/>
    </row>
    <row r="200" spans="1:24" s="339" customFormat="1" ht="16" x14ac:dyDescent="0.2">
      <c r="A200" s="29">
        <v>2</v>
      </c>
      <c r="B200" s="322" t="s">
        <v>632</v>
      </c>
      <c r="C200" s="29" t="s">
        <v>151</v>
      </c>
      <c r="D200" s="313">
        <f>E200+F200</f>
        <v>0.2</v>
      </c>
      <c r="E200" s="313"/>
      <c r="F200" s="313">
        <v>0.2</v>
      </c>
      <c r="G200" s="313"/>
      <c r="H200" s="313"/>
      <c r="I200" s="313"/>
      <c r="J200" s="313">
        <v>0.2</v>
      </c>
      <c r="K200" s="313" t="s">
        <v>220</v>
      </c>
      <c r="L200" s="305">
        <v>167</v>
      </c>
      <c r="M200" s="248"/>
      <c r="N200" s="326"/>
      <c r="O200" s="248"/>
      <c r="P200" s="315">
        <v>2017</v>
      </c>
      <c r="Q200" s="326"/>
      <c r="R200" s="330" t="s">
        <v>259</v>
      </c>
      <c r="S200" s="317">
        <v>6</v>
      </c>
      <c r="T200" s="317"/>
      <c r="U200" s="331"/>
      <c r="V200" s="317" t="s">
        <v>380</v>
      </c>
      <c r="X200" s="340"/>
    </row>
    <row r="201" spans="1:24" s="348" customFormat="1" ht="20.25" customHeight="1" x14ac:dyDescent="0.2">
      <c r="A201" s="2"/>
      <c r="B201" s="2" t="s">
        <v>630</v>
      </c>
      <c r="C201" s="255"/>
      <c r="D201" s="345">
        <f t="shared" ref="D201:J201" si="35">D198+D196+D194+D192+D150+D148+D146+D141+D137+D132+D130+D126+D121+D101+D86+D79+D77</f>
        <v>344.56</v>
      </c>
      <c r="E201" s="345">
        <f t="shared" si="35"/>
        <v>27.06</v>
      </c>
      <c r="F201" s="345">
        <f t="shared" si="35"/>
        <v>317.5</v>
      </c>
      <c r="G201" s="345">
        <f t="shared" si="35"/>
        <v>35.74</v>
      </c>
      <c r="H201" s="345">
        <f t="shared" si="35"/>
        <v>0</v>
      </c>
      <c r="I201" s="345">
        <f t="shared" si="35"/>
        <v>46.209999999999994</v>
      </c>
      <c r="J201" s="345">
        <f t="shared" si="35"/>
        <v>235.54999999999995</v>
      </c>
      <c r="K201" s="255"/>
      <c r="L201" s="346"/>
      <c r="M201" s="314"/>
      <c r="N201" s="315"/>
      <c r="O201" s="315"/>
      <c r="P201" s="315"/>
      <c r="Q201" s="315"/>
      <c r="R201" s="347"/>
      <c r="S201" s="347"/>
      <c r="T201" s="347"/>
      <c r="U201" s="347"/>
      <c r="V201" s="347"/>
    </row>
    <row r="202" spans="1:24" x14ac:dyDescent="0.15">
      <c r="A202" s="230">
        <f>A200+A197+A195+A193+A191+A149+A147+A145+A140+A136+A131+A128+A125+A120+A100+A85</f>
        <v>105</v>
      </c>
    </row>
    <row r="203" spans="1:24" x14ac:dyDescent="0.15">
      <c r="A203" s="230">
        <f>A202+A77</f>
        <v>159</v>
      </c>
      <c r="D203" s="367">
        <v>337.56</v>
      </c>
      <c r="E203" s="367">
        <v>27.06</v>
      </c>
      <c r="F203" s="367">
        <v>310.5</v>
      </c>
      <c r="G203" s="367">
        <v>35.74</v>
      </c>
      <c r="H203" s="367">
        <v>0</v>
      </c>
      <c r="I203" s="367">
        <v>46.209999999999994</v>
      </c>
      <c r="J203" s="367">
        <v>228.54999999999995</v>
      </c>
      <c r="K203" s="26" t="s">
        <v>628</v>
      </c>
    </row>
    <row r="204" spans="1:24" x14ac:dyDescent="0.15">
      <c r="D204" s="368">
        <v>344.56</v>
      </c>
      <c r="E204" s="368">
        <v>27.06</v>
      </c>
      <c r="F204" s="368">
        <v>317.5</v>
      </c>
      <c r="G204" s="368">
        <v>35.74</v>
      </c>
      <c r="H204" s="368">
        <v>0</v>
      </c>
      <c r="I204" s="368">
        <v>46.209999999999994</v>
      </c>
      <c r="J204" s="368">
        <v>235.54999999999995</v>
      </c>
      <c r="K204" s="26" t="s">
        <v>633</v>
      </c>
    </row>
    <row r="205" spans="1:24" x14ac:dyDescent="0.15">
      <c r="A205" s="230">
        <f>167-158</f>
        <v>9</v>
      </c>
    </row>
  </sheetData>
  <mergeCells count="11">
    <mergeCell ref="A2:M2"/>
    <mergeCell ref="A3:M3"/>
    <mergeCell ref="D4:D5"/>
    <mergeCell ref="B4:B5"/>
    <mergeCell ref="A4:A5"/>
    <mergeCell ref="M4:M5"/>
    <mergeCell ref="E4:E5"/>
    <mergeCell ref="F4:J4"/>
    <mergeCell ref="K4:K5"/>
    <mergeCell ref="L4:L5"/>
    <mergeCell ref="C4:C5"/>
  </mergeCells>
  <phoneticPr fontId="3" type="noConversion"/>
  <pageMargins left="0.59" right="0.16" top="0.45" bottom="0.2" header="0.36" footer="0.16"/>
  <pageSetup paperSize="9" scale="95" orientation="landscape"/>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BA66"/>
  <sheetViews>
    <sheetView showZeros="0" workbookViewId="0">
      <selection activeCell="G3" sqref="G3:AG3"/>
    </sheetView>
  </sheetViews>
  <sheetFormatPr baseColWidth="10" defaultColWidth="7.83203125" defaultRowHeight="16" thickTop="1" thickBottom="1" x14ac:dyDescent="0.2"/>
  <cols>
    <col min="1" max="1" width="5.1640625" style="515" customWidth="1"/>
    <col min="2" max="2" width="31.5" style="500" customWidth="1"/>
    <col min="3" max="3" width="9.5" style="521" customWidth="1"/>
    <col min="4" max="4" width="9.1640625" style="500" customWidth="1"/>
    <col min="5" max="5" width="7.83203125" style="500" customWidth="1"/>
    <col min="6" max="6" width="7.6640625" style="500" customWidth="1"/>
    <col min="7" max="8" width="7.33203125" style="500" bestFit="1" customWidth="1"/>
    <col min="9" max="9" width="7.6640625" style="500" customWidth="1"/>
    <col min="10" max="10" width="8.1640625" style="500" customWidth="1"/>
    <col min="11" max="11" width="8.5" style="500" customWidth="1"/>
    <col min="12" max="12" width="6.33203125" style="500" customWidth="1"/>
    <col min="13" max="13" width="7.1640625" style="500" customWidth="1"/>
    <col min="14" max="14" width="7.6640625" style="500" customWidth="1"/>
    <col min="15" max="15" width="7.1640625" style="500" customWidth="1"/>
    <col min="16" max="16" width="6.1640625" style="500" customWidth="1"/>
    <col min="17" max="17" width="7.33203125" style="500" bestFit="1" customWidth="1"/>
    <col min="18" max="18" width="7.1640625" style="500" customWidth="1"/>
    <col min="19" max="19" width="7.83203125" style="500" customWidth="1"/>
    <col min="20" max="20" width="6.83203125" style="500" customWidth="1"/>
    <col min="21" max="21" width="7" style="500" customWidth="1"/>
    <col min="22" max="22" width="7.83203125" style="500" hidden="1" customWidth="1"/>
    <col min="23" max="26" width="7.83203125" style="500" customWidth="1"/>
    <col min="27" max="27" width="7" style="500" customWidth="1"/>
    <col min="28" max="28" width="6.5" style="500" customWidth="1"/>
    <col min="29" max="31" width="7.83203125" style="500" customWidth="1"/>
    <col min="32" max="32" width="8.5" style="500" customWidth="1"/>
    <col min="33" max="33" width="0.1640625" style="514" hidden="1" customWidth="1"/>
    <col min="34" max="53" width="7.83203125" style="499" bestFit="1" customWidth="1"/>
    <col min="54" max="16384" width="7.83203125" style="500"/>
  </cols>
  <sheetData>
    <row r="1" spans="1:53" s="516" customFormat="1" ht="39" customHeight="1" x14ac:dyDescent="0.2">
      <c r="A1" s="675" t="s">
        <v>718</v>
      </c>
      <c r="B1" s="675"/>
      <c r="C1" s="675"/>
      <c r="D1" s="675"/>
      <c r="E1" s="675"/>
      <c r="U1" s="688" t="s">
        <v>726</v>
      </c>
      <c r="V1" s="688"/>
      <c r="W1" s="688"/>
      <c r="X1" s="688"/>
      <c r="Y1" s="688"/>
      <c r="Z1" s="688"/>
      <c r="AA1" s="688"/>
      <c r="AB1" s="688"/>
      <c r="AC1" s="688"/>
      <c r="AD1" s="688"/>
      <c r="AE1" s="688"/>
      <c r="AF1" s="688"/>
    </row>
    <row r="2" spans="1:53" s="499" customFormat="1" ht="21" thickBot="1" x14ac:dyDescent="0.25">
      <c r="A2" s="678" t="s">
        <v>725</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row>
    <row r="3" spans="1:53" ht="25.5" customHeight="1" thickTop="1" thickBot="1" x14ac:dyDescent="0.25">
      <c r="A3" s="499"/>
      <c r="B3" s="499"/>
      <c r="C3" s="517"/>
      <c r="D3" s="499"/>
      <c r="E3" s="499"/>
      <c r="F3" s="499"/>
      <c r="G3" s="689" t="s">
        <v>1023</v>
      </c>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row>
    <row r="4" spans="1:53" ht="20.25" customHeight="1" thickTop="1" thickBot="1" x14ac:dyDescent="0.25">
      <c r="A4" s="682" t="s">
        <v>20</v>
      </c>
      <c r="B4" s="682" t="s">
        <v>164</v>
      </c>
      <c r="C4" s="681" t="s">
        <v>24</v>
      </c>
      <c r="D4" s="682" t="s">
        <v>145</v>
      </c>
      <c r="E4" s="690" t="s">
        <v>146</v>
      </c>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row>
    <row r="5" spans="1:53" s="502" customFormat="1" ht="23.25" customHeight="1" thickTop="1" thickBot="1" x14ac:dyDescent="0.2">
      <c r="A5" s="682"/>
      <c r="B5" s="682"/>
      <c r="C5" s="681"/>
      <c r="D5" s="682"/>
      <c r="E5" s="522" t="s">
        <v>665</v>
      </c>
      <c r="F5" s="522" t="s">
        <v>666</v>
      </c>
      <c r="G5" s="522" t="s">
        <v>667</v>
      </c>
      <c r="H5" s="522" t="s">
        <v>668</v>
      </c>
      <c r="I5" s="522" t="s">
        <v>669</v>
      </c>
      <c r="J5" s="522" t="s">
        <v>670</v>
      </c>
      <c r="K5" s="522" t="s">
        <v>671</v>
      </c>
      <c r="L5" s="522" t="s">
        <v>672</v>
      </c>
      <c r="M5" s="522" t="s">
        <v>673</v>
      </c>
      <c r="N5" s="522" t="s">
        <v>674</v>
      </c>
      <c r="O5" s="522" t="s">
        <v>675</v>
      </c>
      <c r="P5" s="522" t="s">
        <v>676</v>
      </c>
      <c r="Q5" s="522" t="s">
        <v>677</v>
      </c>
      <c r="R5" s="522" t="s">
        <v>678</v>
      </c>
      <c r="S5" s="522" t="s">
        <v>679</v>
      </c>
      <c r="T5" s="522" t="s">
        <v>680</v>
      </c>
      <c r="U5" s="522" t="s">
        <v>681</v>
      </c>
      <c r="V5" s="522" t="s">
        <v>682</v>
      </c>
      <c r="W5" s="522" t="s">
        <v>683</v>
      </c>
      <c r="X5" s="522" t="s">
        <v>684</v>
      </c>
      <c r="Y5" s="522" t="s">
        <v>685</v>
      </c>
      <c r="Z5" s="522" t="s">
        <v>686</v>
      </c>
      <c r="AA5" s="522" t="s">
        <v>687</v>
      </c>
      <c r="AB5" s="522" t="s">
        <v>688</v>
      </c>
      <c r="AC5" s="522" t="s">
        <v>689</v>
      </c>
      <c r="AD5" s="522" t="s">
        <v>690</v>
      </c>
      <c r="AE5" s="522" t="s">
        <v>691</v>
      </c>
      <c r="AF5" s="522" t="s">
        <v>692</v>
      </c>
      <c r="AG5" s="466"/>
      <c r="AH5" s="501"/>
      <c r="AI5" s="501"/>
      <c r="AJ5" s="501"/>
      <c r="AK5" s="501"/>
      <c r="AL5" s="501"/>
      <c r="AM5" s="501"/>
      <c r="AN5" s="501"/>
      <c r="AO5" s="501"/>
      <c r="AP5" s="501"/>
      <c r="AQ5" s="501"/>
      <c r="AR5" s="501"/>
      <c r="AS5" s="501"/>
      <c r="AT5" s="501"/>
      <c r="AU5" s="501"/>
      <c r="AV5" s="501"/>
      <c r="AW5" s="501"/>
      <c r="AX5" s="501"/>
      <c r="AY5" s="501"/>
      <c r="AZ5" s="501"/>
      <c r="BA5" s="501"/>
    </row>
    <row r="6" spans="1:53" s="507" customFormat="1" ht="44" hidden="1" thickTop="1" thickBot="1" x14ac:dyDescent="0.2">
      <c r="A6" s="503">
        <v>-1</v>
      </c>
      <c r="B6" s="503">
        <v>-2</v>
      </c>
      <c r="C6" s="481">
        <v>-3</v>
      </c>
      <c r="D6" s="504" t="s">
        <v>719</v>
      </c>
      <c r="E6" s="503">
        <v>-5</v>
      </c>
      <c r="F6" s="503">
        <v>-6</v>
      </c>
      <c r="G6" s="503">
        <v>-7</v>
      </c>
      <c r="H6" s="503">
        <v>-8</v>
      </c>
      <c r="I6" s="503">
        <v>-9</v>
      </c>
      <c r="J6" s="503">
        <v>-10</v>
      </c>
      <c r="K6" s="503">
        <v>-11</v>
      </c>
      <c r="L6" s="503">
        <v>-12</v>
      </c>
      <c r="M6" s="503">
        <v>-13</v>
      </c>
      <c r="N6" s="503">
        <v>-14</v>
      </c>
      <c r="O6" s="503">
        <v>-15</v>
      </c>
      <c r="P6" s="503">
        <v>-16</v>
      </c>
      <c r="Q6" s="503">
        <v>-17</v>
      </c>
      <c r="R6" s="503">
        <v>-18</v>
      </c>
      <c r="S6" s="503">
        <v>-19</v>
      </c>
      <c r="T6" s="503">
        <v>-20</v>
      </c>
      <c r="U6" s="503">
        <v>-21</v>
      </c>
      <c r="V6" s="503">
        <v>-22</v>
      </c>
      <c r="W6" s="503">
        <v>-23</v>
      </c>
      <c r="X6" s="503">
        <v>-24</v>
      </c>
      <c r="Y6" s="503">
        <v>-25</v>
      </c>
      <c r="Z6" s="503">
        <v>-26</v>
      </c>
      <c r="AA6" s="503">
        <v>-27</v>
      </c>
      <c r="AB6" s="503">
        <v>-28</v>
      </c>
      <c r="AC6" s="503">
        <v>-29</v>
      </c>
      <c r="AD6" s="503">
        <v>-30</v>
      </c>
      <c r="AE6" s="503">
        <v>-31</v>
      </c>
      <c r="AF6" s="503">
        <v>-32</v>
      </c>
      <c r="AG6" s="503">
        <v>-43</v>
      </c>
      <c r="AH6" s="505"/>
      <c r="AI6" s="506"/>
      <c r="AJ6" s="506"/>
      <c r="AK6" s="506"/>
      <c r="AL6" s="506"/>
      <c r="AM6" s="506"/>
      <c r="AN6" s="506"/>
      <c r="AO6" s="506"/>
      <c r="AP6" s="506"/>
      <c r="AQ6" s="506"/>
      <c r="AR6" s="506"/>
      <c r="AS6" s="506"/>
      <c r="AT6" s="506"/>
      <c r="AU6" s="506"/>
      <c r="AV6" s="506"/>
      <c r="AW6" s="506"/>
      <c r="AX6" s="506"/>
      <c r="AY6" s="506"/>
      <c r="AZ6" s="506"/>
      <c r="BA6" s="506"/>
    </row>
    <row r="7" spans="1:53" s="510" customFormat="1" ht="32.25" customHeight="1" thickTop="1" thickBot="1" x14ac:dyDescent="0.2">
      <c r="A7" s="466">
        <v>1</v>
      </c>
      <c r="B7" s="468" t="s">
        <v>720</v>
      </c>
      <c r="C7" s="480" t="s">
        <v>57</v>
      </c>
      <c r="D7" s="491">
        <f>SUM(E7:AF7)</f>
        <v>223.48</v>
      </c>
      <c r="E7" s="491">
        <f>'[47]Thi tran Duc tho-1'!R8</f>
        <v>3.39</v>
      </c>
      <c r="F7" s="491">
        <f>'[47]Duc Quang -2'!R8</f>
        <v>1.01</v>
      </c>
      <c r="G7" s="491">
        <f>'[47]Duc vinh -3'!R8</f>
        <v>1.4000000000000001</v>
      </c>
      <c r="H7" s="491">
        <f>'[47]Duc chau -4'!R8</f>
        <v>0.98000000000000009</v>
      </c>
      <c r="I7" s="491">
        <f>'[47]Duc tung-5 '!R8</f>
        <v>5.47</v>
      </c>
      <c r="J7" s="491">
        <f>'[47]Truongson-6'!R8</f>
        <v>4.9800000000000004</v>
      </c>
      <c r="K7" s="491">
        <f>'[47]Lienminh-7'!R8</f>
        <v>6.82</v>
      </c>
      <c r="L7" s="491">
        <f>'[47]Ducla-8'!R8</f>
        <v>0.48</v>
      </c>
      <c r="M7" s="491">
        <f>'[47]Yenho-9'!R8</f>
        <v>13.369999999999997</v>
      </c>
      <c r="N7" s="491">
        <f>'[47]Ducnhan -10'!R8</f>
        <v>4.92</v>
      </c>
      <c r="O7" s="491">
        <f>'[47]TungANh-11'!R8</f>
        <v>6.49</v>
      </c>
      <c r="P7" s="491">
        <f>'[47]BuiXa-12'!R8</f>
        <v>4.74</v>
      </c>
      <c r="Q7" s="491">
        <f>'[47]Ducthinh-13'!R8</f>
        <v>6</v>
      </c>
      <c r="R7" s="491">
        <f>'[47]DucYen-14 '!R8</f>
        <v>2.2000000000000002</v>
      </c>
      <c r="S7" s="508">
        <f>'[47]DucThuy -15'!R8</f>
        <v>3.25</v>
      </c>
      <c r="T7" s="508">
        <f>'[47]ThaiYen-16'!R8</f>
        <v>12.91</v>
      </c>
      <c r="U7" s="508">
        <f>'[47]TrungLe-17'!R8</f>
        <v>15.25</v>
      </c>
      <c r="V7" s="508">
        <f>'[47]DucHoa-18'!R8</f>
        <v>5.75</v>
      </c>
      <c r="W7" s="508">
        <f>'[47]DucLong -19'!R8</f>
        <v>6.08</v>
      </c>
      <c r="X7" s="508">
        <f>'[47]DucLam-20'!R8</f>
        <v>7.1</v>
      </c>
      <c r="Y7" s="508">
        <f>'[47]DucThanh-21'!R8</f>
        <v>9.73</v>
      </c>
      <c r="Z7" s="508">
        <f>'[47]DucDung-22'!R8</f>
        <v>16.57</v>
      </c>
      <c r="AA7" s="508">
        <f>'[47]DucLap-23'!R8</f>
        <v>25.939999999999998</v>
      </c>
      <c r="AB7" s="508">
        <f>'[47]DucAn-24'!R8</f>
        <v>34.869999999999997</v>
      </c>
      <c r="AC7" s="508">
        <f>'[47]DucLac-25'!R8</f>
        <v>2</v>
      </c>
      <c r="AD7" s="508">
        <f>'[47]DucDong-26'!R8</f>
        <v>11.09</v>
      </c>
      <c r="AE7" s="508">
        <f>[47]DucLang27!R8</f>
        <v>6.6</v>
      </c>
      <c r="AF7" s="508">
        <f>'[47]TanHuong-28'!R8</f>
        <v>4.09</v>
      </c>
      <c r="AG7" s="468"/>
      <c r="AH7" s="509"/>
      <c r="AI7" s="486"/>
      <c r="AJ7" s="486"/>
      <c r="AK7" s="486"/>
      <c r="AL7" s="486"/>
      <c r="AM7" s="486"/>
      <c r="AN7" s="486"/>
      <c r="AO7" s="486"/>
      <c r="AP7" s="486"/>
      <c r="AQ7" s="486"/>
      <c r="AR7" s="486"/>
      <c r="AS7" s="486"/>
      <c r="AT7" s="486"/>
      <c r="AU7" s="486"/>
      <c r="AV7" s="486"/>
      <c r="AW7" s="486"/>
      <c r="AX7" s="486"/>
      <c r="AY7" s="486"/>
      <c r="AZ7" s="486"/>
      <c r="BA7" s="486"/>
    </row>
    <row r="8" spans="1:53" s="507" customFormat="1" ht="32.25" customHeight="1" thickTop="1" thickBot="1" x14ac:dyDescent="0.2">
      <c r="A8" s="503" t="s">
        <v>5</v>
      </c>
      <c r="B8" s="469" t="s">
        <v>77</v>
      </c>
      <c r="C8" s="481" t="s">
        <v>96</v>
      </c>
      <c r="D8" s="492">
        <f>SUM(E8:AF8)</f>
        <v>97.120000000000019</v>
      </c>
      <c r="E8" s="492">
        <f>'[47]Thi tran Duc tho-1'!R9</f>
        <v>3.28</v>
      </c>
      <c r="F8" s="492">
        <f>'[47]Duc Quang -2'!R9</f>
        <v>0.24</v>
      </c>
      <c r="G8" s="492">
        <f>'[47]Duc vinh -3'!R9</f>
        <v>1.2</v>
      </c>
      <c r="H8" s="492">
        <f>'[47]Duc chau -4'!R9</f>
        <v>0.81</v>
      </c>
      <c r="I8" s="492">
        <f>'[47]Duc tung-5 '!R9</f>
        <v>0.25</v>
      </c>
      <c r="J8" s="492">
        <f>'[47]Truongson-6'!R9</f>
        <v>0.66</v>
      </c>
      <c r="K8" s="492">
        <f>'[47]Lienminh-7'!R9</f>
        <v>0.08</v>
      </c>
      <c r="L8" s="492">
        <f>'[47]Ducla-8'!R9</f>
        <v>0</v>
      </c>
      <c r="M8" s="492">
        <f>'[47]Yenho-9'!R9</f>
        <v>11.21</v>
      </c>
      <c r="N8" s="492">
        <f>'[47]Ducnhan -10'!R9</f>
        <v>3.7199999999999998</v>
      </c>
      <c r="O8" s="492">
        <f>'[47]TungANh-11'!R9</f>
        <v>4.7</v>
      </c>
      <c r="P8" s="492">
        <f>'[47]BuiXa-12'!R9</f>
        <v>3</v>
      </c>
      <c r="Q8" s="492">
        <f>'[47]Ducthinh-13'!R9</f>
        <v>6</v>
      </c>
      <c r="R8" s="492">
        <f>'[47]DucYen-14 '!R9</f>
        <v>1.7</v>
      </c>
      <c r="S8" s="492">
        <f>'[47]DucThuy -15'!R9</f>
        <v>2.95</v>
      </c>
      <c r="T8" s="492">
        <f>'[47]ThaiYen-16'!R9</f>
        <v>12.11</v>
      </c>
      <c r="U8" s="492">
        <f>'[47]TrungLe-17'!R9</f>
        <v>14.25</v>
      </c>
      <c r="V8" s="492">
        <f>'[47]DucHoa-18'!R9</f>
        <v>0</v>
      </c>
      <c r="W8" s="492">
        <f>'[47]DucLong -19'!R9</f>
        <v>5.78</v>
      </c>
      <c r="X8" s="492">
        <f>'[47]DucLam-20'!R9</f>
        <v>6.1000000000000005</v>
      </c>
      <c r="Y8" s="492">
        <f>'[47]DucThanh-21'!R9</f>
        <v>8.73</v>
      </c>
      <c r="Z8" s="492">
        <f>'[47]DucDung-22'!R9</f>
        <v>5.95</v>
      </c>
      <c r="AA8" s="492">
        <f>'[47]DucLap-23'!R9</f>
        <v>1.45</v>
      </c>
      <c r="AB8" s="492">
        <f>'[47]DucAn-24'!R9</f>
        <v>2.2599999999999998</v>
      </c>
      <c r="AC8" s="492">
        <f>'[47]DucLac-25'!R9</f>
        <v>0</v>
      </c>
      <c r="AD8" s="492">
        <f>'[47]DucDong-26'!R9</f>
        <v>0.18</v>
      </c>
      <c r="AE8" s="492">
        <f>[47]DucLang27!R9</f>
        <v>0</v>
      </c>
      <c r="AF8" s="492">
        <f>'[47]TanHuong-28'!R9</f>
        <v>0.51</v>
      </c>
      <c r="AG8" s="511"/>
      <c r="AH8" s="506"/>
      <c r="AI8" s="506"/>
      <c r="AJ8" s="506"/>
      <c r="AK8" s="506"/>
      <c r="AL8" s="506"/>
      <c r="AM8" s="506"/>
      <c r="AN8" s="506"/>
      <c r="AO8" s="506"/>
      <c r="AP8" s="506"/>
      <c r="AQ8" s="506"/>
      <c r="AR8" s="506"/>
      <c r="AS8" s="506"/>
      <c r="AT8" s="506"/>
      <c r="AU8" s="506"/>
      <c r="AV8" s="506"/>
      <c r="AW8" s="506"/>
      <c r="AX8" s="506"/>
      <c r="AY8" s="506"/>
      <c r="AZ8" s="506"/>
      <c r="BA8" s="506"/>
    </row>
    <row r="9" spans="1:53" s="497" customFormat="1" ht="32.25" customHeight="1" thickTop="1" thickBot="1" x14ac:dyDescent="0.2">
      <c r="A9" s="493"/>
      <c r="B9" s="494" t="s">
        <v>75</v>
      </c>
      <c r="C9" s="518" t="s">
        <v>64</v>
      </c>
      <c r="D9" s="492">
        <f>SUM(E9:AF9)</f>
        <v>97.120000000000019</v>
      </c>
      <c r="E9" s="492">
        <f>'[47]Thi tran Duc tho-1'!R10</f>
        <v>3.28</v>
      </c>
      <c r="F9" s="492">
        <f>'[47]Duc Quang -2'!R10</f>
        <v>0.24</v>
      </c>
      <c r="G9" s="492">
        <f>'[47]Duc vinh -3'!R10</f>
        <v>1.2</v>
      </c>
      <c r="H9" s="492">
        <f>'[47]Duc chau -4'!R10</f>
        <v>0.81</v>
      </c>
      <c r="I9" s="492">
        <f>'[47]Duc tung-5 '!R10</f>
        <v>0.25</v>
      </c>
      <c r="J9" s="492">
        <f>'[47]Truongson-6'!R10</f>
        <v>0.66</v>
      </c>
      <c r="K9" s="492">
        <f>'[47]Lienminh-7'!R10</f>
        <v>0.08</v>
      </c>
      <c r="L9" s="492">
        <f>'[47]Ducla-8'!R10</f>
        <v>0</v>
      </c>
      <c r="M9" s="492">
        <f>'[47]Yenho-9'!R10</f>
        <v>11.21</v>
      </c>
      <c r="N9" s="492">
        <f>'[47]Ducnhan -10'!R10</f>
        <v>3.7199999999999998</v>
      </c>
      <c r="O9" s="492">
        <f>'[47]TungANh-11'!R10</f>
        <v>4.7</v>
      </c>
      <c r="P9" s="492">
        <f>'[47]BuiXa-12'!R10</f>
        <v>3</v>
      </c>
      <c r="Q9" s="492">
        <f>'[47]Ducthinh-13'!R10</f>
        <v>6</v>
      </c>
      <c r="R9" s="492">
        <f>'[47]DucYen-14 '!R10</f>
        <v>1.7</v>
      </c>
      <c r="S9" s="492">
        <f>'[47]DucThuy -15'!R10</f>
        <v>2.95</v>
      </c>
      <c r="T9" s="492">
        <f>'[47]ThaiYen-16'!R10</f>
        <v>12.11</v>
      </c>
      <c r="U9" s="492">
        <f>'[47]TrungLe-17'!R10</f>
        <v>14.25</v>
      </c>
      <c r="V9" s="492">
        <f>'[47]DucHoa-18'!R10</f>
        <v>0</v>
      </c>
      <c r="W9" s="492">
        <f>'[47]DucLong -19'!R10</f>
        <v>5.78</v>
      </c>
      <c r="X9" s="492">
        <f>'[47]DucLam-20'!R10</f>
        <v>6.1000000000000005</v>
      </c>
      <c r="Y9" s="492">
        <f>'[47]DucThanh-21'!R10</f>
        <v>8.73</v>
      </c>
      <c r="Z9" s="492">
        <f>'[47]DucDung-22'!R10</f>
        <v>5.95</v>
      </c>
      <c r="AA9" s="492">
        <f>'[47]DucLap-23'!R10</f>
        <v>1.45</v>
      </c>
      <c r="AB9" s="492">
        <f>'[47]DucAn-24'!R10</f>
        <v>2.2599999999999998</v>
      </c>
      <c r="AC9" s="492">
        <f>'[47]DucLac-25'!R10</f>
        <v>0</v>
      </c>
      <c r="AD9" s="492">
        <f>'[47]DucDong-26'!R10</f>
        <v>0.18</v>
      </c>
      <c r="AE9" s="492">
        <f>[47]DucLang27!R10</f>
        <v>0</v>
      </c>
      <c r="AF9" s="492">
        <f>'[47]TanHuong-28'!R10</f>
        <v>0.51</v>
      </c>
      <c r="AG9" s="495"/>
      <c r="AH9" s="496"/>
      <c r="AI9" s="496"/>
      <c r="AJ9" s="496"/>
      <c r="AK9" s="496"/>
      <c r="AL9" s="496"/>
      <c r="AM9" s="496"/>
      <c r="AN9" s="496"/>
      <c r="AO9" s="496"/>
      <c r="AP9" s="496"/>
      <c r="AQ9" s="496"/>
      <c r="AR9" s="496"/>
      <c r="AS9" s="496"/>
      <c r="AT9" s="496"/>
      <c r="AU9" s="496"/>
      <c r="AV9" s="496"/>
      <c r="AW9" s="496"/>
      <c r="AX9" s="496"/>
      <c r="AY9" s="496"/>
      <c r="AZ9" s="496"/>
      <c r="BA9" s="496"/>
    </row>
    <row r="10" spans="1:53" s="497" customFormat="1" ht="32.25" hidden="1" customHeight="1" x14ac:dyDescent="0.15">
      <c r="A10" s="493"/>
      <c r="B10" s="494"/>
      <c r="C10" s="518"/>
      <c r="D10" s="492">
        <f>SUM(E10:R10)</f>
        <v>0</v>
      </c>
      <c r="E10" s="492">
        <f>'[47]Thi tran Duc tho-1'!R11</f>
        <v>0</v>
      </c>
      <c r="F10" s="492">
        <f>'[47]Duc Quang -2'!R11</f>
        <v>0</v>
      </c>
      <c r="G10" s="492">
        <f>'[47]Duc vinh -3'!R11</f>
        <v>0</v>
      </c>
      <c r="H10" s="492">
        <f>'[47]Duc chau -4'!R11</f>
        <v>0</v>
      </c>
      <c r="I10" s="492">
        <f>'[47]Duc tung-5 '!R11</f>
        <v>0</v>
      </c>
      <c r="J10" s="492">
        <f>'[47]Truongson-6'!R11</f>
        <v>0</v>
      </c>
      <c r="K10" s="492">
        <f>'[47]Lienminh-7'!R11</f>
        <v>0</v>
      </c>
      <c r="L10" s="492">
        <f>'[47]Ducla-8'!R11</f>
        <v>0</v>
      </c>
      <c r="M10" s="492">
        <f>'[47]Yenho-9'!R11</f>
        <v>0</v>
      </c>
      <c r="N10" s="492">
        <f>'[47]Ducnhan -10'!R11</f>
        <v>0</v>
      </c>
      <c r="O10" s="492">
        <f>'[47]TungANh-11'!R11</f>
        <v>0</v>
      </c>
      <c r="P10" s="492">
        <f>'[47]BuiXa-12'!R11</f>
        <v>0</v>
      </c>
      <c r="Q10" s="492">
        <f>'[47]Ducthinh-13'!R11</f>
        <v>0</v>
      </c>
      <c r="R10" s="492">
        <f>'[47]DucYen-14 '!R11</f>
        <v>0</v>
      </c>
      <c r="S10" s="492">
        <f>'[47]DucThuy -15'!R11</f>
        <v>0</v>
      </c>
      <c r="T10" s="492">
        <f>'[47]ThaiYen-16'!R11</f>
        <v>0</v>
      </c>
      <c r="U10" s="492">
        <f>'[47]TrungLe-17'!R11</f>
        <v>0</v>
      </c>
      <c r="V10" s="492">
        <f>'[47]DucHoa-18'!R11</f>
        <v>0</v>
      </c>
      <c r="W10" s="492">
        <f>'[47]DucLong -19'!R11</f>
        <v>0</v>
      </c>
      <c r="X10" s="492">
        <f>'[47]DucLam-20'!R11</f>
        <v>0</v>
      </c>
      <c r="Y10" s="492">
        <f>'[47]DucThanh-21'!R11</f>
        <v>0</v>
      </c>
      <c r="Z10" s="492">
        <f>'[47]DucDung-22'!R11</f>
        <v>0</v>
      </c>
      <c r="AA10" s="492">
        <f>'[47]DucLap-23'!R11</f>
        <v>0</v>
      </c>
      <c r="AB10" s="492">
        <f>'[47]DucAn-24'!R11</f>
        <v>0</v>
      </c>
      <c r="AC10" s="492">
        <f>'[47]DucLac-25'!R11</f>
        <v>0</v>
      </c>
      <c r="AD10" s="492">
        <f>'[47]DucDong-26'!R11</f>
        <v>0</v>
      </c>
      <c r="AE10" s="492">
        <f>[47]DucLang27!R11</f>
        <v>0</v>
      </c>
      <c r="AF10" s="492">
        <f>'[47]TanHuong-28'!R11</f>
        <v>0</v>
      </c>
      <c r="AG10" s="495"/>
      <c r="AH10" s="496"/>
      <c r="AI10" s="496"/>
      <c r="AJ10" s="496"/>
      <c r="AK10" s="496"/>
      <c r="AL10" s="496"/>
      <c r="AM10" s="496"/>
      <c r="AN10" s="496"/>
      <c r="AO10" s="496"/>
      <c r="AP10" s="496"/>
      <c r="AQ10" s="496"/>
      <c r="AR10" s="496"/>
      <c r="AS10" s="496"/>
      <c r="AT10" s="496"/>
      <c r="AU10" s="496"/>
      <c r="AV10" s="496"/>
      <c r="AW10" s="496"/>
      <c r="AX10" s="496"/>
      <c r="AY10" s="496"/>
      <c r="AZ10" s="496"/>
      <c r="BA10" s="496"/>
    </row>
    <row r="11" spans="1:53" s="497" customFormat="1" ht="32.25" hidden="1" customHeight="1" x14ac:dyDescent="0.15">
      <c r="A11" s="493"/>
      <c r="B11" s="494"/>
      <c r="C11" s="518"/>
      <c r="D11" s="492">
        <f>SUM(E11:R11)</f>
        <v>0</v>
      </c>
      <c r="E11" s="492">
        <f>'[47]Thi tran Duc tho-1'!R12</f>
        <v>0</v>
      </c>
      <c r="F11" s="492">
        <f>'[47]Duc Quang -2'!R12</f>
        <v>0</v>
      </c>
      <c r="G11" s="492">
        <f>'[47]Duc vinh -3'!R12</f>
        <v>0</v>
      </c>
      <c r="H11" s="492">
        <f>'[47]Duc chau -4'!R12</f>
        <v>0</v>
      </c>
      <c r="I11" s="492">
        <f>'[47]Duc tung-5 '!R12</f>
        <v>0</v>
      </c>
      <c r="J11" s="492">
        <f>'[47]Truongson-6'!R12</f>
        <v>0</v>
      </c>
      <c r="K11" s="492">
        <f>'[47]Lienminh-7'!R12</f>
        <v>0</v>
      </c>
      <c r="L11" s="492">
        <f>'[47]Ducla-8'!R12</f>
        <v>0</v>
      </c>
      <c r="M11" s="492">
        <f>'[47]Yenho-9'!R12</f>
        <v>0</v>
      </c>
      <c r="N11" s="492">
        <f>'[47]Ducnhan -10'!R12</f>
        <v>0</v>
      </c>
      <c r="O11" s="492">
        <f>'[47]TungANh-11'!R12</f>
        <v>0</v>
      </c>
      <c r="P11" s="492">
        <f>'[47]BuiXa-12'!R12</f>
        <v>0</v>
      </c>
      <c r="Q11" s="492">
        <f>'[47]Ducthinh-13'!R12</f>
        <v>0</v>
      </c>
      <c r="R11" s="492">
        <f>'[47]DucYen-14 '!R12</f>
        <v>0</v>
      </c>
      <c r="S11" s="492">
        <f>'[47]DucThuy -15'!R12</f>
        <v>0</v>
      </c>
      <c r="T11" s="492">
        <f>'[47]ThaiYen-16'!R12</f>
        <v>0</v>
      </c>
      <c r="U11" s="492">
        <f>'[47]TrungLe-17'!R12</f>
        <v>0</v>
      </c>
      <c r="V11" s="492">
        <f>'[47]DucHoa-18'!R12</f>
        <v>0</v>
      </c>
      <c r="W11" s="492">
        <f>'[47]DucLong -19'!R12</f>
        <v>0</v>
      </c>
      <c r="X11" s="492">
        <f>'[47]DucLam-20'!R12</f>
        <v>0</v>
      </c>
      <c r="Y11" s="492">
        <f>'[47]DucThanh-21'!R12</f>
        <v>0</v>
      </c>
      <c r="Z11" s="492">
        <f>'[47]DucDung-22'!R12</f>
        <v>0</v>
      </c>
      <c r="AA11" s="492">
        <f>'[47]DucLap-23'!R12</f>
        <v>0</v>
      </c>
      <c r="AB11" s="492">
        <f>'[47]DucAn-24'!R12</f>
        <v>0</v>
      </c>
      <c r="AC11" s="492">
        <f>'[47]DucLac-25'!R12</f>
        <v>0</v>
      </c>
      <c r="AD11" s="492">
        <f>'[47]DucDong-26'!R12</f>
        <v>0</v>
      </c>
      <c r="AE11" s="492">
        <f>[47]DucLang27!R12</f>
        <v>0</v>
      </c>
      <c r="AF11" s="492">
        <f>'[47]TanHuong-28'!R12</f>
        <v>0</v>
      </c>
      <c r="AG11" s="495"/>
      <c r="AH11" s="496"/>
      <c r="AI11" s="496"/>
      <c r="AJ11" s="496"/>
      <c r="AK11" s="496"/>
      <c r="AL11" s="496"/>
      <c r="AM11" s="496"/>
      <c r="AN11" s="496"/>
      <c r="AO11" s="496"/>
      <c r="AP11" s="496"/>
      <c r="AQ11" s="496"/>
      <c r="AR11" s="496"/>
      <c r="AS11" s="496"/>
      <c r="AT11" s="496"/>
      <c r="AU11" s="496"/>
      <c r="AV11" s="496"/>
      <c r="AW11" s="496"/>
      <c r="AX11" s="496"/>
      <c r="AY11" s="496"/>
      <c r="AZ11" s="496"/>
      <c r="BA11" s="496"/>
    </row>
    <row r="12" spans="1:53" s="497" customFormat="1" ht="32.25" customHeight="1" thickTop="1" thickBot="1" x14ac:dyDescent="0.2">
      <c r="A12" s="504" t="s">
        <v>6</v>
      </c>
      <c r="B12" s="512" t="s">
        <v>105</v>
      </c>
      <c r="C12" s="519" t="s">
        <v>71</v>
      </c>
      <c r="D12" s="492">
        <f>SUM(E12:AF12)</f>
        <v>60.86999999999999</v>
      </c>
      <c r="E12" s="492">
        <f>'[47]Thi tran Duc tho-1'!R13</f>
        <v>0</v>
      </c>
      <c r="F12" s="492">
        <f>'[47]Duc Quang -2'!R13</f>
        <v>0.6</v>
      </c>
      <c r="G12" s="492">
        <f>'[47]Duc vinh -3'!R13</f>
        <v>0.2</v>
      </c>
      <c r="H12" s="492">
        <f>'[47]Duc chau -4'!R13</f>
        <v>0.17</v>
      </c>
      <c r="I12" s="492">
        <f>'[47]Duc tung-5 '!R13</f>
        <v>5.12</v>
      </c>
      <c r="J12" s="492">
        <f>'[47]Truongson-6'!R13</f>
        <v>4.0600000000000005</v>
      </c>
      <c r="K12" s="492">
        <f>'[47]Lienminh-7'!R13</f>
        <v>6.74</v>
      </c>
      <c r="L12" s="492">
        <f>'[47]Ducla-8'!R13</f>
        <v>0.48</v>
      </c>
      <c r="M12" s="492">
        <f>'[47]Yenho-9'!R13</f>
        <v>2.16</v>
      </c>
      <c r="N12" s="492">
        <f>'[47]Ducnhan -10'!R13</f>
        <v>1.2</v>
      </c>
      <c r="O12" s="492">
        <f>'[47]TungANh-11'!R13</f>
        <v>1.51</v>
      </c>
      <c r="P12" s="492">
        <f>'[47]BuiXa-12'!R13</f>
        <v>1.74</v>
      </c>
      <c r="Q12" s="492">
        <f>'[47]Ducthinh-13'!R13</f>
        <v>0</v>
      </c>
      <c r="R12" s="492">
        <f>'[47]DucYen-14 '!R13</f>
        <v>0.39999999999999997</v>
      </c>
      <c r="S12" s="492">
        <f>'[47]DucThuy -15'!R13</f>
        <v>0.2</v>
      </c>
      <c r="T12" s="492">
        <f>'[47]ThaiYen-16'!R13</f>
        <v>0.75</v>
      </c>
      <c r="U12" s="492">
        <f>'[47]TrungLe-17'!R13</f>
        <v>0</v>
      </c>
      <c r="V12" s="492">
        <f>'[47]DucHoa-18'!R13</f>
        <v>5.75</v>
      </c>
      <c r="W12" s="492">
        <f>'[47]DucLong -19'!R13</f>
        <v>0.3</v>
      </c>
      <c r="X12" s="492">
        <f>'[47]DucLam-20'!R13</f>
        <v>1</v>
      </c>
      <c r="Y12" s="492">
        <f>'[47]DucThanh-21'!R13</f>
        <v>1</v>
      </c>
      <c r="Z12" s="492">
        <f>'[47]DucDung-22'!R13</f>
        <v>7.92</v>
      </c>
      <c r="AA12" s="492">
        <f>'[47]DucLap-23'!R13</f>
        <v>5.66</v>
      </c>
      <c r="AB12" s="492">
        <f>'[47]DucAn-24'!R13</f>
        <v>10.210000000000001</v>
      </c>
      <c r="AC12" s="492">
        <f>'[47]DucLac-25'!R13</f>
        <v>1</v>
      </c>
      <c r="AD12" s="492">
        <f>'[47]DucDong-26'!R13</f>
        <v>0.8</v>
      </c>
      <c r="AE12" s="492">
        <f>[47]DucLang27!R13</f>
        <v>1.9</v>
      </c>
      <c r="AF12" s="492">
        <f>'[47]TanHuong-28'!R13</f>
        <v>0</v>
      </c>
      <c r="AG12" s="495"/>
      <c r="AH12" s="496"/>
      <c r="AI12" s="496"/>
      <c r="AJ12" s="496"/>
      <c r="AK12" s="496"/>
      <c r="AL12" s="496"/>
      <c r="AM12" s="496"/>
      <c r="AN12" s="496"/>
      <c r="AO12" s="496"/>
      <c r="AP12" s="496"/>
      <c r="AQ12" s="496"/>
      <c r="AR12" s="496"/>
      <c r="AS12" s="496"/>
      <c r="AT12" s="496"/>
      <c r="AU12" s="496"/>
      <c r="AV12" s="496"/>
      <c r="AW12" s="496"/>
      <c r="AX12" s="496"/>
      <c r="AY12" s="496"/>
      <c r="AZ12" s="496"/>
      <c r="BA12" s="496"/>
    </row>
    <row r="13" spans="1:53" s="507" customFormat="1" ht="32.25" customHeight="1" thickTop="1" thickBot="1" x14ac:dyDescent="0.2">
      <c r="A13" s="504" t="s">
        <v>7</v>
      </c>
      <c r="B13" s="469" t="s">
        <v>37</v>
      </c>
      <c r="C13" s="481" t="s">
        <v>58</v>
      </c>
      <c r="D13" s="492">
        <f t="shared" ref="D13:D19" si="0">SUM(E13:AF13)</f>
        <v>24.24</v>
      </c>
      <c r="E13" s="492">
        <f>'[47]Thi tran Duc tho-1'!R14</f>
        <v>0.11</v>
      </c>
      <c r="F13" s="492">
        <f>'[47]Duc Quang -2'!R14</f>
        <v>0.17</v>
      </c>
      <c r="G13" s="492">
        <f>'[47]Duc vinh -3'!R14</f>
        <v>0</v>
      </c>
      <c r="H13" s="492">
        <f>'[47]Duc chau -4'!R14</f>
        <v>0</v>
      </c>
      <c r="I13" s="492">
        <f>'[47]Duc tung-5 '!R14</f>
        <v>0.1</v>
      </c>
      <c r="J13" s="492">
        <f>'[47]Truongson-6'!R14</f>
        <v>0.26</v>
      </c>
      <c r="K13" s="492">
        <f>'[47]Lienminh-7'!R14</f>
        <v>0</v>
      </c>
      <c r="L13" s="492">
        <f>'[47]Ducla-8'!R14</f>
        <v>0</v>
      </c>
      <c r="M13" s="492">
        <f>'[47]Yenho-9'!R14</f>
        <v>0</v>
      </c>
      <c r="N13" s="492">
        <f>'[47]Ducnhan -10'!R14</f>
        <v>0</v>
      </c>
      <c r="O13" s="492">
        <f>'[47]TungANh-11'!R14</f>
        <v>0.28000000000000003</v>
      </c>
      <c r="P13" s="492">
        <f>'[47]BuiXa-12'!R14</f>
        <v>0</v>
      </c>
      <c r="Q13" s="492">
        <f>'[47]Ducthinh-13'!R14</f>
        <v>0</v>
      </c>
      <c r="R13" s="492">
        <f>'[47]DucYen-14 '!R14</f>
        <v>0.1</v>
      </c>
      <c r="S13" s="492">
        <f>'[47]DucThuy -15'!R14</f>
        <v>0.1</v>
      </c>
      <c r="T13" s="492">
        <f>'[47]ThaiYen-16'!R14</f>
        <v>0.05</v>
      </c>
      <c r="U13" s="492">
        <f>'[47]TrungLe-17'!R14</f>
        <v>1</v>
      </c>
      <c r="V13" s="492">
        <f>'[47]DucHoa-18'!R14</f>
        <v>0</v>
      </c>
      <c r="W13" s="492">
        <f>'[47]DucLong -19'!R14</f>
        <v>0</v>
      </c>
      <c r="X13" s="492">
        <f>'[47]DucLam-20'!R14</f>
        <v>0</v>
      </c>
      <c r="Y13" s="492">
        <f>'[47]DucThanh-21'!R14</f>
        <v>0</v>
      </c>
      <c r="Z13" s="492">
        <f>'[47]DucDung-22'!R14</f>
        <v>2.7</v>
      </c>
      <c r="AA13" s="492">
        <f>'[47]DucLap-23'!R14</f>
        <v>11.39</v>
      </c>
      <c r="AB13" s="492">
        <f>'[47]DucAn-24'!R14</f>
        <v>2.4</v>
      </c>
      <c r="AC13" s="492">
        <f>'[47]DucLac-25'!R14</f>
        <v>1</v>
      </c>
      <c r="AD13" s="492">
        <f>'[47]DucDong-26'!R14</f>
        <v>2.11</v>
      </c>
      <c r="AE13" s="492">
        <f>[47]DucLang27!R14</f>
        <v>1.5</v>
      </c>
      <c r="AF13" s="492">
        <f>'[47]TanHuong-28'!R14</f>
        <v>0.97</v>
      </c>
      <c r="AG13" s="511"/>
      <c r="AH13" s="506"/>
      <c r="AI13" s="506"/>
      <c r="AJ13" s="506"/>
      <c r="AK13" s="506"/>
      <c r="AL13" s="506"/>
      <c r="AM13" s="506"/>
      <c r="AN13" s="506"/>
      <c r="AO13" s="506"/>
      <c r="AP13" s="506"/>
      <c r="AQ13" s="506"/>
      <c r="AR13" s="506"/>
      <c r="AS13" s="506"/>
      <c r="AT13" s="506"/>
      <c r="AU13" s="506"/>
      <c r="AV13" s="506"/>
      <c r="AW13" s="506"/>
      <c r="AX13" s="506"/>
      <c r="AY13" s="506"/>
      <c r="AZ13" s="506"/>
      <c r="BA13" s="506"/>
    </row>
    <row r="14" spans="1:53" s="507" customFormat="1" ht="32.25" customHeight="1" thickTop="1" thickBot="1" x14ac:dyDescent="0.2">
      <c r="A14" s="504" t="s">
        <v>8</v>
      </c>
      <c r="B14" s="469" t="s">
        <v>15</v>
      </c>
      <c r="C14" s="481" t="s">
        <v>59</v>
      </c>
      <c r="D14" s="492">
        <f t="shared" si="0"/>
        <v>0</v>
      </c>
      <c r="E14" s="492">
        <f>'[47]Thi tran Duc tho-1'!R15</f>
        <v>0</v>
      </c>
      <c r="F14" s="492">
        <f>'[47]Duc Quang -2'!R15</f>
        <v>0</v>
      </c>
      <c r="G14" s="492">
        <f>'[47]Duc vinh -3'!R15</f>
        <v>0</v>
      </c>
      <c r="H14" s="492">
        <f>'[47]Duc chau -4'!R15</f>
        <v>0</v>
      </c>
      <c r="I14" s="492">
        <f>'[47]Duc tung-5 '!R15</f>
        <v>0</v>
      </c>
      <c r="J14" s="492">
        <f>'[47]Truongson-6'!R15</f>
        <v>0</v>
      </c>
      <c r="K14" s="492">
        <f>'[47]Lienminh-7'!R15</f>
        <v>0</v>
      </c>
      <c r="L14" s="492">
        <f>'[47]Ducla-8'!R15</f>
        <v>0</v>
      </c>
      <c r="M14" s="492">
        <f>'[47]Yenho-9'!R15</f>
        <v>0</v>
      </c>
      <c r="N14" s="492">
        <f>'[47]Ducnhan -10'!R15</f>
        <v>0</v>
      </c>
      <c r="O14" s="492">
        <f>'[47]TungANh-11'!R15</f>
        <v>0</v>
      </c>
      <c r="P14" s="492">
        <f>'[47]BuiXa-12'!R15</f>
        <v>0</v>
      </c>
      <c r="Q14" s="492">
        <f>'[47]Ducthinh-13'!R15</f>
        <v>0</v>
      </c>
      <c r="R14" s="492">
        <f>'[47]DucYen-14 '!R15</f>
        <v>0</v>
      </c>
      <c r="S14" s="492">
        <f>'[47]DucThuy -15'!R15</f>
        <v>0</v>
      </c>
      <c r="T14" s="492">
        <f>'[47]ThaiYen-16'!R15</f>
        <v>0</v>
      </c>
      <c r="U14" s="492">
        <f>'[47]TrungLe-17'!R15</f>
        <v>0</v>
      </c>
      <c r="V14" s="492">
        <f>'[47]DucHoa-18'!R15</f>
        <v>0</v>
      </c>
      <c r="W14" s="492">
        <f>'[47]DucLong -19'!R15</f>
        <v>0</v>
      </c>
      <c r="X14" s="492">
        <f>'[47]DucLam-20'!R15</f>
        <v>0</v>
      </c>
      <c r="Y14" s="492">
        <f>'[47]DucThanh-21'!R15</f>
        <v>0</v>
      </c>
      <c r="Z14" s="492">
        <f>'[47]DucDung-22'!R15</f>
        <v>0</v>
      </c>
      <c r="AA14" s="492">
        <f>'[47]DucLap-23'!R15</f>
        <v>0</v>
      </c>
      <c r="AB14" s="492">
        <f>'[47]DucAn-24'!R15</f>
        <v>0</v>
      </c>
      <c r="AC14" s="492">
        <f>'[47]DucLac-25'!R15</f>
        <v>0</v>
      </c>
      <c r="AD14" s="492">
        <f>'[47]DucDong-26'!R15</f>
        <v>0</v>
      </c>
      <c r="AE14" s="492">
        <f>[47]DucLang27!R15</f>
        <v>0</v>
      </c>
      <c r="AF14" s="492">
        <f>'[47]TanHuong-28'!R15</f>
        <v>0</v>
      </c>
      <c r="AG14" s="511"/>
      <c r="AH14" s="506"/>
      <c r="AI14" s="506"/>
      <c r="AJ14" s="506"/>
      <c r="AK14" s="506"/>
      <c r="AL14" s="506"/>
      <c r="AM14" s="506"/>
      <c r="AN14" s="506"/>
      <c r="AO14" s="506"/>
      <c r="AP14" s="506"/>
      <c r="AQ14" s="506"/>
      <c r="AR14" s="506"/>
      <c r="AS14" s="506"/>
      <c r="AT14" s="506"/>
      <c r="AU14" s="506"/>
      <c r="AV14" s="506"/>
      <c r="AW14" s="506"/>
      <c r="AX14" s="506"/>
      <c r="AY14" s="506"/>
      <c r="AZ14" s="506"/>
      <c r="BA14" s="506"/>
    </row>
    <row r="15" spans="1:53" s="507" customFormat="1" ht="32.25" customHeight="1" thickTop="1" thickBot="1" x14ac:dyDescent="0.2">
      <c r="A15" s="504" t="s">
        <v>9</v>
      </c>
      <c r="B15" s="469" t="s">
        <v>16</v>
      </c>
      <c r="C15" s="481" t="s">
        <v>60</v>
      </c>
      <c r="D15" s="492">
        <f t="shared" si="0"/>
        <v>0</v>
      </c>
      <c r="E15" s="492">
        <f>'[47]Thi tran Duc tho-1'!R16</f>
        <v>0</v>
      </c>
      <c r="F15" s="492">
        <f>'[47]Duc Quang -2'!R16</f>
        <v>0</v>
      </c>
      <c r="G15" s="492">
        <f>'[47]Duc vinh -3'!R16</f>
        <v>0</v>
      </c>
      <c r="H15" s="492">
        <f>'[47]Duc chau -4'!R16</f>
        <v>0</v>
      </c>
      <c r="I15" s="492">
        <f>'[47]Duc tung-5 '!R16</f>
        <v>0</v>
      </c>
      <c r="J15" s="492">
        <f>'[47]Truongson-6'!R16</f>
        <v>0</v>
      </c>
      <c r="K15" s="492">
        <f>'[47]Lienminh-7'!R16</f>
        <v>0</v>
      </c>
      <c r="L15" s="492">
        <f>'[47]Ducla-8'!R16</f>
        <v>0</v>
      </c>
      <c r="M15" s="492">
        <f>'[47]Yenho-9'!R16</f>
        <v>0</v>
      </c>
      <c r="N15" s="492">
        <f>'[47]Ducnhan -10'!R16</f>
        <v>0</v>
      </c>
      <c r="O15" s="492">
        <f>'[47]TungANh-11'!R16</f>
        <v>0</v>
      </c>
      <c r="P15" s="492">
        <f>'[47]BuiXa-12'!R16</f>
        <v>0</v>
      </c>
      <c r="Q15" s="492">
        <f>'[47]Ducthinh-13'!R16</f>
        <v>0</v>
      </c>
      <c r="R15" s="492">
        <f>'[47]DucYen-14 '!R16</f>
        <v>0</v>
      </c>
      <c r="S15" s="492">
        <f>'[47]DucThuy -15'!R16</f>
        <v>0</v>
      </c>
      <c r="T15" s="492">
        <f>'[47]ThaiYen-16'!R16</f>
        <v>0</v>
      </c>
      <c r="U15" s="492">
        <f>'[47]TrungLe-17'!R16</f>
        <v>0</v>
      </c>
      <c r="V15" s="492">
        <f>'[47]DucHoa-18'!R16</f>
        <v>0</v>
      </c>
      <c r="W15" s="492">
        <f>'[47]DucLong -19'!R16</f>
        <v>0</v>
      </c>
      <c r="X15" s="492">
        <f>'[47]DucLam-20'!R16</f>
        <v>0</v>
      </c>
      <c r="Y15" s="492">
        <f>'[47]DucThanh-21'!R16</f>
        <v>0</v>
      </c>
      <c r="Z15" s="492">
        <f>'[47]DucDung-22'!R16</f>
        <v>0</v>
      </c>
      <c r="AA15" s="492">
        <f>'[47]DucLap-23'!R16</f>
        <v>0</v>
      </c>
      <c r="AB15" s="492">
        <f>'[47]DucAn-24'!R16</f>
        <v>0</v>
      </c>
      <c r="AC15" s="492">
        <f>'[47]DucLac-25'!R16</f>
        <v>0</v>
      </c>
      <c r="AD15" s="492">
        <f>'[47]DucDong-26'!R16</f>
        <v>0</v>
      </c>
      <c r="AE15" s="492">
        <f>[47]DucLang27!R16</f>
        <v>0</v>
      </c>
      <c r="AF15" s="492">
        <f>'[47]TanHuong-28'!R16</f>
        <v>0</v>
      </c>
      <c r="AG15" s="511"/>
      <c r="AH15" s="506"/>
      <c r="AI15" s="506"/>
      <c r="AJ15" s="506"/>
      <c r="AK15" s="506"/>
      <c r="AL15" s="506"/>
      <c r="AM15" s="506"/>
      <c r="AN15" s="506"/>
      <c r="AO15" s="506"/>
      <c r="AP15" s="506"/>
      <c r="AQ15" s="506"/>
      <c r="AR15" s="506"/>
      <c r="AS15" s="506"/>
      <c r="AT15" s="506"/>
      <c r="AU15" s="506"/>
      <c r="AV15" s="506"/>
      <c r="AW15" s="506"/>
      <c r="AX15" s="506"/>
      <c r="AY15" s="506"/>
      <c r="AZ15" s="506"/>
      <c r="BA15" s="506"/>
    </row>
    <row r="16" spans="1:53" s="507" customFormat="1" ht="32.25" customHeight="1" thickTop="1" thickBot="1" x14ac:dyDescent="0.2">
      <c r="A16" s="504" t="s">
        <v>39</v>
      </c>
      <c r="B16" s="469" t="s">
        <v>38</v>
      </c>
      <c r="C16" s="481" t="s">
        <v>61</v>
      </c>
      <c r="D16" s="492">
        <f t="shared" si="0"/>
        <v>41.25</v>
      </c>
      <c r="E16" s="492">
        <f>'[47]Thi tran Duc tho-1'!R17</f>
        <v>0</v>
      </c>
      <c r="F16" s="492">
        <f>'[47]Duc Quang -2'!R17</f>
        <v>0</v>
      </c>
      <c r="G16" s="492">
        <f>'[47]Duc vinh -3'!R17</f>
        <v>0</v>
      </c>
      <c r="H16" s="492">
        <f>'[47]Duc chau -4'!R17</f>
        <v>0</v>
      </c>
      <c r="I16" s="492">
        <f>'[47]Duc tung-5 '!R17</f>
        <v>0</v>
      </c>
      <c r="J16" s="492">
        <f>'[47]Truongson-6'!R17</f>
        <v>0</v>
      </c>
      <c r="K16" s="492">
        <f>'[47]Lienminh-7'!R17</f>
        <v>0</v>
      </c>
      <c r="L16" s="492">
        <f>'[47]Ducla-8'!R17</f>
        <v>0</v>
      </c>
      <c r="M16" s="492">
        <f>'[47]Yenho-9'!R17</f>
        <v>0</v>
      </c>
      <c r="N16" s="492">
        <f>'[47]Ducnhan -10'!R17</f>
        <v>0</v>
      </c>
      <c r="O16" s="492">
        <f>'[47]TungANh-11'!R17</f>
        <v>0</v>
      </c>
      <c r="P16" s="492">
        <f>'[47]BuiXa-12'!R17</f>
        <v>0</v>
      </c>
      <c r="Q16" s="492">
        <f>'[47]Ducthinh-13'!R17</f>
        <v>0</v>
      </c>
      <c r="R16" s="492">
        <f>'[47]DucYen-14 '!R17</f>
        <v>0</v>
      </c>
      <c r="S16" s="492">
        <f>'[47]DucThuy -15'!R17</f>
        <v>0</v>
      </c>
      <c r="T16" s="492">
        <f>'[47]ThaiYen-16'!R17</f>
        <v>0</v>
      </c>
      <c r="U16" s="492">
        <f>'[47]TrungLe-17'!R17</f>
        <v>0</v>
      </c>
      <c r="V16" s="492">
        <f>'[47]DucHoa-18'!R17</f>
        <v>0</v>
      </c>
      <c r="W16" s="492">
        <f>'[47]DucLong -19'!R17</f>
        <v>0</v>
      </c>
      <c r="X16" s="492">
        <f>'[47]DucLam-20'!R17</f>
        <v>0</v>
      </c>
      <c r="Y16" s="492">
        <f>'[47]DucThanh-21'!R17</f>
        <v>0</v>
      </c>
      <c r="Z16" s="492">
        <f>'[47]DucDung-22'!R17</f>
        <v>0</v>
      </c>
      <c r="AA16" s="492">
        <f>'[47]DucLap-23'!R17</f>
        <v>7.44</v>
      </c>
      <c r="AB16" s="492">
        <f>'[47]DucAn-24'!R17</f>
        <v>20</v>
      </c>
      <c r="AC16" s="492">
        <f>'[47]DucLac-25'!R17</f>
        <v>0</v>
      </c>
      <c r="AD16" s="492">
        <f>'[47]DucDong-26'!R17</f>
        <v>8</v>
      </c>
      <c r="AE16" s="492">
        <f>[47]DucLang27!R17</f>
        <v>3.2</v>
      </c>
      <c r="AF16" s="492">
        <f>'[47]TanHuong-28'!R17</f>
        <v>2.61</v>
      </c>
      <c r="AG16" s="511"/>
      <c r="AH16" s="506"/>
      <c r="AI16" s="506"/>
      <c r="AJ16" s="506"/>
      <c r="AK16" s="506"/>
      <c r="AL16" s="506"/>
      <c r="AM16" s="506"/>
      <c r="AN16" s="506"/>
      <c r="AO16" s="506"/>
      <c r="AP16" s="506"/>
      <c r="AQ16" s="506"/>
      <c r="AR16" s="506"/>
      <c r="AS16" s="506"/>
      <c r="AT16" s="506"/>
      <c r="AU16" s="506"/>
      <c r="AV16" s="506"/>
      <c r="AW16" s="506"/>
      <c r="AX16" s="506"/>
      <c r="AY16" s="506"/>
      <c r="AZ16" s="506"/>
      <c r="BA16" s="506"/>
    </row>
    <row r="17" spans="1:53" s="507" customFormat="1" ht="32.25" customHeight="1" thickTop="1" thickBot="1" x14ac:dyDescent="0.2">
      <c r="A17" s="504" t="s">
        <v>40</v>
      </c>
      <c r="B17" s="469" t="s">
        <v>285</v>
      </c>
      <c r="C17" s="481" t="s">
        <v>62</v>
      </c>
      <c r="D17" s="491">
        <f t="shared" si="0"/>
        <v>0</v>
      </c>
      <c r="E17" s="492">
        <f>'[47]Thi tran Duc tho-1'!R18</f>
        <v>0</v>
      </c>
      <c r="F17" s="492">
        <f>'[47]Duc Quang -2'!R18</f>
        <v>0</v>
      </c>
      <c r="G17" s="492">
        <f>'[47]Duc vinh -3'!R18</f>
        <v>0</v>
      </c>
      <c r="H17" s="492">
        <f>'[47]Duc chau -4'!R18</f>
        <v>0</v>
      </c>
      <c r="I17" s="491">
        <f>'[47]Duc tung-5 '!R18</f>
        <v>0</v>
      </c>
      <c r="J17" s="491">
        <f>'[47]Truongson-6'!R18</f>
        <v>0</v>
      </c>
      <c r="K17" s="492">
        <f>'[47]Lienminh-7'!R18</f>
        <v>0</v>
      </c>
      <c r="L17" s="492">
        <f>'[47]Ducla-8'!R18</f>
        <v>0</v>
      </c>
      <c r="M17" s="492">
        <f>'[47]Yenho-9'!R18</f>
        <v>0</v>
      </c>
      <c r="N17" s="492">
        <f>'[47]Ducnhan -10'!R18</f>
        <v>0</v>
      </c>
      <c r="O17" s="492">
        <f>'[47]TungANh-11'!R18</f>
        <v>0</v>
      </c>
      <c r="P17" s="492">
        <f>'[47]BuiXa-12'!R18</f>
        <v>0</v>
      </c>
      <c r="Q17" s="492">
        <f>'[47]Ducthinh-13'!R18</f>
        <v>0</v>
      </c>
      <c r="R17" s="491">
        <f>'[47]DucYen-14 '!R18</f>
        <v>0</v>
      </c>
      <c r="S17" s="508">
        <f>'[47]DucThuy -15'!R18</f>
        <v>0</v>
      </c>
      <c r="T17" s="508">
        <f>'[47]ThaiYen-16'!R18</f>
        <v>0</v>
      </c>
      <c r="U17" s="511"/>
      <c r="V17" s="511"/>
      <c r="W17" s="508">
        <f>'[47]DucLong -19'!R18</f>
        <v>0</v>
      </c>
      <c r="X17" s="511"/>
      <c r="Y17" s="511"/>
      <c r="Z17" s="508">
        <f>'[47]DucDung-22'!R18</f>
        <v>0</v>
      </c>
      <c r="AA17" s="508">
        <f>'[47]DucLap-23'!R18</f>
        <v>0</v>
      </c>
      <c r="AB17" s="511"/>
      <c r="AC17" s="511"/>
      <c r="AD17" s="508">
        <f>'[47]DucDong-26'!R18</f>
        <v>0</v>
      </c>
      <c r="AE17" s="508">
        <f>[47]DucLang27!R18</f>
        <v>0</v>
      </c>
      <c r="AF17" s="508">
        <f>'[47]TanHuong-28'!R18</f>
        <v>0</v>
      </c>
      <c r="AG17" s="511"/>
      <c r="AH17" s="506"/>
      <c r="AI17" s="506"/>
      <c r="AJ17" s="506"/>
      <c r="AK17" s="506"/>
      <c r="AL17" s="506"/>
      <c r="AM17" s="506"/>
      <c r="AN17" s="506"/>
      <c r="AO17" s="506"/>
      <c r="AP17" s="506"/>
      <c r="AQ17" s="506"/>
      <c r="AR17" s="506"/>
      <c r="AS17" s="506"/>
      <c r="AT17" s="506"/>
      <c r="AU17" s="506"/>
      <c r="AV17" s="506"/>
      <c r="AW17" s="506"/>
      <c r="AX17" s="506"/>
      <c r="AY17" s="506"/>
      <c r="AZ17" s="506"/>
      <c r="BA17" s="506"/>
    </row>
    <row r="18" spans="1:53" s="507" customFormat="1" ht="32.25" customHeight="1" thickTop="1" thickBot="1" x14ac:dyDescent="0.2">
      <c r="A18" s="504" t="s">
        <v>50</v>
      </c>
      <c r="B18" s="469" t="s">
        <v>48</v>
      </c>
      <c r="C18" s="481" t="s">
        <v>63</v>
      </c>
      <c r="D18" s="491">
        <f t="shared" si="0"/>
        <v>0</v>
      </c>
      <c r="E18" s="492">
        <f>'[47]Thi tran Duc tho-1'!R19</f>
        <v>0</v>
      </c>
      <c r="F18" s="492">
        <f>'[47]Duc Quang -2'!R19</f>
        <v>0</v>
      </c>
      <c r="G18" s="492">
        <f>'[47]Duc vinh -3'!R19</f>
        <v>0</v>
      </c>
      <c r="H18" s="492">
        <f>'[47]Duc chau -4'!R19</f>
        <v>0</v>
      </c>
      <c r="I18" s="491">
        <f>'[47]Duc tung-5 '!R19</f>
        <v>0</v>
      </c>
      <c r="J18" s="491">
        <f>'[47]Truongson-6'!R19</f>
        <v>0</v>
      </c>
      <c r="K18" s="492">
        <f>'[47]Lienminh-7'!R19</f>
        <v>0</v>
      </c>
      <c r="L18" s="492">
        <f>'[47]Ducla-8'!R19</f>
        <v>0</v>
      </c>
      <c r="M18" s="492">
        <f>'[47]Yenho-9'!R19</f>
        <v>0</v>
      </c>
      <c r="N18" s="492">
        <f>'[47]Ducnhan -10'!R19</f>
        <v>0</v>
      </c>
      <c r="O18" s="492">
        <f>'[47]TungANh-11'!R19</f>
        <v>0</v>
      </c>
      <c r="P18" s="492">
        <f>'[47]BuiXa-12'!R19</f>
        <v>0</v>
      </c>
      <c r="Q18" s="492">
        <f>'[47]Ducthinh-13'!R19</f>
        <v>0</v>
      </c>
      <c r="R18" s="491">
        <f>'[47]DucYen-14 '!R19</f>
        <v>0</v>
      </c>
      <c r="S18" s="511"/>
      <c r="T18" s="511"/>
      <c r="U18" s="511"/>
      <c r="V18" s="511"/>
      <c r="W18" s="511"/>
      <c r="X18" s="511"/>
      <c r="Y18" s="511"/>
      <c r="Z18" s="511"/>
      <c r="AA18" s="511"/>
      <c r="AB18" s="511"/>
      <c r="AC18" s="511"/>
      <c r="AD18" s="511"/>
      <c r="AE18" s="508">
        <f>[47]DucLang27!R19</f>
        <v>0</v>
      </c>
      <c r="AF18" s="508">
        <f>'[47]TanHuong-28'!R19</f>
        <v>0</v>
      </c>
      <c r="AG18" s="511"/>
      <c r="AH18" s="506"/>
      <c r="AI18" s="506"/>
      <c r="AJ18" s="506"/>
      <c r="AK18" s="506"/>
      <c r="AL18" s="506"/>
      <c r="AM18" s="506"/>
      <c r="AN18" s="506"/>
      <c r="AO18" s="506"/>
      <c r="AP18" s="506"/>
      <c r="AQ18" s="506"/>
      <c r="AR18" s="506"/>
      <c r="AS18" s="506"/>
      <c r="AT18" s="506"/>
      <c r="AU18" s="506"/>
      <c r="AV18" s="506"/>
      <c r="AW18" s="506"/>
      <c r="AX18" s="506"/>
      <c r="AY18" s="506"/>
      <c r="AZ18" s="506"/>
      <c r="BA18" s="506"/>
    </row>
    <row r="19" spans="1:53" s="510" customFormat="1" ht="32.25" customHeight="1" thickTop="1" thickBot="1" x14ac:dyDescent="0.2">
      <c r="A19" s="504" t="s">
        <v>187</v>
      </c>
      <c r="B19" s="469" t="s">
        <v>55</v>
      </c>
      <c r="C19" s="481" t="s">
        <v>199</v>
      </c>
      <c r="D19" s="491">
        <f t="shared" si="0"/>
        <v>0</v>
      </c>
      <c r="E19" s="492">
        <f>'[47]Thi tran Duc tho-1'!R20</f>
        <v>0</v>
      </c>
      <c r="F19" s="492">
        <f>'[47]Duc Quang -2'!R20</f>
        <v>0</v>
      </c>
      <c r="G19" s="492">
        <f>'[47]Duc vinh -3'!R20</f>
        <v>0</v>
      </c>
      <c r="H19" s="492">
        <f>'[47]Duc chau -4'!R20</f>
        <v>0</v>
      </c>
      <c r="I19" s="491">
        <f>'[47]Duc tung-5 '!R20</f>
        <v>0</v>
      </c>
      <c r="J19" s="491">
        <f>'[47]Truongson-6'!R20</f>
        <v>0</v>
      </c>
      <c r="K19" s="492">
        <f>'[47]Lienminh-7'!R20</f>
        <v>0</v>
      </c>
      <c r="L19" s="492">
        <f>'[47]Ducla-8'!R20</f>
        <v>0</v>
      </c>
      <c r="M19" s="492">
        <f>'[47]Yenho-9'!R20</f>
        <v>0</v>
      </c>
      <c r="N19" s="492">
        <f>'[47]Ducnhan -10'!R20</f>
        <v>0</v>
      </c>
      <c r="O19" s="492">
        <f>'[47]TungANh-11'!R20</f>
        <v>0</v>
      </c>
      <c r="P19" s="492">
        <f>'[47]BuiXa-12'!R20</f>
        <v>0</v>
      </c>
      <c r="Q19" s="492">
        <f>'[47]Ducthinh-13'!R20</f>
        <v>0</v>
      </c>
      <c r="R19" s="491">
        <f>'[47]DucYen-14 '!R20</f>
        <v>0</v>
      </c>
      <c r="S19" s="508"/>
      <c r="T19" s="508"/>
      <c r="U19" s="508"/>
      <c r="V19" s="508"/>
      <c r="W19" s="508"/>
      <c r="X19" s="508"/>
      <c r="Y19" s="508"/>
      <c r="Z19" s="508"/>
      <c r="AA19" s="508"/>
      <c r="AB19" s="508"/>
      <c r="AC19" s="508"/>
      <c r="AD19" s="508"/>
      <c r="AE19" s="508">
        <f>[47]DucLang27!R20</f>
        <v>0</v>
      </c>
      <c r="AF19" s="508">
        <f>'[47]TanHuong-28'!R20</f>
        <v>0</v>
      </c>
      <c r="AG19" s="508"/>
      <c r="AH19" s="486"/>
      <c r="AI19" s="486"/>
      <c r="AJ19" s="486"/>
      <c r="AK19" s="486"/>
      <c r="AL19" s="486"/>
      <c r="AM19" s="486"/>
      <c r="AN19" s="486"/>
      <c r="AO19" s="486"/>
      <c r="AP19" s="486"/>
      <c r="AQ19" s="486"/>
      <c r="AR19" s="486"/>
      <c r="AS19" s="486"/>
      <c r="AT19" s="486"/>
      <c r="AU19" s="486"/>
      <c r="AV19" s="486"/>
      <c r="AW19" s="486"/>
      <c r="AX19" s="486"/>
      <c r="AY19" s="486"/>
      <c r="AZ19" s="486"/>
      <c r="BA19" s="486"/>
    </row>
    <row r="20" spans="1:53" s="510" customFormat="1" ht="32.25" customHeight="1" thickTop="1" thickBot="1" x14ac:dyDescent="0.2">
      <c r="A20" s="466">
        <v>2</v>
      </c>
      <c r="B20" s="468" t="s">
        <v>721</v>
      </c>
      <c r="C20" s="480"/>
      <c r="D20" s="491" t="e">
        <f>SUM(D22:D31)</f>
        <v>#REF!</v>
      </c>
      <c r="E20" s="491"/>
      <c r="F20" s="491">
        <f>F25</f>
        <v>0</v>
      </c>
      <c r="G20" s="491">
        <f t="shared" ref="G20:N20" si="1">G25</f>
        <v>0</v>
      </c>
      <c r="H20" s="491">
        <f t="shared" si="1"/>
        <v>0</v>
      </c>
      <c r="I20" s="491">
        <f t="shared" si="1"/>
        <v>0</v>
      </c>
      <c r="J20" s="491">
        <f t="shared" si="1"/>
        <v>0</v>
      </c>
      <c r="K20" s="491">
        <f t="shared" si="1"/>
        <v>0</v>
      </c>
      <c r="L20" s="491">
        <f t="shared" si="1"/>
        <v>0</v>
      </c>
      <c r="M20" s="491">
        <f t="shared" si="1"/>
        <v>0</v>
      </c>
      <c r="N20" s="491">
        <f t="shared" si="1"/>
        <v>0</v>
      </c>
      <c r="O20" s="491"/>
      <c r="P20" s="491"/>
      <c r="Q20" s="491"/>
      <c r="R20" s="491">
        <f>R25</f>
        <v>0</v>
      </c>
      <c r="S20" s="492"/>
      <c r="T20" s="492"/>
      <c r="U20" s="492"/>
      <c r="V20" s="492"/>
      <c r="W20" s="492"/>
      <c r="X20" s="492"/>
      <c r="Y20" s="492"/>
      <c r="Z20" s="492"/>
      <c r="AA20" s="492"/>
      <c r="AB20" s="492"/>
      <c r="AC20" s="492"/>
      <c r="AD20" s="492"/>
      <c r="AE20" s="492"/>
      <c r="AF20" s="492"/>
      <c r="AG20" s="468"/>
      <c r="AH20" s="486"/>
      <c r="AI20" s="486"/>
      <c r="AJ20" s="486"/>
      <c r="AK20" s="486"/>
      <c r="AL20" s="486"/>
      <c r="AM20" s="486"/>
      <c r="AN20" s="486"/>
      <c r="AO20" s="486"/>
      <c r="AP20" s="486"/>
      <c r="AQ20" s="486"/>
      <c r="AR20" s="486"/>
      <c r="AS20" s="486"/>
      <c r="AT20" s="486"/>
      <c r="AU20" s="486"/>
      <c r="AV20" s="486"/>
      <c r="AW20" s="486"/>
      <c r="AX20" s="486"/>
      <c r="AY20" s="486"/>
      <c r="AZ20" s="486"/>
      <c r="BA20" s="486"/>
    </row>
    <row r="21" spans="1:53" s="510" customFormat="1" ht="32.25" customHeight="1" thickTop="1" thickBot="1" x14ac:dyDescent="0.2">
      <c r="A21" s="466"/>
      <c r="B21" s="498" t="s">
        <v>722</v>
      </c>
      <c r="C21" s="480"/>
      <c r="D21" s="491"/>
      <c r="E21" s="491"/>
      <c r="F21" s="491"/>
      <c r="G21" s="491"/>
      <c r="H21" s="491"/>
      <c r="I21" s="491"/>
      <c r="J21" s="491"/>
      <c r="K21" s="491"/>
      <c r="L21" s="491"/>
      <c r="M21" s="491"/>
      <c r="N21" s="491"/>
      <c r="O21" s="491"/>
      <c r="P21" s="491"/>
      <c r="Q21" s="491"/>
      <c r="R21" s="491">
        <f>'[47]DucYen-14 '!R22</f>
        <v>0</v>
      </c>
      <c r="S21" s="492"/>
      <c r="T21" s="492"/>
      <c r="U21" s="492"/>
      <c r="V21" s="492"/>
      <c r="W21" s="492"/>
      <c r="X21" s="492"/>
      <c r="Y21" s="492"/>
      <c r="Z21" s="492"/>
      <c r="AA21" s="492"/>
      <c r="AB21" s="492"/>
      <c r="AC21" s="492"/>
      <c r="AD21" s="492"/>
      <c r="AE21" s="492">
        <f>[47]DucLang27!R22</f>
        <v>0</v>
      </c>
      <c r="AF21" s="492">
        <f>'[47]TanHuong-28'!R22</f>
        <v>0</v>
      </c>
      <c r="AG21" s="468"/>
      <c r="AH21" s="486"/>
      <c r="AI21" s="486"/>
      <c r="AJ21" s="486"/>
      <c r="AK21" s="486"/>
      <c r="AL21" s="486"/>
      <c r="AM21" s="486"/>
      <c r="AN21" s="486"/>
      <c r="AO21" s="486"/>
      <c r="AP21" s="486"/>
      <c r="AQ21" s="486"/>
      <c r="AR21" s="486"/>
      <c r="AS21" s="486"/>
      <c r="AT21" s="486"/>
      <c r="AU21" s="486"/>
      <c r="AV21" s="486"/>
      <c r="AW21" s="486"/>
      <c r="AX21" s="486"/>
      <c r="AY21" s="486"/>
      <c r="AZ21" s="486"/>
      <c r="BA21" s="486"/>
    </row>
    <row r="22" spans="1:53" s="507" customFormat="1" ht="32.25" customHeight="1" thickTop="1" thickBot="1" x14ac:dyDescent="0.2">
      <c r="A22" s="504" t="s">
        <v>21</v>
      </c>
      <c r="B22" s="512" t="s">
        <v>134</v>
      </c>
      <c r="C22" s="519" t="s">
        <v>109</v>
      </c>
      <c r="D22" s="492">
        <f>SUM(E22:R22)</f>
        <v>0</v>
      </c>
      <c r="E22" s="492">
        <f>'[47]Thi tran Duc tho-1'!K9</f>
        <v>0</v>
      </c>
      <c r="F22" s="492">
        <f>'[47]Duc Quang -2'!K9</f>
        <v>0</v>
      </c>
      <c r="G22" s="492">
        <f>'[47]Duc vinh -3'!K9</f>
        <v>0</v>
      </c>
      <c r="H22" s="492">
        <f>'[47]Duc chau -4'!K9</f>
        <v>0</v>
      </c>
      <c r="I22" s="492">
        <f>'[47]Duc tung-5 '!K9</f>
        <v>0</v>
      </c>
      <c r="J22" s="492">
        <f>'[47]Truongson-6'!K9</f>
        <v>0</v>
      </c>
      <c r="K22" s="492">
        <f>'[47]Lienminh-7'!K9</f>
        <v>0</v>
      </c>
      <c r="L22" s="492">
        <f>'[47]Ducla-8'!K9</f>
        <v>0</v>
      </c>
      <c r="M22" s="492">
        <f>'[47]Yenho-9'!K9</f>
        <v>0</v>
      </c>
      <c r="N22" s="492">
        <f>'[47]Ducnhan -10'!K9</f>
        <v>0</v>
      </c>
      <c r="O22" s="492">
        <f>'[47]TungANh-11'!K9</f>
        <v>0</v>
      </c>
      <c r="P22" s="492">
        <f>'[47]BuiXa-12'!K9</f>
        <v>0</v>
      </c>
      <c r="Q22" s="492">
        <f>'[47]Ducthinh-13'!K9</f>
        <v>0</v>
      </c>
      <c r="R22" s="491">
        <f>'[47]DucYen-14 '!R23</f>
        <v>0</v>
      </c>
      <c r="S22" s="492"/>
      <c r="T22" s="492"/>
      <c r="U22" s="492"/>
      <c r="V22" s="492"/>
      <c r="W22" s="492"/>
      <c r="X22" s="492"/>
      <c r="Y22" s="492"/>
      <c r="Z22" s="492"/>
      <c r="AA22" s="492"/>
      <c r="AB22" s="492"/>
      <c r="AC22" s="492"/>
      <c r="AD22" s="492"/>
      <c r="AE22" s="492">
        <f>[47]DucLang27!R23</f>
        <v>0</v>
      </c>
      <c r="AF22" s="492">
        <f>'[47]TanHuong-28'!R23</f>
        <v>0</v>
      </c>
      <c r="AG22" s="511"/>
      <c r="AH22" s="506"/>
      <c r="AI22" s="506"/>
      <c r="AJ22" s="506"/>
      <c r="AK22" s="506"/>
      <c r="AL22" s="506"/>
      <c r="AM22" s="506"/>
      <c r="AN22" s="506"/>
      <c r="AO22" s="506"/>
      <c r="AP22" s="506"/>
      <c r="AQ22" s="506"/>
      <c r="AR22" s="506"/>
      <c r="AS22" s="506"/>
      <c r="AT22" s="506"/>
      <c r="AU22" s="506"/>
      <c r="AV22" s="506"/>
      <c r="AW22" s="506"/>
      <c r="AX22" s="506"/>
      <c r="AY22" s="506"/>
      <c r="AZ22" s="506"/>
      <c r="BA22" s="506"/>
    </row>
    <row r="23" spans="1:53" s="507" customFormat="1" ht="32.25" customHeight="1" thickTop="1" thickBot="1" x14ac:dyDescent="0.2">
      <c r="A23" s="504" t="s">
        <v>10</v>
      </c>
      <c r="B23" s="512" t="s">
        <v>138</v>
      </c>
      <c r="C23" s="519" t="s">
        <v>110</v>
      </c>
      <c r="D23" s="492"/>
      <c r="E23" s="492">
        <f>'[47]Thi tran Duc tho-1'!N9</f>
        <v>0</v>
      </c>
      <c r="F23" s="492">
        <f>'[47]Duc Quang -2'!N9</f>
        <v>0</v>
      </c>
      <c r="G23" s="492">
        <f>'[47]Duc vinh -3'!N9</f>
        <v>0</v>
      </c>
      <c r="H23" s="492">
        <f>'[47]Duc chau -4'!N9</f>
        <v>0</v>
      </c>
      <c r="I23" s="492">
        <f>'[47]Truongson-6'!N9</f>
        <v>0</v>
      </c>
      <c r="J23" s="492"/>
      <c r="K23" s="492">
        <f>'[47]Lienminh-7'!N9</f>
        <v>0</v>
      </c>
      <c r="L23" s="492">
        <f>'[47]Ducla-8'!N9</f>
        <v>0</v>
      </c>
      <c r="M23" s="492">
        <f>'[47]Yenho-9'!N9</f>
        <v>0</v>
      </c>
      <c r="N23" s="492">
        <f>'[47]Ducnhan -10'!N9</f>
        <v>0</v>
      </c>
      <c r="O23" s="492">
        <f>'[47]TungANh-11'!N9</f>
        <v>0</v>
      </c>
      <c r="P23" s="492">
        <f>'[47]BuiXa-12'!N9</f>
        <v>0</v>
      </c>
      <c r="Q23" s="492">
        <f>'[47]Ducthinh-13'!N9</f>
        <v>0</v>
      </c>
      <c r="R23" s="491">
        <f>'[47]DucYen-14 '!R24</f>
        <v>0</v>
      </c>
      <c r="S23" s="492"/>
      <c r="T23" s="492"/>
      <c r="U23" s="492"/>
      <c r="V23" s="492"/>
      <c r="W23" s="492"/>
      <c r="X23" s="492"/>
      <c r="Y23" s="492"/>
      <c r="Z23" s="492"/>
      <c r="AA23" s="492"/>
      <c r="AB23" s="492"/>
      <c r="AC23" s="492"/>
      <c r="AD23" s="492"/>
      <c r="AE23" s="492">
        <f>[47]DucLang27!R24</f>
        <v>0</v>
      </c>
      <c r="AF23" s="492">
        <f>'[47]TanHuong-28'!R24</f>
        <v>0</v>
      </c>
      <c r="AG23" s="511"/>
      <c r="AH23" s="506"/>
      <c r="AI23" s="506"/>
      <c r="AJ23" s="506"/>
      <c r="AK23" s="506"/>
      <c r="AL23" s="506"/>
      <c r="AM23" s="506"/>
      <c r="AN23" s="506"/>
      <c r="AO23" s="506"/>
      <c r="AP23" s="506"/>
      <c r="AQ23" s="506"/>
      <c r="AR23" s="506"/>
      <c r="AS23" s="506"/>
      <c r="AT23" s="506"/>
      <c r="AU23" s="506"/>
      <c r="AV23" s="506"/>
      <c r="AW23" s="506"/>
      <c r="AX23" s="506"/>
      <c r="AY23" s="506"/>
      <c r="AZ23" s="506"/>
      <c r="BA23" s="506"/>
    </row>
    <row r="24" spans="1:53" s="507" customFormat="1" ht="32.25" customHeight="1" thickTop="1" thickBot="1" x14ac:dyDescent="0.2">
      <c r="A24" s="504" t="s">
        <v>11</v>
      </c>
      <c r="B24" s="512" t="s">
        <v>723</v>
      </c>
      <c r="C24" s="519" t="s">
        <v>111</v>
      </c>
      <c r="D24" s="492">
        <f t="shared" ref="D24:D31" si="2">SUM(E24:R24)</f>
        <v>0</v>
      </c>
      <c r="E24" s="492">
        <f>'[47]Thi tran Duc tho-1'!O9</f>
        <v>0</v>
      </c>
      <c r="F24" s="492">
        <f>'[47]Duc Quang -2'!O9</f>
        <v>0</v>
      </c>
      <c r="G24" s="492">
        <f>'[47]Duc vinh -3'!O9</f>
        <v>0</v>
      </c>
      <c r="H24" s="492">
        <f>'[47]Duc chau -4'!O9</f>
        <v>0</v>
      </c>
      <c r="I24" s="492">
        <f>'[47]Duc tung-5 '!K9</f>
        <v>0</v>
      </c>
      <c r="J24" s="492">
        <f>'[47]Truongson-6'!K9</f>
        <v>0</v>
      </c>
      <c r="K24" s="492">
        <f>'[47]Lienminh-7'!O9</f>
        <v>0</v>
      </c>
      <c r="L24" s="492">
        <f>'[47]Ducla-8'!O9</f>
        <v>0</v>
      </c>
      <c r="M24" s="492">
        <f>'[47]Yenho-9'!O9</f>
        <v>0</v>
      </c>
      <c r="N24" s="492">
        <f>'[47]Ducnhan -10'!O9</f>
        <v>0</v>
      </c>
      <c r="O24" s="492">
        <f>'[47]TungANh-11'!O9</f>
        <v>0</v>
      </c>
      <c r="P24" s="492">
        <f>'[47]BuiXa-12'!O9</f>
        <v>0</v>
      </c>
      <c r="Q24" s="492">
        <f>'[47]Ducthinh-13'!O9</f>
        <v>0</v>
      </c>
      <c r="R24" s="491">
        <f>'[47]DucYen-14 '!R25</f>
        <v>0</v>
      </c>
      <c r="S24" s="492"/>
      <c r="T24" s="492"/>
      <c r="U24" s="492"/>
      <c r="V24" s="492"/>
      <c r="W24" s="492"/>
      <c r="X24" s="492"/>
      <c r="Y24" s="492"/>
      <c r="Z24" s="492"/>
      <c r="AA24" s="492"/>
      <c r="AB24" s="492"/>
      <c r="AC24" s="492"/>
      <c r="AD24" s="492"/>
      <c r="AE24" s="492">
        <f>[47]DucLang27!R25</f>
        <v>0</v>
      </c>
      <c r="AF24" s="492">
        <f>'[47]TanHuong-28'!R25</f>
        <v>0</v>
      </c>
      <c r="AG24" s="511"/>
      <c r="AH24" s="506"/>
      <c r="AI24" s="506"/>
      <c r="AJ24" s="506"/>
      <c r="AK24" s="506"/>
      <c r="AL24" s="506"/>
      <c r="AM24" s="506"/>
      <c r="AN24" s="506"/>
      <c r="AO24" s="506"/>
      <c r="AP24" s="506"/>
      <c r="AQ24" s="506"/>
      <c r="AR24" s="506"/>
      <c r="AS24" s="506"/>
      <c r="AT24" s="506"/>
      <c r="AU24" s="506"/>
      <c r="AV24" s="506"/>
      <c r="AW24" s="506"/>
      <c r="AX24" s="506"/>
      <c r="AY24" s="506"/>
      <c r="AZ24" s="506"/>
      <c r="BA24" s="506"/>
    </row>
    <row r="25" spans="1:53" s="507" customFormat="1" ht="32.25" customHeight="1" thickTop="1" thickBot="1" x14ac:dyDescent="0.2">
      <c r="A25" s="504" t="s">
        <v>12</v>
      </c>
      <c r="B25" s="512" t="s">
        <v>136</v>
      </c>
      <c r="C25" s="519" t="s">
        <v>106</v>
      </c>
      <c r="D25" s="492">
        <f t="shared" si="2"/>
        <v>0</v>
      </c>
      <c r="E25" s="492"/>
      <c r="F25" s="492"/>
      <c r="G25" s="492"/>
      <c r="H25" s="492"/>
      <c r="I25" s="492">
        <f>'[47]Duc tung-5 '!K10</f>
        <v>0</v>
      </c>
      <c r="J25" s="492">
        <f>'[47]Truongson-6'!K10</f>
        <v>0</v>
      </c>
      <c r="K25" s="492"/>
      <c r="L25" s="492"/>
      <c r="M25" s="492"/>
      <c r="N25" s="492"/>
      <c r="O25" s="492"/>
      <c r="P25" s="492"/>
      <c r="Q25" s="492"/>
      <c r="R25" s="491">
        <f>'[47]DucYen-14 '!R26</f>
        <v>0</v>
      </c>
      <c r="S25" s="492"/>
      <c r="T25" s="492"/>
      <c r="U25" s="492"/>
      <c r="V25" s="492"/>
      <c r="W25" s="492"/>
      <c r="X25" s="492"/>
      <c r="Y25" s="492"/>
      <c r="Z25" s="492"/>
      <c r="AA25" s="492"/>
      <c r="AB25" s="492"/>
      <c r="AC25" s="492"/>
      <c r="AD25" s="492"/>
      <c r="AE25" s="492">
        <f>[47]DucLang27!R26</f>
        <v>0</v>
      </c>
      <c r="AF25" s="492">
        <f>'[47]TanHuong-28'!R26</f>
        <v>0</v>
      </c>
      <c r="AG25" s="511"/>
      <c r="AH25" s="506"/>
      <c r="AI25" s="506"/>
      <c r="AJ25" s="506"/>
      <c r="AK25" s="506"/>
      <c r="AL25" s="506"/>
      <c r="AM25" s="506"/>
      <c r="AN25" s="506"/>
      <c r="AO25" s="506"/>
      <c r="AP25" s="506"/>
      <c r="AQ25" s="506"/>
      <c r="AR25" s="506"/>
      <c r="AS25" s="506"/>
      <c r="AT25" s="506"/>
      <c r="AU25" s="506"/>
      <c r="AV25" s="506"/>
      <c r="AW25" s="506"/>
      <c r="AX25" s="506"/>
      <c r="AY25" s="506"/>
      <c r="AZ25" s="506"/>
      <c r="BA25" s="506"/>
    </row>
    <row r="26" spans="1:53" s="507" customFormat="1" ht="32.25" customHeight="1" thickTop="1" thickBot="1" x14ac:dyDescent="0.2">
      <c r="A26" s="504" t="s">
        <v>13</v>
      </c>
      <c r="B26" s="512" t="s">
        <v>724</v>
      </c>
      <c r="C26" s="519" t="s">
        <v>128</v>
      </c>
      <c r="D26" s="492">
        <f t="shared" si="2"/>
        <v>0</v>
      </c>
      <c r="E26" s="492">
        <f>'[47]Thi tran Duc tho-1'!O13</f>
        <v>0</v>
      </c>
      <c r="F26" s="492">
        <f>'[47]Duc Quang -2'!O13</f>
        <v>0</v>
      </c>
      <c r="G26" s="492">
        <f>'[47]Duc vinh -3'!O13</f>
        <v>0</v>
      </c>
      <c r="H26" s="492">
        <f>'[47]Duc chau -4'!O13</f>
        <v>0</v>
      </c>
      <c r="I26" s="492">
        <f>'[47]Duc tung-5 '!K11</f>
        <v>0</v>
      </c>
      <c r="J26" s="492">
        <f>'[47]Truongson-6'!K11</f>
        <v>0</v>
      </c>
      <c r="K26" s="492">
        <f>'[47]Lienminh-7'!O13</f>
        <v>0</v>
      </c>
      <c r="L26" s="492">
        <f>'[47]Ducla-8'!O13</f>
        <v>0</v>
      </c>
      <c r="M26" s="492">
        <f>'[47]Yenho-9'!O13</f>
        <v>0</v>
      </c>
      <c r="N26" s="492">
        <f>'[47]Ducnhan -10'!O13</f>
        <v>0</v>
      </c>
      <c r="O26" s="492">
        <f>'[47]TungANh-11'!O13</f>
        <v>0</v>
      </c>
      <c r="P26" s="492">
        <f>'[47]BuiXa-12'!O13</f>
        <v>0</v>
      </c>
      <c r="Q26" s="492">
        <f>'[47]Ducthinh-13'!O13</f>
        <v>0</v>
      </c>
      <c r="R26" s="491">
        <f>'[47]DucYen-14 '!R27</f>
        <v>0</v>
      </c>
      <c r="S26" s="492"/>
      <c r="T26" s="492"/>
      <c r="U26" s="492"/>
      <c r="V26" s="492"/>
      <c r="W26" s="492"/>
      <c r="X26" s="492"/>
      <c r="Y26" s="492"/>
      <c r="Z26" s="492"/>
      <c r="AA26" s="492"/>
      <c r="AB26" s="492"/>
      <c r="AC26" s="492"/>
      <c r="AD26" s="492"/>
      <c r="AE26" s="492">
        <f>[47]DucLang27!R27</f>
        <v>0</v>
      </c>
      <c r="AF26" s="492">
        <f>'[47]TanHuong-28'!R27</f>
        <v>0</v>
      </c>
      <c r="AG26" s="511"/>
      <c r="AH26" s="506"/>
      <c r="AI26" s="506"/>
      <c r="AJ26" s="506"/>
      <c r="AK26" s="506"/>
      <c r="AL26" s="506"/>
      <c r="AM26" s="506"/>
      <c r="AN26" s="506"/>
      <c r="AO26" s="506"/>
      <c r="AP26" s="506"/>
      <c r="AQ26" s="506"/>
      <c r="AR26" s="506"/>
      <c r="AS26" s="506"/>
      <c r="AT26" s="506"/>
      <c r="AU26" s="506"/>
      <c r="AV26" s="506"/>
      <c r="AW26" s="506"/>
      <c r="AX26" s="506"/>
      <c r="AY26" s="506"/>
      <c r="AZ26" s="506"/>
      <c r="BA26" s="506"/>
    </row>
    <row r="27" spans="1:53" s="507" customFormat="1" ht="32.25" customHeight="1" thickTop="1" thickBot="1" x14ac:dyDescent="0.2">
      <c r="A27" s="504" t="s">
        <v>14</v>
      </c>
      <c r="B27" s="512" t="s">
        <v>137</v>
      </c>
      <c r="C27" s="519" t="s">
        <v>129</v>
      </c>
      <c r="D27" s="492">
        <f t="shared" si="2"/>
        <v>0</v>
      </c>
      <c r="E27" s="492"/>
      <c r="F27" s="492"/>
      <c r="G27" s="492"/>
      <c r="H27" s="492"/>
      <c r="I27" s="492">
        <f>'[47]Duc tung-5 '!K12</f>
        <v>0</v>
      </c>
      <c r="J27" s="492">
        <f>'[47]Truongson-6'!K12</f>
        <v>0</v>
      </c>
      <c r="K27" s="492"/>
      <c r="L27" s="492"/>
      <c r="M27" s="492"/>
      <c r="N27" s="492"/>
      <c r="O27" s="492"/>
      <c r="P27" s="492"/>
      <c r="Q27" s="492"/>
      <c r="R27" s="491">
        <f>'[47]DucYen-14 '!R28</f>
        <v>0</v>
      </c>
      <c r="S27" s="492"/>
      <c r="T27" s="492"/>
      <c r="U27" s="492"/>
      <c r="V27" s="492"/>
      <c r="W27" s="492"/>
      <c r="X27" s="492"/>
      <c r="Y27" s="492"/>
      <c r="Z27" s="492"/>
      <c r="AA27" s="492"/>
      <c r="AB27" s="492"/>
      <c r="AC27" s="492"/>
      <c r="AD27" s="492"/>
      <c r="AE27" s="492">
        <f>[47]DucLang27!R28</f>
        <v>0</v>
      </c>
      <c r="AF27" s="492">
        <f>'[47]TanHuong-28'!R28</f>
        <v>0</v>
      </c>
      <c r="AG27" s="511"/>
      <c r="AH27" s="506"/>
      <c r="AI27" s="506"/>
      <c r="AJ27" s="506"/>
      <c r="AK27" s="506"/>
      <c r="AL27" s="506"/>
      <c r="AM27" s="506"/>
      <c r="AN27" s="506"/>
      <c r="AO27" s="506"/>
      <c r="AP27" s="506"/>
      <c r="AQ27" s="506"/>
      <c r="AR27" s="506"/>
      <c r="AS27" s="506"/>
      <c r="AT27" s="506"/>
      <c r="AU27" s="506"/>
      <c r="AV27" s="506"/>
      <c r="AW27" s="506"/>
      <c r="AX27" s="506"/>
      <c r="AY27" s="506"/>
      <c r="AZ27" s="506"/>
      <c r="BA27" s="506"/>
    </row>
    <row r="28" spans="1:53" s="507" customFormat="1" ht="32.25" customHeight="1" thickTop="1" thickBot="1" x14ac:dyDescent="0.2">
      <c r="A28" s="504" t="s">
        <v>22</v>
      </c>
      <c r="B28" s="512" t="s">
        <v>139</v>
      </c>
      <c r="C28" s="519" t="s">
        <v>201</v>
      </c>
      <c r="D28" s="492">
        <f t="shared" si="2"/>
        <v>0</v>
      </c>
      <c r="E28" s="492"/>
      <c r="F28" s="492"/>
      <c r="G28" s="492"/>
      <c r="H28" s="492"/>
      <c r="I28" s="492">
        <f>'[47]Duc tung-5 '!K13</f>
        <v>0</v>
      </c>
      <c r="J28" s="492">
        <f>'[47]Truongson-6'!K13</f>
        <v>0</v>
      </c>
      <c r="K28" s="492"/>
      <c r="L28" s="492"/>
      <c r="M28" s="492"/>
      <c r="N28" s="492"/>
      <c r="O28" s="492"/>
      <c r="P28" s="492"/>
      <c r="Q28" s="492"/>
      <c r="R28" s="491">
        <f>'[47]DucYen-14 '!R29</f>
        <v>0</v>
      </c>
      <c r="S28" s="492"/>
      <c r="T28" s="492"/>
      <c r="U28" s="492"/>
      <c r="V28" s="492"/>
      <c r="W28" s="492"/>
      <c r="X28" s="492"/>
      <c r="Y28" s="492"/>
      <c r="Z28" s="492"/>
      <c r="AA28" s="492"/>
      <c r="AB28" s="492"/>
      <c r="AC28" s="492"/>
      <c r="AD28" s="492"/>
      <c r="AE28" s="492">
        <f>[47]DucLang27!R29</f>
        <v>0</v>
      </c>
      <c r="AF28" s="492">
        <f>'[47]TanHuong-28'!R29</f>
        <v>0</v>
      </c>
      <c r="AG28" s="511"/>
      <c r="AH28" s="506"/>
      <c r="AI28" s="506"/>
      <c r="AJ28" s="506"/>
      <c r="AK28" s="506"/>
      <c r="AL28" s="506"/>
      <c r="AM28" s="506"/>
      <c r="AN28" s="506"/>
      <c r="AO28" s="506"/>
      <c r="AP28" s="506"/>
      <c r="AQ28" s="506"/>
      <c r="AR28" s="506"/>
      <c r="AS28" s="506"/>
      <c r="AT28" s="506"/>
      <c r="AU28" s="506"/>
      <c r="AV28" s="506"/>
      <c r="AW28" s="506"/>
      <c r="AX28" s="506"/>
      <c r="AY28" s="506"/>
      <c r="AZ28" s="506"/>
      <c r="BA28" s="506"/>
    </row>
    <row r="29" spans="1:53" s="507" customFormat="1" ht="32.25" customHeight="1" thickTop="1" thickBot="1" x14ac:dyDescent="0.2">
      <c r="A29" s="504" t="s">
        <v>23</v>
      </c>
      <c r="B29" s="512" t="s">
        <v>140</v>
      </c>
      <c r="C29" s="519" t="s">
        <v>202</v>
      </c>
      <c r="D29" s="492">
        <f t="shared" si="2"/>
        <v>0</v>
      </c>
      <c r="E29" s="492"/>
      <c r="F29" s="492"/>
      <c r="G29" s="492"/>
      <c r="H29" s="492"/>
      <c r="I29" s="492"/>
      <c r="J29" s="492"/>
      <c r="K29" s="492"/>
      <c r="L29" s="492"/>
      <c r="M29" s="492"/>
      <c r="N29" s="492"/>
      <c r="O29" s="492"/>
      <c r="P29" s="492"/>
      <c r="Q29" s="492"/>
      <c r="R29" s="491">
        <f>'[47]DucYen-14 '!R30</f>
        <v>0</v>
      </c>
      <c r="S29" s="492"/>
      <c r="T29" s="492"/>
      <c r="U29" s="492"/>
      <c r="V29" s="492"/>
      <c r="W29" s="492"/>
      <c r="X29" s="492"/>
      <c r="Y29" s="492"/>
      <c r="Z29" s="492"/>
      <c r="AA29" s="492"/>
      <c r="AB29" s="492"/>
      <c r="AC29" s="492"/>
      <c r="AD29" s="492"/>
      <c r="AE29" s="492">
        <f>[47]DucLang27!R30</f>
        <v>0</v>
      </c>
      <c r="AF29" s="492">
        <f>'[47]TanHuong-28'!R30</f>
        <v>0</v>
      </c>
      <c r="AG29" s="511"/>
      <c r="AH29" s="506"/>
      <c r="AI29" s="506"/>
      <c r="AJ29" s="506"/>
      <c r="AK29" s="506"/>
      <c r="AL29" s="506"/>
      <c r="AM29" s="506"/>
      <c r="AN29" s="506"/>
      <c r="AO29" s="506"/>
      <c r="AP29" s="506"/>
      <c r="AQ29" s="506"/>
      <c r="AR29" s="506"/>
      <c r="AS29" s="506"/>
      <c r="AT29" s="506"/>
      <c r="AU29" s="506"/>
      <c r="AV29" s="506"/>
      <c r="AW29" s="506"/>
      <c r="AX29" s="506"/>
      <c r="AY29" s="506"/>
      <c r="AZ29" s="506"/>
      <c r="BA29" s="506"/>
    </row>
    <row r="30" spans="1:53" s="507" customFormat="1" ht="32.25" customHeight="1" thickTop="1" thickBot="1" x14ac:dyDescent="0.2">
      <c r="A30" s="504" t="s">
        <v>45</v>
      </c>
      <c r="B30" s="512" t="s">
        <v>141</v>
      </c>
      <c r="C30" s="519" t="s">
        <v>203</v>
      </c>
      <c r="D30" s="492">
        <f t="shared" si="2"/>
        <v>0</v>
      </c>
      <c r="E30" s="492">
        <f>'[47]Thi tran Duc tho-1'!F17+'[47]Thi tran Duc tho-1'!J17+'[47]Thi tran Duc tho-1'!K17+'[47]Thi tran Duc tho-1'!O17+'[47]Thi tran Duc tho-1'!P17+'[47]Thi tran Duc tho-1'!Q17</f>
        <v>0</v>
      </c>
      <c r="F30" s="492">
        <f>'[47]Duc Quang -2'!F17+'[47]Duc Quang -2'!J17+'[47]Duc Quang -2'!K17+'[47]Duc Quang -2'!O17+'[47]Duc Quang -2'!P17+'[47]Duc Quang -2'!Q17</f>
        <v>0</v>
      </c>
      <c r="G30" s="492">
        <f>'[47]Duc vinh -3'!F17+'[47]Duc vinh -3'!J17+'[47]Duc vinh -3'!K17+'[47]Duc vinh -3'!O17+'[47]Duc vinh -3'!P17+'[47]Duc vinh -3'!Q17</f>
        <v>0</v>
      </c>
      <c r="H30" s="492">
        <f>'[47]Duc chau -4'!F17+'[47]Duc chau -4'!J17+'[47]Duc chau -4'!K17+'[47]Duc chau -4'!O17+'[47]Duc chau -4'!P17+'[47]Duc chau -4'!Q17</f>
        <v>0</v>
      </c>
      <c r="I30" s="492">
        <f>'[47]Truongson-6'!F17+'[47]Truongson-6'!J17+'[47]Truongson-6'!K17+'[47]Truongson-6'!O17+'[47]Truongson-6'!P17+'[47]Truongson-6'!Q17</f>
        <v>0</v>
      </c>
      <c r="J30" s="492">
        <f>'[47]Truongson-6'!G17+'[47]Truongson-6'!K17+'[47]Truongson-6'!L17+'[47]Truongson-6'!P17+'[47]Truongson-6'!Q17+'[47]Truongson-6'!R17</f>
        <v>0</v>
      </c>
      <c r="K30" s="492">
        <f>'[47]Lienminh-7'!F17+'[47]Lienminh-7'!J17+'[47]Lienminh-7'!K17+'[47]Lienminh-7'!O17+'[47]Lienminh-7'!P17+'[47]Lienminh-7'!Q17</f>
        <v>0</v>
      </c>
      <c r="L30" s="492">
        <f>'[47]Ducla-8'!F17+'[47]Ducla-8'!J17+'[47]Ducla-8'!K17+'[47]Ducla-8'!O17+'[47]Ducla-8'!P17+'[47]Ducla-8'!Q17</f>
        <v>0</v>
      </c>
      <c r="M30" s="492">
        <f>'[47]Yenho-9'!F17+'[47]Yenho-9'!J17+'[47]Yenho-9'!K17+'[47]Yenho-9'!O17+'[47]Yenho-9'!P17+'[47]Yenho-9'!Q17</f>
        <v>0</v>
      </c>
      <c r="N30" s="492">
        <f>'[47]Ducnhan -10'!F17+'[47]Ducnhan -10'!J17+'[47]Ducnhan -10'!K17+'[47]Ducnhan -10'!O17+'[47]Ducnhan -10'!P17+'[47]Ducnhan -10'!Q17</f>
        <v>0</v>
      </c>
      <c r="O30" s="492">
        <f>'[47]TungANh-11'!F17+'[47]TungANh-11'!J17+'[47]TungANh-11'!K17+'[47]TungANh-11'!O17+'[47]TungANh-11'!P17+'[47]TungANh-11'!Q17</f>
        <v>0</v>
      </c>
      <c r="P30" s="492">
        <f>'[47]BuiXa-12'!F17+'[47]BuiXa-12'!J17+'[47]BuiXa-12'!K17+'[47]BuiXa-12'!O17+'[47]BuiXa-12'!P17+'[47]BuiXa-12'!Q17</f>
        <v>0</v>
      </c>
      <c r="Q30" s="492">
        <f>'[47]Ducthinh-13'!F17+'[47]Ducthinh-13'!K17+'[47]Ducthinh-13'!J17+'[47]Ducthinh-13'!O17+'[47]Ducthinh-13'!P17+'[47]Ducthinh-13'!Q17</f>
        <v>0</v>
      </c>
      <c r="R30" s="491">
        <f>'[47]DucYen-14 '!R31</f>
        <v>0</v>
      </c>
      <c r="S30" s="492"/>
      <c r="T30" s="492"/>
      <c r="U30" s="492"/>
      <c r="V30" s="492"/>
      <c r="W30" s="492"/>
      <c r="X30" s="492"/>
      <c r="Y30" s="492"/>
      <c r="Z30" s="492"/>
      <c r="AA30" s="492"/>
      <c r="AB30" s="492"/>
      <c r="AC30" s="492"/>
      <c r="AD30" s="492"/>
      <c r="AE30" s="492">
        <f>[47]DucLang27!R31</f>
        <v>0</v>
      </c>
      <c r="AF30" s="492">
        <f>'[47]TanHuong-28'!R31</f>
        <v>0</v>
      </c>
      <c r="AG30" s="511"/>
      <c r="AH30" s="506"/>
      <c r="AI30" s="506"/>
      <c r="AJ30" s="506"/>
      <c r="AK30" s="506"/>
      <c r="AL30" s="506"/>
      <c r="AM30" s="506"/>
      <c r="AN30" s="506"/>
      <c r="AO30" s="506"/>
      <c r="AP30" s="506"/>
      <c r="AQ30" s="506"/>
      <c r="AR30" s="506"/>
      <c r="AS30" s="506"/>
      <c r="AT30" s="506"/>
      <c r="AU30" s="506"/>
      <c r="AV30" s="506"/>
      <c r="AW30" s="506"/>
      <c r="AX30" s="506"/>
      <c r="AY30" s="506"/>
      <c r="AZ30" s="506"/>
      <c r="BA30" s="506"/>
    </row>
    <row r="31" spans="1:53" s="507" customFormat="1" ht="32.25" customHeight="1" thickTop="1" x14ac:dyDescent="0.15">
      <c r="A31" s="504" t="s">
        <v>130</v>
      </c>
      <c r="B31" s="512" t="s">
        <v>107</v>
      </c>
      <c r="C31" s="519" t="s">
        <v>108</v>
      </c>
      <c r="D31" s="492" t="e">
        <f t="shared" si="2"/>
        <v>#REF!</v>
      </c>
      <c r="E31" s="492" t="e">
        <f>'[47]Thi tran Duc tho-1'!AQ22+SUM('[47]Thi tran Duc tho-1'!AQ23:AQ30,'[47]Thi tran Duc tho-1'!AQ42:AQ45,#REF!)</f>
        <v>#REF!</v>
      </c>
      <c r="F31" s="492">
        <f>SUM('[47]Duc Quang -2'!AP22:AP30,'[47]Duc Quang -2'!AP42:AP44,'[47]Duc Quang -2'!AP46:AP58)</f>
        <v>0.16</v>
      </c>
      <c r="G31" s="492">
        <f>SUM('[47]Duc vinh -3'!AP22:AP30,'[47]Duc vinh -3'!AP42:AP44,'[47]Duc vinh -3'!AP46:AP58)</f>
        <v>0</v>
      </c>
      <c r="H31" s="492">
        <f>SUM('[47]Duc chau -4'!AP22:AP30,'[47]Duc chau -4'!AP42:AP44,'[47]Duc chau -4'!AP46:AP58)</f>
        <v>0</v>
      </c>
      <c r="I31" s="492">
        <f>SUM('[47]Truongson-6'!AP22:AP30,'[47]Truongson-6'!AP42:AP44,'[47]Truongson-6'!AP46:AP58)</f>
        <v>0</v>
      </c>
      <c r="J31" s="492">
        <f>SUM('[47]Truongson-6'!AQ22:AQ30,'[47]Truongson-6'!AQ42:AQ44,'[47]Truongson-6'!AQ46:AQ58)</f>
        <v>0</v>
      </c>
      <c r="K31" s="492">
        <f>SUM('[47]Lienminh-7'!AP22:AP30,'[47]Lienminh-7'!AP42:AP44,'[47]Lienminh-7'!AP46:AP58)</f>
        <v>0</v>
      </c>
      <c r="L31" s="492">
        <f>SUM('[47]Ducla-8'!AP22:AP30,'[47]Ducla-8'!AP42:AP44,'[47]Ducla-8'!AP46:AP58)</f>
        <v>0</v>
      </c>
      <c r="M31" s="492">
        <f>SUM('[47]Yenho-9'!AP22:AP30,'[47]Yenho-9'!AP42:AP44,'[47]Yenho-9'!AP46:AP58)</f>
        <v>0</v>
      </c>
      <c r="N31" s="492">
        <f>SUM('[47]Ducnhan -10'!AP22:AP30,'[47]Ducnhan -10'!AP42:AP44,'[47]Ducnhan -10'!AP46:AP58)</f>
        <v>0</v>
      </c>
      <c r="O31" s="492">
        <f>SUM('[47]TungANh-11'!AP22:AP30,'[47]TungANh-11'!AP42:AP44,'[47]TungANh-11'!AP46:AP58)</f>
        <v>0.8</v>
      </c>
      <c r="P31" s="492">
        <f>SUM('[47]BuiXa-12'!AP22:AP30,'[47]BuiXa-12'!AP42:AP44,'[47]BuiXa-12'!AP46:AP58)</f>
        <v>0</v>
      </c>
      <c r="Q31" s="492">
        <f>SUM('[47]Ducthinh-13'!AP22:AP30,'[47]Ducthinh-13'!AP42:AP44,'[47]Ducthinh-13'!AP46:AP58)</f>
        <v>0</v>
      </c>
      <c r="R31" s="491">
        <f>'[47]DucYen-14 '!R32</f>
        <v>0</v>
      </c>
      <c r="S31" s="492"/>
      <c r="T31" s="492"/>
      <c r="U31" s="492"/>
      <c r="V31" s="492"/>
      <c r="W31" s="492"/>
      <c r="X31" s="492"/>
      <c r="Y31" s="492"/>
      <c r="Z31" s="492"/>
      <c r="AA31" s="492"/>
      <c r="AB31" s="492"/>
      <c r="AC31" s="492"/>
      <c r="AD31" s="492"/>
      <c r="AE31" s="492">
        <f>[47]DucLang27!R32</f>
        <v>0</v>
      </c>
      <c r="AF31" s="492">
        <f>'[47]TanHuong-28'!R32</f>
        <v>0</v>
      </c>
      <c r="AG31" s="511"/>
      <c r="AH31" s="506"/>
      <c r="AI31" s="506"/>
      <c r="AJ31" s="506"/>
      <c r="AK31" s="506"/>
      <c r="AL31" s="506"/>
      <c r="AM31" s="506"/>
      <c r="AN31" s="506"/>
      <c r="AO31" s="506"/>
      <c r="AP31" s="506"/>
      <c r="AQ31" s="506"/>
      <c r="AR31" s="506"/>
      <c r="AS31" s="506"/>
      <c r="AT31" s="506"/>
      <c r="AU31" s="506"/>
      <c r="AV31" s="506"/>
      <c r="AW31" s="506"/>
      <c r="AX31" s="506"/>
      <c r="AY31" s="506"/>
      <c r="AZ31" s="506"/>
      <c r="BA31" s="506"/>
    </row>
    <row r="32" spans="1:53" s="513" customFormat="1" ht="14" x14ac:dyDescent="0.15">
      <c r="A32" s="229"/>
      <c r="B32" s="229"/>
      <c r="C32" s="520"/>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row>
    <row r="33" spans="3:3" s="499" customFormat="1" ht="14" x14ac:dyDescent="0.15">
      <c r="C33" s="517"/>
    </row>
    <row r="34" spans="3:3" s="499" customFormat="1" ht="14" x14ac:dyDescent="0.15">
      <c r="C34" s="517"/>
    </row>
    <row r="35" spans="3:3" s="499" customFormat="1" ht="14" x14ac:dyDescent="0.15">
      <c r="C35" s="517"/>
    </row>
    <row r="36" spans="3:3" s="499" customFormat="1" ht="14" x14ac:dyDescent="0.15">
      <c r="C36" s="517"/>
    </row>
    <row r="37" spans="3:3" s="499" customFormat="1" ht="14" x14ac:dyDescent="0.15">
      <c r="C37" s="517"/>
    </row>
    <row r="38" spans="3:3" s="499" customFormat="1" ht="14" x14ac:dyDescent="0.15">
      <c r="C38" s="517"/>
    </row>
    <row r="39" spans="3:3" s="499" customFormat="1" ht="14" x14ac:dyDescent="0.15">
      <c r="C39" s="517"/>
    </row>
    <row r="40" spans="3:3" s="499" customFormat="1" ht="14" x14ac:dyDescent="0.15">
      <c r="C40" s="517"/>
    </row>
    <row r="41" spans="3:3" s="499" customFormat="1" ht="14" x14ac:dyDescent="0.15">
      <c r="C41" s="517"/>
    </row>
    <row r="42" spans="3:3" s="499" customFormat="1" ht="14" x14ac:dyDescent="0.15">
      <c r="C42" s="517"/>
    </row>
    <row r="43" spans="3:3" s="499" customFormat="1" ht="14" x14ac:dyDescent="0.15">
      <c r="C43" s="517"/>
    </row>
    <row r="44" spans="3:3" s="499" customFormat="1" ht="15" thickBot="1" x14ac:dyDescent="0.2">
      <c r="C44" s="517"/>
    </row>
    <row r="46" spans="3:3" ht="14" x14ac:dyDescent="0.15"/>
    <row r="47" spans="3:3" ht="14" x14ac:dyDescent="0.15"/>
    <row r="48" spans="3:3" ht="14" x14ac:dyDescent="0.15"/>
    <row r="49" ht="14" x14ac:dyDescent="0.15"/>
    <row r="50" ht="14" x14ac:dyDescent="0.15"/>
    <row r="51" ht="14" x14ac:dyDescent="0.15"/>
    <row r="52" ht="14" x14ac:dyDescent="0.15"/>
    <row r="53" ht="14" x14ac:dyDescent="0.15"/>
    <row r="54" ht="14" x14ac:dyDescent="0.15"/>
    <row r="55" ht="14" x14ac:dyDescent="0.15"/>
    <row r="56" ht="14" x14ac:dyDescent="0.15"/>
    <row r="57" ht="14" x14ac:dyDescent="0.15"/>
    <row r="58" ht="14" x14ac:dyDescent="0.15"/>
    <row r="59" ht="14" x14ac:dyDescent="0.15"/>
    <row r="60" ht="14" x14ac:dyDescent="0.15"/>
    <row r="61" ht="14" x14ac:dyDescent="0.15"/>
    <row r="62" ht="14" x14ac:dyDescent="0.15"/>
    <row r="63" ht="14" x14ac:dyDescent="0.15"/>
    <row r="64" ht="14" x14ac:dyDescent="0.15"/>
    <row r="65" ht="14" x14ac:dyDescent="0.15"/>
    <row r="66" ht="14" x14ac:dyDescent="0.15"/>
  </sheetData>
  <mergeCells count="9">
    <mergeCell ref="U1:AF1"/>
    <mergeCell ref="A1:E1"/>
    <mergeCell ref="A2:AG2"/>
    <mergeCell ref="G3:AG3"/>
    <mergeCell ref="A4:A5"/>
    <mergeCell ref="B4:B5"/>
    <mergeCell ref="C4:C5"/>
    <mergeCell ref="D4:D5"/>
    <mergeCell ref="E4:AG4"/>
  </mergeCells>
  <printOptions horizontalCentered="1"/>
  <pageMargins left="0.27559055118110237" right="0.23622047244094491" top="0.19685039370078741" bottom="0.19685039370078741" header="0.19685039370078741" footer="0.19685039370078741"/>
  <pageSetup paperSize="8" scale="79" firstPageNumber="4294963191"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AF56"/>
  <sheetViews>
    <sheetView topLeftCell="E1" zoomScale="75" zoomScaleNormal="75" zoomScalePageLayoutView="75" workbookViewId="0">
      <selection activeCell="U13" sqref="U13"/>
    </sheetView>
  </sheetViews>
  <sheetFormatPr baseColWidth="10" defaultColWidth="9.1640625" defaultRowHeight="14" x14ac:dyDescent="0.15"/>
  <cols>
    <col min="1" max="1" width="7.5" style="532" customWidth="1"/>
    <col min="2" max="2" width="31.1640625" style="527" customWidth="1"/>
    <col min="3" max="3" width="6.5" style="527" bestFit="1" customWidth="1"/>
    <col min="4" max="4" width="8" style="527" customWidth="1"/>
    <col min="5" max="5" width="9" style="527" bestFit="1" customWidth="1"/>
    <col min="6" max="6" width="8.33203125" style="527" bestFit="1" customWidth="1"/>
    <col min="7" max="7" width="7.83203125" style="527" bestFit="1" customWidth="1"/>
    <col min="8" max="8" width="8" style="527" bestFit="1" customWidth="1"/>
    <col min="9" max="9" width="8.83203125" style="527" bestFit="1" customWidth="1"/>
    <col min="10" max="10" width="8.33203125" style="527" bestFit="1" customWidth="1"/>
    <col min="11" max="11" width="7.5" style="527" customWidth="1"/>
    <col min="12" max="12" width="6.5" style="527" customWidth="1"/>
    <col min="13" max="13" width="6.1640625" style="527" customWidth="1"/>
    <col min="14" max="15" width="7.5" style="527" customWidth="1"/>
    <col min="16" max="16" width="5.5" style="527" customWidth="1"/>
    <col min="17" max="18" width="7.5" style="527" customWidth="1"/>
    <col min="19" max="24" width="7.5" style="225" customWidth="1"/>
    <col min="25" max="26" width="8.33203125" style="225" customWidth="1"/>
    <col min="27" max="31" width="6" style="225" customWidth="1"/>
    <col min="32" max="32" width="9.1640625" style="225" customWidth="1"/>
    <col min="33" max="38" width="9.1640625" style="527" customWidth="1"/>
    <col min="39" max="39" width="3.5" style="527" customWidth="1"/>
    <col min="40" max="40" width="4" style="527" customWidth="1"/>
    <col min="41" max="41" width="4.5" style="527" customWidth="1"/>
    <col min="42" max="42" width="5.1640625" style="527" customWidth="1"/>
    <col min="43" max="43" width="5.5" style="527" customWidth="1"/>
    <col min="44" max="45" width="5.1640625" style="527" customWidth="1"/>
    <col min="46" max="46" width="4.83203125" style="527" customWidth="1"/>
    <col min="47" max="47" width="3.6640625" style="527" customWidth="1"/>
    <col min="48" max="48" width="4" style="527" customWidth="1"/>
    <col min="49" max="49" width="5" style="527" customWidth="1"/>
    <col min="50" max="50" width="5.5" style="527" customWidth="1"/>
    <col min="51" max="51" width="4.6640625" style="527" customWidth="1"/>
    <col min="52" max="52" width="4.33203125" style="527" customWidth="1"/>
    <col min="53" max="53" width="5" style="527" customWidth="1"/>
    <col min="54" max="138" width="9.1640625" style="527" bestFit="1" customWidth="1"/>
    <col min="139" max="16384" width="9.1640625" style="527"/>
  </cols>
  <sheetData>
    <row r="1" spans="1:32" s="534" customFormat="1" ht="43.5" customHeight="1" x14ac:dyDescent="0.2">
      <c r="A1" s="675" t="s">
        <v>718</v>
      </c>
      <c r="B1" s="675"/>
      <c r="C1" s="675"/>
      <c r="D1" s="675"/>
      <c r="E1" s="533"/>
      <c r="F1" s="533"/>
      <c r="G1" s="533"/>
      <c r="H1" s="533"/>
      <c r="I1" s="533"/>
      <c r="J1" s="533"/>
      <c r="K1" s="533"/>
      <c r="L1" s="533"/>
      <c r="M1" s="533"/>
      <c r="N1" s="533"/>
      <c r="O1" s="533"/>
      <c r="P1" s="533"/>
      <c r="Q1" s="533"/>
      <c r="R1" s="533"/>
      <c r="X1" s="677" t="s">
        <v>729</v>
      </c>
      <c r="Y1" s="677"/>
      <c r="Z1" s="677"/>
      <c r="AA1" s="677"/>
      <c r="AB1" s="677"/>
      <c r="AC1" s="677"/>
      <c r="AD1" s="677"/>
      <c r="AE1" s="677"/>
      <c r="AF1" s="677"/>
    </row>
    <row r="2" spans="1:32" s="225" customFormat="1" ht="28.5" customHeight="1" x14ac:dyDescent="0.15">
      <c r="A2" s="692" t="s">
        <v>728</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row>
    <row r="3" spans="1:32" s="225" customFormat="1" ht="28.5" customHeight="1" x14ac:dyDescent="0.2">
      <c r="A3" s="465"/>
      <c r="B3" s="465"/>
      <c r="C3" s="465"/>
      <c r="D3" s="527"/>
      <c r="E3" s="691" t="s">
        <v>1024</v>
      </c>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row>
    <row r="4" spans="1:32" s="486" customFormat="1" ht="27" customHeight="1" x14ac:dyDescent="0.15">
      <c r="A4" s="682" t="s">
        <v>20</v>
      </c>
      <c r="B4" s="682" t="s">
        <v>699</v>
      </c>
      <c r="C4" s="682" t="s">
        <v>24</v>
      </c>
      <c r="D4" s="682" t="s">
        <v>145</v>
      </c>
      <c r="E4" s="682" t="s">
        <v>146</v>
      </c>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row>
    <row r="5" spans="1:32" s="486" customFormat="1" ht="20.25" customHeight="1" x14ac:dyDescent="0.15">
      <c r="A5" s="682"/>
      <c r="B5" s="682"/>
      <c r="C5" s="682"/>
      <c r="D5" s="682"/>
      <c r="E5" s="535" t="s">
        <v>665</v>
      </c>
      <c r="F5" s="535" t="s">
        <v>666</v>
      </c>
      <c r="G5" s="535" t="s">
        <v>667</v>
      </c>
      <c r="H5" s="535" t="s">
        <v>668</v>
      </c>
      <c r="I5" s="535" t="s">
        <v>669</v>
      </c>
      <c r="J5" s="535" t="s">
        <v>670</v>
      </c>
      <c r="K5" s="535" t="s">
        <v>671</v>
      </c>
      <c r="L5" s="535" t="s">
        <v>672</v>
      </c>
      <c r="M5" s="535" t="s">
        <v>673</v>
      </c>
      <c r="N5" s="535" t="s">
        <v>674</v>
      </c>
      <c r="O5" s="535" t="s">
        <v>675</v>
      </c>
      <c r="P5" s="535" t="s">
        <v>676</v>
      </c>
      <c r="Q5" s="535" t="s">
        <v>677</v>
      </c>
      <c r="R5" s="535" t="s">
        <v>678</v>
      </c>
      <c r="S5" s="535" t="s">
        <v>679</v>
      </c>
      <c r="T5" s="535" t="s">
        <v>680</v>
      </c>
      <c r="U5" s="535" t="s">
        <v>681</v>
      </c>
      <c r="V5" s="535" t="s">
        <v>682</v>
      </c>
      <c r="W5" s="535" t="s">
        <v>683</v>
      </c>
      <c r="X5" s="535" t="s">
        <v>684</v>
      </c>
      <c r="Y5" s="535" t="s">
        <v>685</v>
      </c>
      <c r="Z5" s="535" t="s">
        <v>686</v>
      </c>
      <c r="AA5" s="535" t="s">
        <v>687</v>
      </c>
      <c r="AB5" s="535" t="s">
        <v>688</v>
      </c>
      <c r="AC5" s="535" t="s">
        <v>689</v>
      </c>
      <c r="AD5" s="535" t="s">
        <v>690</v>
      </c>
      <c r="AE5" s="535" t="s">
        <v>691</v>
      </c>
      <c r="AF5" s="535" t="s">
        <v>692</v>
      </c>
    </row>
    <row r="6" spans="1:32" s="506" customFormat="1" ht="42" hidden="1" x14ac:dyDescent="0.15">
      <c r="A6" s="503">
        <v>-1</v>
      </c>
      <c r="B6" s="503">
        <v>-2</v>
      </c>
      <c r="C6" s="503">
        <v>-3</v>
      </c>
      <c r="D6" s="503" t="s">
        <v>700</v>
      </c>
      <c r="E6" s="503">
        <v>-5</v>
      </c>
      <c r="F6" s="503">
        <v>-6</v>
      </c>
      <c r="G6" s="503">
        <v>-7</v>
      </c>
      <c r="H6" s="503">
        <v>-8</v>
      </c>
      <c r="I6" s="503">
        <v>-9</v>
      </c>
      <c r="J6" s="503">
        <v>-10</v>
      </c>
      <c r="K6" s="503">
        <v>-11</v>
      </c>
      <c r="L6" s="503">
        <v>-12</v>
      </c>
      <c r="M6" s="503">
        <v>-13</v>
      </c>
      <c r="N6" s="503">
        <v>-14</v>
      </c>
      <c r="O6" s="503">
        <v>-15</v>
      </c>
      <c r="P6" s="503">
        <v>-16</v>
      </c>
      <c r="Q6" s="503">
        <v>-17</v>
      </c>
      <c r="R6" s="503">
        <v>-18</v>
      </c>
      <c r="S6" s="529"/>
      <c r="T6" s="529"/>
      <c r="U6" s="529"/>
      <c r="V6" s="529"/>
      <c r="W6" s="529"/>
      <c r="X6" s="529"/>
      <c r="Y6" s="529"/>
      <c r="Z6" s="529"/>
      <c r="AA6" s="529"/>
      <c r="AB6" s="529"/>
      <c r="AC6" s="529"/>
      <c r="AD6" s="529"/>
      <c r="AE6" s="529"/>
      <c r="AF6" s="529"/>
    </row>
    <row r="7" spans="1:32" s="486" customFormat="1" ht="24.75" hidden="1" customHeight="1" x14ac:dyDescent="0.15">
      <c r="A7" s="466"/>
      <c r="B7" s="466" t="s">
        <v>693</v>
      </c>
      <c r="C7" s="466"/>
      <c r="D7" s="523" t="e">
        <f t="shared" ref="D7:D45" si="0">SUM(E7:R7)</f>
        <v>#REF!</v>
      </c>
      <c r="E7" s="523">
        <f>'[47]Thi tran Duc tho-1'!BJ7</f>
        <v>343.54</v>
      </c>
      <c r="F7" s="523">
        <f>'[47]Duc Quang -2'!BT7</f>
        <v>0</v>
      </c>
      <c r="G7" s="523">
        <f>'[47]Duc vinh -3'!BT7</f>
        <v>0</v>
      </c>
      <c r="H7" s="523">
        <f>'[47]Duc chau -4'!BS7</f>
        <v>0</v>
      </c>
      <c r="I7" s="523">
        <f>'[47]Truongson-6'!BS7</f>
        <v>0</v>
      </c>
      <c r="J7" s="523" t="e">
        <f>#REF!</f>
        <v>#REF!</v>
      </c>
      <c r="K7" s="523">
        <f>'[47]Lienminh-7'!BS7</f>
        <v>0</v>
      </c>
      <c r="L7" s="523">
        <f>'[47]Ducla-8'!BS7</f>
        <v>0</v>
      </c>
      <c r="M7" s="523">
        <f>'[47]Yenho-9'!BS7</f>
        <v>0</v>
      </c>
      <c r="N7" s="523">
        <f>'[47]Ducnhan -10'!BS7</f>
        <v>0</v>
      </c>
      <c r="O7" s="523">
        <f>'[47]TungANh-11'!BS7</f>
        <v>0</v>
      </c>
      <c r="P7" s="523">
        <f>'[47]BuiXa-12'!BS7</f>
        <v>0</v>
      </c>
      <c r="Q7" s="523">
        <f>'[47]Ducthinh-13'!BS7</f>
        <v>0</v>
      </c>
      <c r="R7" s="523" t="e">
        <f>#REF!</f>
        <v>#REF!</v>
      </c>
      <c r="S7" s="530"/>
      <c r="T7" s="530"/>
      <c r="U7" s="530"/>
      <c r="V7" s="530"/>
      <c r="W7" s="530"/>
      <c r="X7" s="530"/>
      <c r="Y7" s="530"/>
      <c r="Z7" s="530"/>
      <c r="AA7" s="530"/>
      <c r="AB7" s="530"/>
      <c r="AC7" s="530"/>
      <c r="AD7" s="530"/>
      <c r="AE7" s="530"/>
      <c r="AF7" s="530"/>
    </row>
    <row r="8" spans="1:32" s="486" customFormat="1" ht="18.75" customHeight="1" x14ac:dyDescent="0.15">
      <c r="A8" s="466">
        <v>1</v>
      </c>
      <c r="B8" s="468" t="s">
        <v>694</v>
      </c>
      <c r="C8" s="466" t="s">
        <v>25</v>
      </c>
      <c r="D8" s="523">
        <f>SUM(E8:AF8)</f>
        <v>0</v>
      </c>
      <c r="E8" s="523">
        <f>'[47]Thi tran Duc tho-1'!E59</f>
        <v>0</v>
      </c>
      <c r="F8" s="523">
        <f>'[47]Duc Quang -2'!E59</f>
        <v>0</v>
      </c>
      <c r="G8" s="523">
        <f>'[47]Duc vinh -3'!E59</f>
        <v>0</v>
      </c>
      <c r="H8" s="523">
        <f>'[47]Duc chau -4'!E59</f>
        <v>0</v>
      </c>
      <c r="I8" s="523">
        <f>'[47]Duc tung-5 '!E59</f>
        <v>0</v>
      </c>
      <c r="J8" s="523">
        <f>'[47]Truongson-6'!E59</f>
        <v>0</v>
      </c>
      <c r="K8" s="523">
        <f>'[47]Lienminh-7'!E59</f>
        <v>0</v>
      </c>
      <c r="L8" s="523">
        <f>'[47]Ducla-8'!E59</f>
        <v>0</v>
      </c>
      <c r="M8" s="523">
        <f>'[47]Yenho-9'!E59</f>
        <v>0</v>
      </c>
      <c r="N8" s="523">
        <f>'[47]Ducnhan -10'!E59</f>
        <v>0</v>
      </c>
      <c r="O8" s="523">
        <f>'[47]TungANh-11'!E59</f>
        <v>0</v>
      </c>
      <c r="P8" s="523">
        <f>'[47]BuiXa-12'!E59</f>
        <v>0</v>
      </c>
      <c r="Q8" s="523">
        <f>'[47]Ducthinh-13'!E59</f>
        <v>0</v>
      </c>
      <c r="R8" s="523">
        <f>'[47]DucYen-14 '!E59</f>
        <v>0</v>
      </c>
      <c r="S8" s="530"/>
      <c r="T8" s="530"/>
      <c r="U8" s="530"/>
      <c r="V8" s="530"/>
      <c r="W8" s="530"/>
      <c r="X8" s="530"/>
      <c r="Y8" s="530"/>
      <c r="Z8" s="530"/>
      <c r="AA8" s="530"/>
      <c r="AB8" s="530"/>
      <c r="AC8" s="530"/>
      <c r="AD8" s="530"/>
      <c r="AE8" s="530"/>
      <c r="AF8" s="530"/>
    </row>
    <row r="9" spans="1:32" s="506" customFormat="1" ht="18.75" customHeight="1" x14ac:dyDescent="0.15">
      <c r="A9" s="503" t="s">
        <v>5</v>
      </c>
      <c r="B9" s="469" t="s">
        <v>77</v>
      </c>
      <c r="C9" s="503" t="s">
        <v>78</v>
      </c>
      <c r="D9" s="524">
        <f t="shared" si="0"/>
        <v>0</v>
      </c>
      <c r="E9" s="524">
        <f>'[47]Thi tran Duc tho-1'!F59</f>
        <v>0</v>
      </c>
      <c r="F9" s="524">
        <f>'[47]Duc Quang -2'!F59</f>
        <v>0</v>
      </c>
      <c r="G9" s="524">
        <f>'[47]Duc vinh -3'!F59</f>
        <v>0</v>
      </c>
      <c r="H9" s="524">
        <f>'[47]Duc chau -4'!F59</f>
        <v>0</v>
      </c>
      <c r="I9" s="524">
        <f>'[47]Duc tung-5 '!F59</f>
        <v>0</v>
      </c>
      <c r="J9" s="524">
        <f>'[47]Truongson-6'!F59</f>
        <v>0</v>
      </c>
      <c r="K9" s="524">
        <f>'[47]Lienminh-7'!F59</f>
        <v>0</v>
      </c>
      <c r="L9" s="524">
        <f>'[47]Ducla-8'!F59</f>
        <v>0</v>
      </c>
      <c r="M9" s="524">
        <f>'[47]Yenho-9'!F59</f>
        <v>0</v>
      </c>
      <c r="N9" s="524">
        <f>'[47]Ducnhan -10'!F59</f>
        <v>0</v>
      </c>
      <c r="O9" s="524">
        <f>'[47]TungANh-11'!F59</f>
        <v>0</v>
      </c>
      <c r="P9" s="524">
        <f>'[47]BuiXa-12'!F59</f>
        <v>0</v>
      </c>
      <c r="Q9" s="524">
        <f>'[47]Ducthinh-13'!F59</f>
        <v>0</v>
      </c>
      <c r="R9" s="523"/>
      <c r="S9" s="529"/>
      <c r="T9" s="529"/>
      <c r="U9" s="529"/>
      <c r="V9" s="529"/>
      <c r="W9" s="529"/>
      <c r="X9" s="529"/>
      <c r="Y9" s="529"/>
      <c r="Z9" s="529"/>
      <c r="AA9" s="529"/>
      <c r="AB9" s="529"/>
      <c r="AC9" s="529"/>
      <c r="AD9" s="529"/>
      <c r="AE9" s="529"/>
      <c r="AF9" s="529"/>
    </row>
    <row r="10" spans="1:32" s="496" customFormat="1" ht="18.75" customHeight="1" x14ac:dyDescent="0.15">
      <c r="A10" s="493" t="s">
        <v>715</v>
      </c>
      <c r="B10" s="469" t="s">
        <v>75</v>
      </c>
      <c r="C10" s="469" t="s">
        <v>76</v>
      </c>
      <c r="D10" s="524">
        <f t="shared" si="0"/>
        <v>0</v>
      </c>
      <c r="E10" s="524">
        <f>'[47]Thi tran Duc tho-1'!G59</f>
        <v>0</v>
      </c>
      <c r="F10" s="524">
        <f>'[47]Duc Quang -2'!G59</f>
        <v>0</v>
      </c>
      <c r="G10" s="524">
        <f>'[47]Duc vinh -3'!G59</f>
        <v>0</v>
      </c>
      <c r="H10" s="524">
        <f>'[47]Duc chau -4'!G59</f>
        <v>0</v>
      </c>
      <c r="I10" s="524">
        <f>'[47]Truongson-6'!G59</f>
        <v>0</v>
      </c>
      <c r="J10" s="524">
        <f>'[47]Truongson-6'!G59</f>
        <v>0</v>
      </c>
      <c r="K10" s="524">
        <f>'[47]Lienminh-7'!G59</f>
        <v>0</v>
      </c>
      <c r="L10" s="524">
        <f>'[47]Ducla-8'!G59</f>
        <v>0</v>
      </c>
      <c r="M10" s="524">
        <f>'[47]Yenho-9'!G59</f>
        <v>0</v>
      </c>
      <c r="N10" s="524">
        <f>'[47]Ducnhan -10'!G59</f>
        <v>0</v>
      </c>
      <c r="O10" s="524">
        <f>'[47]TungANh-11'!G59</f>
        <v>0</v>
      </c>
      <c r="P10" s="524">
        <f>'[47]BuiXa-12'!G59</f>
        <v>0</v>
      </c>
      <c r="Q10" s="524">
        <f>'[47]Ducthinh-13'!G59</f>
        <v>0</v>
      </c>
      <c r="R10" s="523"/>
      <c r="S10" s="525"/>
      <c r="T10" s="525"/>
      <c r="U10" s="525"/>
      <c r="V10" s="525"/>
      <c r="W10" s="525"/>
      <c r="X10" s="525"/>
      <c r="Y10" s="525"/>
      <c r="Z10" s="525"/>
      <c r="AA10" s="525"/>
      <c r="AB10" s="525"/>
      <c r="AC10" s="525"/>
      <c r="AD10" s="525"/>
      <c r="AE10" s="525"/>
      <c r="AF10" s="525"/>
    </row>
    <row r="11" spans="1:32" s="496" customFormat="1" ht="18.75" customHeight="1" x14ac:dyDescent="0.15">
      <c r="A11" s="503" t="s">
        <v>6</v>
      </c>
      <c r="B11" s="474" t="s">
        <v>105</v>
      </c>
      <c r="C11" s="397" t="s">
        <v>54</v>
      </c>
      <c r="D11" s="524">
        <f t="shared" si="0"/>
        <v>0</v>
      </c>
      <c r="E11" s="524">
        <f>'[47]Thi tran Duc tho-1'!J59</f>
        <v>0</v>
      </c>
      <c r="F11" s="524">
        <f>'[47]Duc Quang -2'!J59</f>
        <v>0</v>
      </c>
      <c r="G11" s="524">
        <f>'[47]Duc vinh -3'!J59</f>
        <v>0</v>
      </c>
      <c r="H11" s="524">
        <f>'[47]Duc chau -4'!J59</f>
        <v>0</v>
      </c>
      <c r="I11" s="524">
        <f>'[47]Truongson-6'!J59</f>
        <v>0</v>
      </c>
      <c r="J11" s="524">
        <f>'[47]Truongson-6'!J59</f>
        <v>0</v>
      </c>
      <c r="K11" s="524">
        <f>'[47]Lienminh-7'!J59</f>
        <v>0</v>
      </c>
      <c r="L11" s="524">
        <f>'[47]Ducla-8'!J59</f>
        <v>0</v>
      </c>
      <c r="M11" s="524">
        <f>'[47]Yenho-9'!J59</f>
        <v>0</v>
      </c>
      <c r="N11" s="524">
        <f>'[47]Ducnhan -10'!J59</f>
        <v>0</v>
      </c>
      <c r="O11" s="524">
        <f>'[47]TungANh-11'!J59</f>
        <v>0</v>
      </c>
      <c r="P11" s="524">
        <f>'[47]BuiXa-12'!J59</f>
        <v>0</v>
      </c>
      <c r="Q11" s="524">
        <f>'[47]Ducthinh-13'!J59</f>
        <v>0</v>
      </c>
      <c r="R11" s="523"/>
      <c r="S11" s="525"/>
      <c r="T11" s="525"/>
      <c r="U11" s="525"/>
      <c r="V11" s="525"/>
      <c r="W11" s="525"/>
      <c r="X11" s="525"/>
      <c r="Y11" s="525"/>
      <c r="Z11" s="525"/>
      <c r="AA11" s="525"/>
      <c r="AB11" s="525"/>
      <c r="AC11" s="525"/>
      <c r="AD11" s="525"/>
      <c r="AE11" s="525"/>
      <c r="AF11" s="525"/>
    </row>
    <row r="12" spans="1:32" s="506" customFormat="1" ht="18.75" customHeight="1" x14ac:dyDescent="0.15">
      <c r="A12" s="503" t="s">
        <v>7</v>
      </c>
      <c r="B12" s="469" t="s">
        <v>37</v>
      </c>
      <c r="C12" s="503" t="s">
        <v>42</v>
      </c>
      <c r="D12" s="524">
        <f t="shared" si="0"/>
        <v>0</v>
      </c>
      <c r="E12" s="524">
        <f>'[47]Thi tran Duc tho-1'!K59</f>
        <v>0</v>
      </c>
      <c r="F12" s="524">
        <f>'[47]Duc Quang -2'!K59</f>
        <v>0</v>
      </c>
      <c r="G12" s="524">
        <f>'[47]Duc vinh -3'!K59</f>
        <v>0</v>
      </c>
      <c r="H12" s="524">
        <f>'[47]Duc chau -4'!K59</f>
        <v>0</v>
      </c>
      <c r="I12" s="524">
        <f>'[47]Truongson-6'!K59</f>
        <v>0</v>
      </c>
      <c r="J12" s="524">
        <f>'[47]Truongson-6'!K59</f>
        <v>0</v>
      </c>
      <c r="K12" s="524">
        <f>'[47]Lienminh-7'!K59</f>
        <v>0</v>
      </c>
      <c r="L12" s="524">
        <f>'[47]Ducla-8'!K59</f>
        <v>0</v>
      </c>
      <c r="M12" s="524">
        <f>'[47]Yenho-9'!K59</f>
        <v>0</v>
      </c>
      <c r="N12" s="524">
        <f>'[47]Ducnhan -10'!K59</f>
        <v>0</v>
      </c>
      <c r="O12" s="524">
        <f>'[47]TungANh-11'!K59</f>
        <v>0</v>
      </c>
      <c r="P12" s="524">
        <f>'[47]BuiXa-12'!K59</f>
        <v>0</v>
      </c>
      <c r="Q12" s="524">
        <f>'[47]Ducthinh-13'!K59</f>
        <v>0</v>
      </c>
      <c r="R12" s="523"/>
      <c r="S12" s="529"/>
      <c r="T12" s="529"/>
      <c r="U12" s="529"/>
      <c r="V12" s="529"/>
      <c r="W12" s="529"/>
      <c r="X12" s="529"/>
      <c r="Y12" s="529"/>
      <c r="Z12" s="529"/>
      <c r="AA12" s="529"/>
      <c r="AB12" s="529"/>
      <c r="AC12" s="529"/>
      <c r="AD12" s="529"/>
      <c r="AE12" s="529"/>
      <c r="AF12" s="529"/>
    </row>
    <row r="13" spans="1:32" s="506" customFormat="1" ht="18.75" customHeight="1" x14ac:dyDescent="0.15">
      <c r="A13" s="503" t="s">
        <v>8</v>
      </c>
      <c r="B13" s="469" t="s">
        <v>15</v>
      </c>
      <c r="C13" s="503" t="s">
        <v>26</v>
      </c>
      <c r="D13" s="524">
        <f t="shared" si="0"/>
        <v>0</v>
      </c>
      <c r="E13" s="524">
        <f>'[47]Thi tran Duc tho-1'!L59</f>
        <v>0</v>
      </c>
      <c r="F13" s="524">
        <f>'[47]Duc Quang -2'!L59</f>
        <v>0</v>
      </c>
      <c r="G13" s="524">
        <f>'[47]Duc vinh -3'!L59</f>
        <v>0</v>
      </c>
      <c r="H13" s="524">
        <f>'[47]Duc chau -4'!L59</f>
        <v>0</v>
      </c>
      <c r="I13" s="524">
        <f>'[47]Truongson-6'!L59</f>
        <v>0</v>
      </c>
      <c r="J13" s="524"/>
      <c r="K13" s="524">
        <f>'[47]Lienminh-7'!L59</f>
        <v>0</v>
      </c>
      <c r="L13" s="524">
        <f>'[47]Ducla-8'!L59</f>
        <v>0</v>
      </c>
      <c r="M13" s="524">
        <f>'[47]Yenho-9'!L59</f>
        <v>0</v>
      </c>
      <c r="N13" s="524">
        <f>'[47]Ducnhan -10'!L59</f>
        <v>0</v>
      </c>
      <c r="O13" s="524">
        <f>'[47]TungANh-11'!L59</f>
        <v>0</v>
      </c>
      <c r="P13" s="524">
        <f>'[47]BuiXa-12'!L59</f>
        <v>0</v>
      </c>
      <c r="Q13" s="524">
        <f>'[47]Ducthinh-13'!L59</f>
        <v>0</v>
      </c>
      <c r="R13" s="523"/>
      <c r="S13" s="529"/>
      <c r="T13" s="531"/>
      <c r="U13" s="529"/>
      <c r="V13" s="529"/>
      <c r="W13" s="529"/>
      <c r="X13" s="529"/>
      <c r="Y13" s="529"/>
      <c r="Z13" s="529"/>
      <c r="AA13" s="529"/>
      <c r="AB13" s="529"/>
      <c r="AC13" s="529"/>
      <c r="AD13" s="529"/>
      <c r="AE13" s="529"/>
      <c r="AF13" s="529"/>
    </row>
    <row r="14" spans="1:32" s="506" customFormat="1" ht="18.75" customHeight="1" x14ac:dyDescent="0.15">
      <c r="A14" s="503" t="s">
        <v>9</v>
      </c>
      <c r="B14" s="469" t="s">
        <v>16</v>
      </c>
      <c r="C14" s="503" t="s">
        <v>27</v>
      </c>
      <c r="D14" s="524">
        <f t="shared" si="0"/>
        <v>0</v>
      </c>
      <c r="E14" s="524">
        <f>'[47]Thi tran Duc tho-1'!M59</f>
        <v>0</v>
      </c>
      <c r="F14" s="524">
        <f>'[47]Duc Quang -2'!M59</f>
        <v>0</v>
      </c>
      <c r="G14" s="524">
        <f>'[47]Duc vinh -3'!M59</f>
        <v>0</v>
      </c>
      <c r="H14" s="524">
        <f>'[47]Duc chau -4'!M59</f>
        <v>0</v>
      </c>
      <c r="I14" s="524">
        <f>'[47]Truongson-6'!M59</f>
        <v>0</v>
      </c>
      <c r="J14" s="524"/>
      <c r="K14" s="524">
        <f>'[47]Lienminh-7'!M59</f>
        <v>0</v>
      </c>
      <c r="L14" s="524">
        <f>'[47]Ducla-8'!M59</f>
        <v>0</v>
      </c>
      <c r="M14" s="524">
        <f>'[47]Yenho-9'!M59</f>
        <v>0</v>
      </c>
      <c r="N14" s="524">
        <f>'[47]Ducnhan -10'!M59</f>
        <v>0</v>
      </c>
      <c r="O14" s="524">
        <f>'[47]TungANh-11'!M59</f>
        <v>0</v>
      </c>
      <c r="P14" s="524">
        <f>'[47]BuiXa-12'!M59</f>
        <v>0</v>
      </c>
      <c r="Q14" s="524">
        <f>'[47]Ducthinh-13'!M59</f>
        <v>0</v>
      </c>
      <c r="R14" s="523"/>
      <c r="S14" s="529"/>
      <c r="T14" s="529"/>
      <c r="U14" s="529"/>
      <c r="V14" s="529"/>
      <c r="W14" s="529"/>
      <c r="X14" s="529"/>
      <c r="Y14" s="529"/>
      <c r="Z14" s="529"/>
      <c r="AA14" s="529"/>
      <c r="AB14" s="529"/>
      <c r="AC14" s="529"/>
      <c r="AD14" s="529"/>
      <c r="AE14" s="529"/>
      <c r="AF14" s="529"/>
    </row>
    <row r="15" spans="1:32" s="506" customFormat="1" ht="18.75" customHeight="1" x14ac:dyDescent="0.15">
      <c r="A15" s="503" t="s">
        <v>39</v>
      </c>
      <c r="B15" s="469" t="s">
        <v>38</v>
      </c>
      <c r="C15" s="503" t="s">
        <v>43</v>
      </c>
      <c r="D15" s="524">
        <f t="shared" si="0"/>
        <v>0</v>
      </c>
      <c r="E15" s="524">
        <f>'[47]Thi tran Duc tho-1'!N59</f>
        <v>0</v>
      </c>
      <c r="F15" s="524">
        <f>'[47]Duc Quang -2'!N59</f>
        <v>0</v>
      </c>
      <c r="G15" s="524">
        <f>'[47]Duc vinh -3'!N59</f>
        <v>0</v>
      </c>
      <c r="H15" s="524">
        <f>'[47]Duc chau -4'!N59</f>
        <v>0</v>
      </c>
      <c r="I15" s="524">
        <f>'[47]Truongson-6'!N59</f>
        <v>0</v>
      </c>
      <c r="J15" s="524"/>
      <c r="K15" s="524">
        <f>'[47]Lienminh-7'!N59</f>
        <v>0</v>
      </c>
      <c r="L15" s="524">
        <f>'[47]Ducla-8'!N59</f>
        <v>0</v>
      </c>
      <c r="M15" s="524">
        <f>'[47]Yenho-9'!N59</f>
        <v>0</v>
      </c>
      <c r="N15" s="524">
        <f>'[47]Ducnhan -10'!N59</f>
        <v>0</v>
      </c>
      <c r="O15" s="524">
        <f>'[47]TungANh-11'!N59</f>
        <v>0</v>
      </c>
      <c r="P15" s="524">
        <f>'[47]BuiXa-12'!N59</f>
        <v>0</v>
      </c>
      <c r="Q15" s="524">
        <f>'[47]Ducthinh-13'!N59</f>
        <v>0</v>
      </c>
      <c r="R15" s="523"/>
      <c r="S15" s="529"/>
      <c r="T15" s="529"/>
      <c r="U15" s="529"/>
      <c r="V15" s="529"/>
      <c r="W15" s="529"/>
      <c r="X15" s="529"/>
      <c r="Y15" s="529"/>
      <c r="Z15" s="529"/>
      <c r="AA15" s="529"/>
      <c r="AB15" s="529"/>
      <c r="AC15" s="529"/>
      <c r="AD15" s="529"/>
      <c r="AE15" s="529"/>
      <c r="AF15" s="529"/>
    </row>
    <row r="16" spans="1:32" s="506" customFormat="1" ht="18.75" customHeight="1" x14ac:dyDescent="0.15">
      <c r="A16" s="503" t="s">
        <v>40</v>
      </c>
      <c r="B16" s="469" t="s">
        <v>285</v>
      </c>
      <c r="C16" s="503" t="s">
        <v>70</v>
      </c>
      <c r="D16" s="524">
        <f t="shared" si="0"/>
        <v>0</v>
      </c>
      <c r="E16" s="524">
        <f>'[47]Thi tran Duc tho-1'!O59</f>
        <v>0</v>
      </c>
      <c r="F16" s="524">
        <f>'[47]Duc Quang -2'!O59</f>
        <v>0</v>
      </c>
      <c r="G16" s="524">
        <f>'[47]Duc vinh -3'!O59</f>
        <v>0</v>
      </c>
      <c r="H16" s="524">
        <f>'[47]Duc chau -4'!O59</f>
        <v>0</v>
      </c>
      <c r="I16" s="524">
        <f>'[47]Truongson-6'!O59</f>
        <v>0</v>
      </c>
      <c r="J16" s="524"/>
      <c r="K16" s="524">
        <f>'[47]Lienminh-7'!O59</f>
        <v>0</v>
      </c>
      <c r="L16" s="524">
        <f>'[47]Ducla-8'!O59</f>
        <v>0</v>
      </c>
      <c r="M16" s="524">
        <f>'[47]Yenho-9'!O59</f>
        <v>0</v>
      </c>
      <c r="N16" s="524">
        <f>'[47]Ducnhan -10'!O59</f>
        <v>0</v>
      </c>
      <c r="O16" s="524">
        <f>'[47]TungANh-11'!O59</f>
        <v>0</v>
      </c>
      <c r="P16" s="524">
        <f>'[47]BuiXa-12'!O59</f>
        <v>0</v>
      </c>
      <c r="Q16" s="524">
        <f>'[47]Ducthinh-13'!O59</f>
        <v>0</v>
      </c>
      <c r="R16" s="523"/>
      <c r="S16" s="529"/>
      <c r="T16" s="529"/>
      <c r="U16" s="529"/>
      <c r="V16" s="529"/>
      <c r="W16" s="529"/>
      <c r="X16" s="529"/>
      <c r="Y16" s="529"/>
      <c r="Z16" s="529"/>
      <c r="AA16" s="529"/>
      <c r="AB16" s="529"/>
      <c r="AC16" s="529"/>
      <c r="AD16" s="529"/>
      <c r="AE16" s="529"/>
      <c r="AF16" s="529"/>
    </row>
    <row r="17" spans="1:32" s="506" customFormat="1" ht="18.75" customHeight="1" x14ac:dyDescent="0.15">
      <c r="A17" s="503" t="s">
        <v>50</v>
      </c>
      <c r="B17" s="469" t="s">
        <v>48</v>
      </c>
      <c r="C17" s="503" t="s">
        <v>49</v>
      </c>
      <c r="D17" s="524">
        <f t="shared" si="0"/>
        <v>0</v>
      </c>
      <c r="E17" s="524">
        <f>'[47]Thi tran Duc tho-1'!P59</f>
        <v>0</v>
      </c>
      <c r="F17" s="523">
        <f>'[47]Duc Quang -2'!P59</f>
        <v>0</v>
      </c>
      <c r="G17" s="523">
        <f>'[47]Duc vinh -3'!P59</f>
        <v>0</v>
      </c>
      <c r="H17" s="523">
        <f>'[47]Duc chau -4'!P59</f>
        <v>0</v>
      </c>
      <c r="I17" s="523">
        <f>'[47]Truongson-6'!P59</f>
        <v>0</v>
      </c>
      <c r="J17" s="523"/>
      <c r="K17" s="524">
        <f>'[47]Lienminh-7'!P59</f>
        <v>0</v>
      </c>
      <c r="L17" s="523">
        <f>'[47]Ducla-8'!P59</f>
        <v>0</v>
      </c>
      <c r="M17" s="523">
        <f>'[47]Yenho-9'!P59</f>
        <v>0</v>
      </c>
      <c r="N17" s="524">
        <f>'[47]Ducnhan -10'!P59</f>
        <v>0</v>
      </c>
      <c r="O17" s="523">
        <f>'[47]TungANh-11'!P59</f>
        <v>0</v>
      </c>
      <c r="P17" s="523">
        <f>'[47]BuiXa-12'!P59</f>
        <v>0</v>
      </c>
      <c r="Q17" s="523">
        <f>'[47]Ducthinh-13'!P59</f>
        <v>0</v>
      </c>
      <c r="R17" s="523"/>
      <c r="S17" s="529"/>
      <c r="T17" s="529"/>
      <c r="U17" s="529"/>
      <c r="V17" s="529"/>
      <c r="W17" s="529"/>
      <c r="X17" s="529"/>
      <c r="Y17" s="529"/>
      <c r="Z17" s="529"/>
      <c r="AA17" s="529"/>
      <c r="AB17" s="529"/>
      <c r="AC17" s="529"/>
      <c r="AD17" s="529"/>
      <c r="AE17" s="529"/>
      <c r="AF17" s="529"/>
    </row>
    <row r="18" spans="1:32" s="506" customFormat="1" ht="18.75" customHeight="1" x14ac:dyDescent="0.15">
      <c r="A18" s="503" t="s">
        <v>187</v>
      </c>
      <c r="B18" s="469" t="s">
        <v>55</v>
      </c>
      <c r="C18" s="503" t="s">
        <v>56</v>
      </c>
      <c r="D18" s="524">
        <f t="shared" si="0"/>
        <v>0</v>
      </c>
      <c r="E18" s="524">
        <f>'[47]Thi tran Duc tho-1'!Q59</f>
        <v>0</v>
      </c>
      <c r="F18" s="524">
        <f>'[47]Duc Quang -2'!Q59</f>
        <v>0</v>
      </c>
      <c r="G18" s="524">
        <f>'[47]Duc vinh -3'!Q59</f>
        <v>0</v>
      </c>
      <c r="H18" s="524">
        <f>'[47]Duc chau -4'!Q59</f>
        <v>0</v>
      </c>
      <c r="I18" s="523">
        <f>'[47]Duc tung-5 '!Q59</f>
        <v>0</v>
      </c>
      <c r="J18" s="523"/>
      <c r="K18" s="524">
        <f>'[47]Lienminh-7'!Q59</f>
        <v>0</v>
      </c>
      <c r="L18" s="523">
        <f>'[47]Ducla-8'!Q59</f>
        <v>0</v>
      </c>
      <c r="M18" s="523">
        <f>'[47]Yenho-9'!Q59</f>
        <v>0</v>
      </c>
      <c r="N18" s="524">
        <f>'[47]Ducnhan -10'!Q59</f>
        <v>0</v>
      </c>
      <c r="O18" s="523">
        <f>'[47]TungANh-11'!Q59</f>
        <v>0</v>
      </c>
      <c r="P18" s="523">
        <f>'[47]BuiXa-12'!Q59</f>
        <v>0</v>
      </c>
      <c r="Q18" s="523">
        <f>'[47]Ducthinh-13'!Q59</f>
        <v>0</v>
      </c>
      <c r="R18" s="523"/>
      <c r="S18" s="529"/>
      <c r="T18" s="529"/>
      <c r="U18" s="529"/>
      <c r="V18" s="529"/>
      <c r="W18" s="529"/>
      <c r="X18" s="529"/>
      <c r="Y18" s="529"/>
      <c r="Z18" s="529"/>
      <c r="AA18" s="529"/>
      <c r="AB18" s="529"/>
      <c r="AC18" s="529"/>
      <c r="AD18" s="529"/>
      <c r="AE18" s="529"/>
      <c r="AF18" s="529"/>
    </row>
    <row r="19" spans="1:32" s="486" customFormat="1" ht="18.75" customHeight="1" x14ac:dyDescent="0.15">
      <c r="A19" s="466">
        <v>2</v>
      </c>
      <c r="B19" s="468" t="s">
        <v>695</v>
      </c>
      <c r="C19" s="466" t="s">
        <v>28</v>
      </c>
      <c r="D19" s="523">
        <f>SUM(E19:AF19)</f>
        <v>3.35</v>
      </c>
      <c r="E19" s="523">
        <f>'[47]Thi tran Duc tho-1'!R59</f>
        <v>0</v>
      </c>
      <c r="F19" s="523">
        <f>'[47]Duc Quang -2'!R59</f>
        <v>0</v>
      </c>
      <c r="G19" s="523">
        <f>'[47]Duc vinh -3'!R59</f>
        <v>3</v>
      </c>
      <c r="H19" s="523">
        <f>'[47]Duc chau -4'!R59</f>
        <v>0</v>
      </c>
      <c r="I19" s="523">
        <f>'[47]Truongson-6'!R59</f>
        <v>0</v>
      </c>
      <c r="J19" s="523"/>
      <c r="K19" s="523">
        <f>'[47]Lienminh-7'!R59</f>
        <v>0</v>
      </c>
      <c r="L19" s="523">
        <f>'[47]Ducla-8'!R59</f>
        <v>0</v>
      </c>
      <c r="M19" s="523">
        <f>'[47]Yenho-9'!R59</f>
        <v>0.35</v>
      </c>
      <c r="N19" s="523">
        <f>'[47]Ducnhan -10'!R59</f>
        <v>0</v>
      </c>
      <c r="O19" s="523">
        <f>'[47]TungANh-11'!R59</f>
        <v>0</v>
      </c>
      <c r="P19" s="523">
        <f>'[47]BuiXa-12'!R59</f>
        <v>0</v>
      </c>
      <c r="Q19" s="523">
        <f>'[47]Ducthinh-13'!R59</f>
        <v>0</v>
      </c>
      <c r="R19" s="523"/>
      <c r="S19" s="530"/>
      <c r="T19" s="530"/>
      <c r="U19" s="530"/>
      <c r="V19" s="530"/>
      <c r="W19" s="530"/>
      <c r="X19" s="530"/>
      <c r="Y19" s="530"/>
      <c r="Z19" s="530"/>
      <c r="AA19" s="530"/>
      <c r="AB19" s="530"/>
      <c r="AC19" s="530"/>
      <c r="AD19" s="530"/>
      <c r="AE19" s="530"/>
      <c r="AF19" s="530"/>
    </row>
    <row r="20" spans="1:32" s="506" customFormat="1" ht="18.75" customHeight="1" x14ac:dyDescent="0.15">
      <c r="A20" s="503" t="s">
        <v>21</v>
      </c>
      <c r="B20" s="469" t="s">
        <v>17</v>
      </c>
      <c r="C20" s="503" t="s">
        <v>29</v>
      </c>
      <c r="D20" s="524">
        <f t="shared" si="0"/>
        <v>0</v>
      </c>
      <c r="E20" s="523">
        <f>'[47]Thi tran Duc tho-1'!S59</f>
        <v>0</v>
      </c>
      <c r="F20" s="524">
        <f>'[47]Duc Quang -2'!S59</f>
        <v>0</v>
      </c>
      <c r="G20" s="524">
        <f>'[47]Duc vinh -3'!S59</f>
        <v>0</v>
      </c>
      <c r="H20" s="524">
        <f>'[47]Duc chau -4'!S59</f>
        <v>0</v>
      </c>
      <c r="I20" s="523">
        <f>'[47]Truongson-6'!S59</f>
        <v>0</v>
      </c>
      <c r="J20" s="524"/>
      <c r="K20" s="524">
        <f>'[47]Lienminh-7'!S59</f>
        <v>0</v>
      </c>
      <c r="L20" s="524">
        <f>'[47]Ducla-8'!S59</f>
        <v>0</v>
      </c>
      <c r="M20" s="524">
        <f>'[47]Yenho-9'!S59</f>
        <v>0</v>
      </c>
      <c r="N20" s="524">
        <f>'[47]Ducnhan -10'!S59</f>
        <v>0</v>
      </c>
      <c r="O20" s="524">
        <f>'[47]TungANh-11'!S59</f>
        <v>0</v>
      </c>
      <c r="P20" s="524">
        <f>'[47]BuiXa-12'!S59</f>
        <v>0</v>
      </c>
      <c r="Q20" s="524">
        <f>'[47]Ducthinh-13'!S59</f>
        <v>0</v>
      </c>
      <c r="R20" s="523"/>
      <c r="S20" s="529"/>
      <c r="T20" s="529"/>
      <c r="U20" s="529"/>
      <c r="V20" s="529"/>
      <c r="W20" s="529"/>
      <c r="X20" s="529"/>
      <c r="Y20" s="529"/>
      <c r="Z20" s="529"/>
      <c r="AA20" s="529"/>
      <c r="AB20" s="529"/>
      <c r="AC20" s="529"/>
      <c r="AD20" s="529"/>
      <c r="AE20" s="529"/>
      <c r="AF20" s="529"/>
    </row>
    <row r="21" spans="1:32" s="506" customFormat="1" ht="18.75" customHeight="1" x14ac:dyDescent="0.15">
      <c r="A21" s="503" t="s">
        <v>10</v>
      </c>
      <c r="B21" s="469" t="s">
        <v>18</v>
      </c>
      <c r="C21" s="503" t="s">
        <v>30</v>
      </c>
      <c r="D21" s="524">
        <f t="shared" si="0"/>
        <v>0</v>
      </c>
      <c r="E21" s="523">
        <f>'[47]Thi tran Duc tho-1'!T59</f>
        <v>0</v>
      </c>
      <c r="F21" s="524">
        <f>'[47]Duc Quang -2'!T59</f>
        <v>0</v>
      </c>
      <c r="G21" s="524">
        <f>'[47]Duc vinh -3'!T59</f>
        <v>0</v>
      </c>
      <c r="H21" s="524">
        <f>'[47]Duc chau -4'!T59</f>
        <v>0</v>
      </c>
      <c r="I21" s="523">
        <f>'[47]Truongson-6'!T59</f>
        <v>0</v>
      </c>
      <c r="J21" s="524"/>
      <c r="K21" s="524">
        <f>'[47]Lienminh-7'!T59</f>
        <v>0</v>
      </c>
      <c r="L21" s="524">
        <f>'[47]Ducla-8'!T59</f>
        <v>0</v>
      </c>
      <c r="M21" s="524">
        <f>'[47]Yenho-9'!T59</f>
        <v>0</v>
      </c>
      <c r="N21" s="524">
        <f>'[47]Ducnhan -10'!T59</f>
        <v>0</v>
      </c>
      <c r="O21" s="524">
        <f>'[47]TungANh-11'!T59</f>
        <v>0</v>
      </c>
      <c r="P21" s="524">
        <f>'[47]BuiXa-12'!T59</f>
        <v>0</v>
      </c>
      <c r="Q21" s="524">
        <f>'[47]Ducthinh-13'!T59</f>
        <v>0</v>
      </c>
      <c r="R21" s="523"/>
      <c r="S21" s="529"/>
      <c r="T21" s="529"/>
      <c r="U21" s="529"/>
      <c r="V21" s="529"/>
      <c r="W21" s="529"/>
      <c r="X21" s="529"/>
      <c r="Y21" s="529"/>
      <c r="Z21" s="529"/>
      <c r="AA21" s="529"/>
      <c r="AB21" s="529"/>
      <c r="AC21" s="529"/>
      <c r="AD21" s="529"/>
      <c r="AE21" s="529"/>
      <c r="AF21" s="529"/>
    </row>
    <row r="22" spans="1:32" s="506" customFormat="1" ht="18.75" customHeight="1" x14ac:dyDescent="0.15">
      <c r="A22" s="503" t="s">
        <v>11</v>
      </c>
      <c r="B22" s="469" t="s">
        <v>19</v>
      </c>
      <c r="C22" s="503" t="s">
        <v>123</v>
      </c>
      <c r="D22" s="524">
        <f t="shared" si="0"/>
        <v>0</v>
      </c>
      <c r="E22" s="523">
        <f>'[47]Thi tran Duc tho-1'!U59</f>
        <v>0</v>
      </c>
      <c r="F22" s="524">
        <f>'[47]Duc Quang -2'!U59</f>
        <v>0</v>
      </c>
      <c r="G22" s="524">
        <f>'[47]Duc vinh -3'!U59</f>
        <v>0</v>
      </c>
      <c r="H22" s="524">
        <f>'[47]Duc chau -4'!U59</f>
        <v>0</v>
      </c>
      <c r="I22" s="523">
        <f>'[47]Truongson-6'!U59</f>
        <v>0</v>
      </c>
      <c r="J22" s="524"/>
      <c r="K22" s="524">
        <f>'[47]Lienminh-7'!U59</f>
        <v>0</v>
      </c>
      <c r="L22" s="524">
        <f>'[47]Ducla-8'!U59</f>
        <v>0</v>
      </c>
      <c r="M22" s="524">
        <f>'[47]Yenho-9'!U59</f>
        <v>0</v>
      </c>
      <c r="N22" s="524">
        <f>'[47]Ducnhan -10'!U59</f>
        <v>0</v>
      </c>
      <c r="O22" s="524">
        <f>'[47]TungANh-11'!U59</f>
        <v>0</v>
      </c>
      <c r="P22" s="524">
        <f>'[47]BuiXa-12'!U59</f>
        <v>0</v>
      </c>
      <c r="Q22" s="524">
        <f>'[47]Ducthinh-13'!U59</f>
        <v>0</v>
      </c>
      <c r="R22" s="523"/>
      <c r="S22" s="529"/>
      <c r="T22" s="529"/>
      <c r="U22" s="529"/>
      <c r="V22" s="529"/>
      <c r="W22" s="529"/>
      <c r="X22" s="529"/>
      <c r="Y22" s="529"/>
      <c r="Z22" s="529"/>
      <c r="AA22" s="529"/>
      <c r="AB22" s="529"/>
      <c r="AC22" s="529"/>
      <c r="AD22" s="529"/>
      <c r="AE22" s="529"/>
      <c r="AF22" s="529"/>
    </row>
    <row r="23" spans="1:32" s="506" customFormat="1" ht="18.75" customHeight="1" x14ac:dyDescent="0.15">
      <c r="A23" s="503" t="s">
        <v>12</v>
      </c>
      <c r="B23" s="469" t="s">
        <v>79</v>
      </c>
      <c r="C23" s="503" t="s">
        <v>126</v>
      </c>
      <c r="D23" s="524">
        <f t="shared" si="0"/>
        <v>0</v>
      </c>
      <c r="E23" s="523">
        <f>'[47]Thi tran Duc tho-1'!V59</f>
        <v>0</v>
      </c>
      <c r="F23" s="524">
        <f>'[47]Duc Quang -2'!V59</f>
        <v>0</v>
      </c>
      <c r="G23" s="524">
        <f>'[47]Duc vinh -3'!V59</f>
        <v>0</v>
      </c>
      <c r="H23" s="524">
        <f>'[47]Duc chau -4'!V59</f>
        <v>0</v>
      </c>
      <c r="I23" s="523">
        <f>'[47]Truongson-6'!V59</f>
        <v>0</v>
      </c>
      <c r="J23" s="524"/>
      <c r="K23" s="524">
        <f>'[47]Lienminh-7'!V59</f>
        <v>0</v>
      </c>
      <c r="L23" s="524">
        <f>'[47]Ducla-8'!V59</f>
        <v>0</v>
      </c>
      <c r="M23" s="524">
        <f>'[47]Yenho-9'!V59</f>
        <v>0</v>
      </c>
      <c r="N23" s="524">
        <f>'[47]Ducnhan -10'!V59</f>
        <v>0</v>
      </c>
      <c r="O23" s="524">
        <f>'[47]TungANh-11'!V59</f>
        <v>0</v>
      </c>
      <c r="P23" s="524">
        <f>'[47]BuiXa-12'!V59</f>
        <v>0</v>
      </c>
      <c r="Q23" s="524">
        <f>'[47]Ducthinh-13'!V59</f>
        <v>0</v>
      </c>
      <c r="R23" s="523"/>
      <c r="S23" s="529"/>
      <c r="T23" s="529"/>
      <c r="U23" s="529"/>
      <c r="V23" s="529"/>
      <c r="W23" s="529"/>
      <c r="X23" s="529"/>
      <c r="Y23" s="529"/>
      <c r="Z23" s="529"/>
      <c r="AA23" s="529"/>
      <c r="AB23" s="529"/>
      <c r="AC23" s="529"/>
      <c r="AD23" s="529"/>
      <c r="AE23" s="529"/>
      <c r="AF23" s="529"/>
    </row>
    <row r="24" spans="1:32" s="506" customFormat="1" ht="18.75" customHeight="1" x14ac:dyDescent="0.15">
      <c r="A24" s="503" t="s">
        <v>13</v>
      </c>
      <c r="B24" s="469" t="s">
        <v>83</v>
      </c>
      <c r="C24" s="503" t="s">
        <v>127</v>
      </c>
      <c r="D24" s="524">
        <f t="shared" si="0"/>
        <v>0</v>
      </c>
      <c r="E24" s="523">
        <f>'[47]Thi tran Duc tho-1'!W59</f>
        <v>0</v>
      </c>
      <c r="F24" s="524">
        <f>'[47]Duc Quang -2'!W59</f>
        <v>0</v>
      </c>
      <c r="G24" s="524">
        <f>'[47]Duc vinh -3'!W59</f>
        <v>0</v>
      </c>
      <c r="H24" s="524">
        <f>'[47]Duc chau -4'!W59</f>
        <v>0</v>
      </c>
      <c r="I24" s="523">
        <f>'[47]Truongson-6'!W59</f>
        <v>0</v>
      </c>
      <c r="J24" s="524"/>
      <c r="K24" s="524">
        <f>'[47]Lienminh-7'!W59</f>
        <v>0</v>
      </c>
      <c r="L24" s="524">
        <f>'[47]Ducla-8'!W59</f>
        <v>0</v>
      </c>
      <c r="M24" s="524">
        <f>'[47]Yenho-9'!W59</f>
        <v>0</v>
      </c>
      <c r="N24" s="524">
        <f>'[47]Ducnhan -10'!W59</f>
        <v>0</v>
      </c>
      <c r="O24" s="524">
        <f>'[47]TungANh-11'!W59</f>
        <v>0</v>
      </c>
      <c r="P24" s="524">
        <f>'[47]BuiXa-12'!W59</f>
        <v>0</v>
      </c>
      <c r="Q24" s="524">
        <f>'[47]Ducthinh-13'!W59</f>
        <v>0</v>
      </c>
      <c r="R24" s="523"/>
      <c r="S24" s="529"/>
      <c r="T24" s="529"/>
      <c r="U24" s="529"/>
      <c r="V24" s="529"/>
      <c r="W24" s="529"/>
      <c r="X24" s="529"/>
      <c r="Y24" s="529"/>
      <c r="Z24" s="529"/>
      <c r="AA24" s="529"/>
      <c r="AB24" s="529"/>
      <c r="AC24" s="529"/>
      <c r="AD24" s="529"/>
      <c r="AE24" s="529"/>
      <c r="AF24" s="529"/>
    </row>
    <row r="25" spans="1:32" s="496" customFormat="1" ht="18.75" customHeight="1" x14ac:dyDescent="0.15">
      <c r="A25" s="503" t="s">
        <v>14</v>
      </c>
      <c r="B25" s="469" t="s">
        <v>696</v>
      </c>
      <c r="C25" s="503" t="s">
        <v>125</v>
      </c>
      <c r="D25" s="524">
        <f t="shared" si="0"/>
        <v>0</v>
      </c>
      <c r="E25" s="523">
        <f>'[47]Thi tran Duc tho-1'!X59</f>
        <v>0</v>
      </c>
      <c r="F25" s="524">
        <f>'[47]Duc Quang -2'!X59</f>
        <v>0</v>
      </c>
      <c r="G25" s="524">
        <f>'[47]Duc vinh -3'!X59</f>
        <v>0</v>
      </c>
      <c r="H25" s="524">
        <f>'[47]Duc chau -4'!X59</f>
        <v>0</v>
      </c>
      <c r="I25" s="523">
        <f>'[47]Truongson-6'!X59</f>
        <v>0</v>
      </c>
      <c r="J25" s="524"/>
      <c r="K25" s="524">
        <f>'[47]Lienminh-7'!X59</f>
        <v>0</v>
      </c>
      <c r="L25" s="524">
        <f>'[47]Ducla-8'!X59</f>
        <v>0</v>
      </c>
      <c r="M25" s="524">
        <f>'[47]Yenho-9'!X59</f>
        <v>0</v>
      </c>
      <c r="N25" s="524">
        <f>'[47]Ducnhan -10'!X59</f>
        <v>0</v>
      </c>
      <c r="O25" s="524">
        <f>'[47]TungANh-11'!X59</f>
        <v>0</v>
      </c>
      <c r="P25" s="524">
        <f>'[47]BuiXa-12'!X59</f>
        <v>0</v>
      </c>
      <c r="Q25" s="524">
        <f>'[47]Ducthinh-13'!X59</f>
        <v>0</v>
      </c>
      <c r="R25" s="523"/>
      <c r="S25" s="525"/>
      <c r="T25" s="525"/>
      <c r="U25" s="525"/>
      <c r="V25" s="525"/>
      <c r="W25" s="525"/>
      <c r="X25" s="525"/>
      <c r="Y25" s="525"/>
      <c r="Z25" s="525"/>
      <c r="AA25" s="525"/>
      <c r="AB25" s="525"/>
      <c r="AC25" s="525"/>
      <c r="AD25" s="525"/>
      <c r="AE25" s="525"/>
      <c r="AF25" s="525"/>
    </row>
    <row r="26" spans="1:32" s="496" customFormat="1" ht="18.75" customHeight="1" x14ac:dyDescent="0.15">
      <c r="A26" s="503" t="s">
        <v>22</v>
      </c>
      <c r="B26" s="469" t="s">
        <v>85</v>
      </c>
      <c r="C26" s="503" t="s">
        <v>51</v>
      </c>
      <c r="D26" s="524">
        <f t="shared" si="0"/>
        <v>0.35</v>
      </c>
      <c r="E26" s="523">
        <f>'[47]Thi tran Duc tho-1'!Y59</f>
        <v>0</v>
      </c>
      <c r="F26" s="524">
        <f>'[47]Duc Quang -2'!Y59</f>
        <v>0</v>
      </c>
      <c r="G26" s="524">
        <f>'[47]Duc vinh -3'!Y59</f>
        <v>0</v>
      </c>
      <c r="H26" s="524">
        <f>'[47]Duc chau -4'!Y59</f>
        <v>0</v>
      </c>
      <c r="I26" s="523">
        <f>'[47]Truongson-6'!Y66</f>
        <v>0</v>
      </c>
      <c r="J26" s="524"/>
      <c r="K26" s="524">
        <f>'[47]Lienminh-7'!Y59</f>
        <v>0</v>
      </c>
      <c r="L26" s="524">
        <f>'[47]Ducla-8'!Y59</f>
        <v>0</v>
      </c>
      <c r="M26" s="524">
        <f>'[47]Yenho-9'!Y59</f>
        <v>0.35</v>
      </c>
      <c r="N26" s="524">
        <f>'[47]Ducnhan -10'!Y59</f>
        <v>0</v>
      </c>
      <c r="O26" s="524">
        <f>'[47]TungANh-11'!Y59</f>
        <v>0</v>
      </c>
      <c r="P26" s="524">
        <f>'[47]BuiXa-12'!Y59</f>
        <v>0</v>
      </c>
      <c r="Q26" s="524">
        <f>'[47]Ducthinh-13'!Y59</f>
        <v>0</v>
      </c>
      <c r="R26" s="523"/>
      <c r="S26" s="525"/>
      <c r="T26" s="525"/>
      <c r="U26" s="525"/>
      <c r="V26" s="525"/>
      <c r="W26" s="530"/>
      <c r="X26" s="525"/>
      <c r="Y26" s="525"/>
      <c r="Z26" s="525"/>
      <c r="AA26" s="525"/>
      <c r="AB26" s="525"/>
      <c r="AC26" s="525"/>
      <c r="AD26" s="525"/>
      <c r="AE26" s="525"/>
      <c r="AF26" s="525"/>
    </row>
    <row r="27" spans="1:32" s="506" customFormat="1" ht="18.75" customHeight="1" x14ac:dyDescent="0.15">
      <c r="A27" s="503" t="s">
        <v>23</v>
      </c>
      <c r="B27" s="470" t="s">
        <v>86</v>
      </c>
      <c r="C27" s="503" t="s">
        <v>44</v>
      </c>
      <c r="D27" s="524">
        <f t="shared" si="0"/>
        <v>0</v>
      </c>
      <c r="E27" s="523">
        <f>'[47]Thi tran Duc tho-1'!Z59</f>
        <v>0</v>
      </c>
      <c r="F27" s="524">
        <f>'[47]Duc Quang -2'!Z59</f>
        <v>0</v>
      </c>
      <c r="G27" s="524">
        <f>'[47]Duc vinh -3'!Z59</f>
        <v>0</v>
      </c>
      <c r="H27" s="524">
        <f>'[47]Duc chau -4'!Z59</f>
        <v>0</v>
      </c>
      <c r="I27" s="523">
        <f>'[47]Truongson-6'!Z67</f>
        <v>0</v>
      </c>
      <c r="J27" s="524"/>
      <c r="K27" s="524">
        <f>'[47]Lienminh-7'!Z59</f>
        <v>0</v>
      </c>
      <c r="L27" s="524">
        <f>'[47]Ducla-8'!Z59</f>
        <v>0</v>
      </c>
      <c r="M27" s="524">
        <f>'[47]Yenho-9'!Z59</f>
        <v>0</v>
      </c>
      <c r="N27" s="524">
        <f>'[47]Ducnhan -10'!Z59</f>
        <v>0</v>
      </c>
      <c r="O27" s="524">
        <f>'[47]TungANh-11'!Z59</f>
        <v>0</v>
      </c>
      <c r="P27" s="524">
        <f>'[47]BuiXa-12'!Z59</f>
        <v>0</v>
      </c>
      <c r="Q27" s="524">
        <f>'[47]Ducthinh-13'!Z59</f>
        <v>0</v>
      </c>
      <c r="R27" s="523"/>
      <c r="S27" s="529"/>
      <c r="T27" s="529"/>
      <c r="U27" s="529"/>
      <c r="V27" s="529"/>
      <c r="W27" s="529"/>
      <c r="X27" s="529"/>
      <c r="Y27" s="529"/>
      <c r="Z27" s="529"/>
      <c r="AA27" s="529"/>
      <c r="AB27" s="529"/>
      <c r="AC27" s="529"/>
      <c r="AD27" s="529"/>
      <c r="AE27" s="529"/>
      <c r="AF27" s="529"/>
    </row>
    <row r="28" spans="1:32" s="486" customFormat="1" ht="18.75" customHeight="1" x14ac:dyDescent="0.15">
      <c r="A28" s="466" t="s">
        <v>45</v>
      </c>
      <c r="B28" s="536" t="s">
        <v>131</v>
      </c>
      <c r="C28" s="466" t="s">
        <v>31</v>
      </c>
      <c r="D28" s="523">
        <f t="shared" si="0"/>
        <v>0</v>
      </c>
      <c r="E28" s="523">
        <f>'[47]Thi tran Duc tho-1'!AA59</f>
        <v>0</v>
      </c>
      <c r="F28" s="523">
        <f>'[47]Duc Quang -2'!AA59</f>
        <v>0</v>
      </c>
      <c r="G28" s="523">
        <f>'[47]Duc vinh -3'!AA59</f>
        <v>0</v>
      </c>
      <c r="H28" s="523">
        <f>'[47]Duc chau -4'!AA59</f>
        <v>0</v>
      </c>
      <c r="I28" s="523">
        <f>'[47]Truongson-6'!AA59</f>
        <v>0</v>
      </c>
      <c r="J28" s="523"/>
      <c r="K28" s="523">
        <f>'[47]Lienminh-7'!AA59</f>
        <v>0</v>
      </c>
      <c r="L28" s="523">
        <f>'[47]Ducla-8'!AA59</f>
        <v>0</v>
      </c>
      <c r="M28" s="523">
        <f>'[47]Yenho-9'!AA59</f>
        <v>0</v>
      </c>
      <c r="N28" s="523">
        <f>'[47]Ducnhan -10'!AA59</f>
        <v>0</v>
      </c>
      <c r="O28" s="523">
        <f>'[47]TungANh-11'!AA59</f>
        <v>0</v>
      </c>
      <c r="P28" s="523">
        <f>'[47]BuiXa-12'!AA59</f>
        <v>0</v>
      </c>
      <c r="Q28" s="523">
        <f>'[47]Ducthinh-13'!AA59</f>
        <v>0</v>
      </c>
      <c r="R28" s="523"/>
      <c r="S28" s="530"/>
      <c r="T28" s="530"/>
      <c r="U28" s="530"/>
      <c r="V28" s="530"/>
      <c r="W28" s="530"/>
      <c r="X28" s="530"/>
      <c r="Y28" s="530"/>
      <c r="Z28" s="530"/>
      <c r="AA28" s="530"/>
      <c r="AB28" s="530"/>
      <c r="AC28" s="530"/>
      <c r="AD28" s="530"/>
      <c r="AE28" s="530"/>
      <c r="AF28" s="530"/>
    </row>
    <row r="29" spans="1:32" s="506" customFormat="1" ht="18.75" customHeight="1" x14ac:dyDescent="0.15">
      <c r="A29" s="503" t="s">
        <v>130</v>
      </c>
      <c r="B29" s="470" t="s">
        <v>104</v>
      </c>
      <c r="C29" s="503" t="s">
        <v>148</v>
      </c>
      <c r="D29" s="524">
        <f t="shared" si="0"/>
        <v>3</v>
      </c>
      <c r="E29" s="524">
        <f>'[47]Thi tran Duc tho-1'!AM59</f>
        <v>0</v>
      </c>
      <c r="F29" s="524">
        <f>'[47]Duc Quang -2'!AM59</f>
        <v>0</v>
      </c>
      <c r="G29" s="524">
        <f>'[47]Duc vinh -3'!AM59</f>
        <v>3</v>
      </c>
      <c r="H29" s="524">
        <f>'[47]Duc chau -4'!AM59</f>
        <v>0</v>
      </c>
      <c r="I29" s="524">
        <f>'[47]Truongson-6'!AM59</f>
        <v>0</v>
      </c>
      <c r="J29" s="524"/>
      <c r="K29" s="524">
        <f>'[47]Lienminh-7'!AM59</f>
        <v>0</v>
      </c>
      <c r="L29" s="524">
        <f>'[47]Ducla-8'!AM59</f>
        <v>0</v>
      </c>
      <c r="M29" s="524">
        <f>'[47]Yenho-9'!AM59</f>
        <v>0</v>
      </c>
      <c r="N29" s="524">
        <f>'[47]Ducnhan -10'!AM59</f>
        <v>0</v>
      </c>
      <c r="O29" s="524">
        <f>'[47]TungANh-11'!AM59</f>
        <v>0</v>
      </c>
      <c r="P29" s="524">
        <f>'[47]BuiXa-12'!AM59</f>
        <v>0</v>
      </c>
      <c r="Q29" s="524">
        <f>'[47]Ducthinh-13'!AM59</f>
        <v>0</v>
      </c>
      <c r="R29" s="523"/>
      <c r="S29" s="529"/>
      <c r="T29" s="529"/>
      <c r="U29" s="529"/>
      <c r="V29" s="529"/>
      <c r="W29" s="529"/>
      <c r="X29" s="529"/>
      <c r="Y29" s="529"/>
      <c r="Z29" s="529"/>
      <c r="AA29" s="529"/>
      <c r="AB29" s="529"/>
      <c r="AC29" s="529"/>
      <c r="AD29" s="529"/>
      <c r="AE29" s="529"/>
      <c r="AF29" s="529"/>
    </row>
    <row r="30" spans="1:32" s="506" customFormat="1" ht="18.75" customHeight="1" x14ac:dyDescent="0.15">
      <c r="A30" s="503" t="s">
        <v>178</v>
      </c>
      <c r="B30" s="470" t="s">
        <v>120</v>
      </c>
      <c r="C30" s="503" t="s">
        <v>124</v>
      </c>
      <c r="D30" s="524">
        <f t="shared" si="0"/>
        <v>0</v>
      </c>
      <c r="E30" s="524">
        <f>'[47]Thi tran Duc tho-1'!AN59</f>
        <v>0</v>
      </c>
      <c r="F30" s="524">
        <f>'[47]Duc Quang -2'!AN59</f>
        <v>0</v>
      </c>
      <c r="G30" s="524">
        <f>'[47]Duc vinh -3'!AN59</f>
        <v>0</v>
      </c>
      <c r="H30" s="524">
        <f>'[47]Duc chau -4'!AN59</f>
        <v>0</v>
      </c>
      <c r="I30" s="524">
        <f>'[47]Truongson-6'!AN59</f>
        <v>0</v>
      </c>
      <c r="J30" s="524"/>
      <c r="K30" s="524">
        <f>'[47]Lienminh-7'!AN59</f>
        <v>0</v>
      </c>
      <c r="L30" s="524">
        <f>'[47]Ducla-8'!AN59</f>
        <v>0</v>
      </c>
      <c r="M30" s="524">
        <f>'[47]Yenho-9'!AN59</f>
        <v>0</v>
      </c>
      <c r="N30" s="524">
        <f>'[47]Ducnhan -10'!AN59</f>
        <v>0</v>
      </c>
      <c r="O30" s="524">
        <f>'[47]TungANh-11'!AN59</f>
        <v>0</v>
      </c>
      <c r="P30" s="524">
        <f>'[47]BuiXa-12'!AN59</f>
        <v>0</v>
      </c>
      <c r="Q30" s="524">
        <f>'[47]Ducthinh-13'!AN59</f>
        <v>0</v>
      </c>
      <c r="R30" s="523"/>
      <c r="S30" s="529"/>
      <c r="T30" s="529"/>
      <c r="U30" s="529"/>
      <c r="V30" s="529"/>
      <c r="W30" s="529"/>
      <c r="X30" s="529"/>
      <c r="Y30" s="529"/>
      <c r="Z30" s="529"/>
      <c r="AA30" s="529"/>
      <c r="AB30" s="529"/>
      <c r="AC30" s="529"/>
      <c r="AD30" s="529"/>
      <c r="AE30" s="529"/>
      <c r="AF30" s="529"/>
    </row>
    <row r="31" spans="1:32" s="506" customFormat="1" ht="18.75" customHeight="1" x14ac:dyDescent="0.15">
      <c r="A31" s="503" t="s">
        <v>179</v>
      </c>
      <c r="B31" s="470" t="s">
        <v>80</v>
      </c>
      <c r="C31" s="503" t="s">
        <v>69</v>
      </c>
      <c r="D31" s="524">
        <f t="shared" si="0"/>
        <v>0</v>
      </c>
      <c r="E31" s="524">
        <f>'[47]Thi tran Duc tho-1'!AO59</f>
        <v>0</v>
      </c>
      <c r="F31" s="524">
        <f>'[47]Duc Quang -2'!AO59</f>
        <v>0</v>
      </c>
      <c r="G31" s="524">
        <f>'[47]Duc vinh -3'!AO59</f>
        <v>0</v>
      </c>
      <c r="H31" s="524">
        <f>'[47]Duc chau -4'!AO59</f>
        <v>0</v>
      </c>
      <c r="I31" s="524">
        <f>'[47]Truongson-6'!AO59</f>
        <v>0</v>
      </c>
      <c r="J31" s="524"/>
      <c r="K31" s="524">
        <f>'[47]Lienminh-7'!AO59</f>
        <v>0</v>
      </c>
      <c r="L31" s="524">
        <f>'[47]Ducla-8'!AO59</f>
        <v>0</v>
      </c>
      <c r="M31" s="524">
        <f>'[47]Yenho-9'!AO59</f>
        <v>0</v>
      </c>
      <c r="N31" s="524">
        <f>'[47]Ducnhan -10'!AO59</f>
        <v>0</v>
      </c>
      <c r="O31" s="524">
        <f>'[47]TungANh-11'!AO59</f>
        <v>0</v>
      </c>
      <c r="P31" s="524">
        <f>'[47]BuiXa-12'!AO59</f>
        <v>0</v>
      </c>
      <c r="Q31" s="524">
        <f>'[47]Ducthinh-13'!AO59</f>
        <v>0</v>
      </c>
      <c r="R31" s="523"/>
      <c r="S31" s="529"/>
      <c r="T31" s="529"/>
      <c r="U31" s="529"/>
      <c r="V31" s="529"/>
      <c r="W31" s="529"/>
      <c r="X31" s="529"/>
      <c r="Y31" s="529"/>
      <c r="Z31" s="529"/>
      <c r="AA31" s="529"/>
      <c r="AB31" s="529"/>
      <c r="AC31" s="529"/>
      <c r="AD31" s="529"/>
      <c r="AE31" s="529"/>
      <c r="AF31" s="529"/>
    </row>
    <row r="32" spans="1:32" s="506" customFormat="1" ht="18.75" customHeight="1" x14ac:dyDescent="0.15">
      <c r="A32" s="503" t="s">
        <v>180</v>
      </c>
      <c r="B32" s="470" t="s">
        <v>87</v>
      </c>
      <c r="C32" s="503" t="s">
        <v>92</v>
      </c>
      <c r="D32" s="524">
        <f t="shared" si="0"/>
        <v>0</v>
      </c>
      <c r="E32" s="524">
        <f>'[47]Thi tran Duc tho-1'!AP59</f>
        <v>0</v>
      </c>
      <c r="F32" s="524">
        <f>'[47]Duc Quang -2'!AP59</f>
        <v>0</v>
      </c>
      <c r="G32" s="524">
        <f>'[47]Duc vinh -3'!AP59</f>
        <v>0</v>
      </c>
      <c r="H32" s="524">
        <f>'[47]Duc chau -4'!AP59</f>
        <v>0</v>
      </c>
      <c r="I32" s="524">
        <f>'[47]Truongson-6'!AP59</f>
        <v>0</v>
      </c>
      <c r="J32" s="524"/>
      <c r="K32" s="524">
        <f>'[47]Lienminh-7'!AP59</f>
        <v>0</v>
      </c>
      <c r="L32" s="524">
        <f>'[47]Ducla-8'!AP59</f>
        <v>0</v>
      </c>
      <c r="M32" s="524">
        <f>'[47]Yenho-9'!AP59</f>
        <v>0</v>
      </c>
      <c r="N32" s="524">
        <f>'[47]Ducnhan -10'!AP59</f>
        <v>0</v>
      </c>
      <c r="O32" s="524">
        <f>'[47]TungANh-11'!AP59</f>
        <v>0</v>
      </c>
      <c r="P32" s="524">
        <f>'[47]BuiXa-12'!AP59</f>
        <v>0</v>
      </c>
      <c r="Q32" s="524">
        <f>'[47]Ducthinh-13'!AP59</f>
        <v>0</v>
      </c>
      <c r="R32" s="523"/>
      <c r="S32" s="529"/>
      <c r="T32" s="529"/>
      <c r="U32" s="529"/>
      <c r="V32" s="529"/>
      <c r="W32" s="529">
        <v>0.1</v>
      </c>
      <c r="X32" s="529"/>
      <c r="Y32" s="529"/>
      <c r="Z32" s="529"/>
      <c r="AA32" s="529">
        <v>0.24</v>
      </c>
      <c r="AB32" s="529"/>
      <c r="AC32" s="529"/>
      <c r="AD32" s="529"/>
      <c r="AE32" s="529"/>
      <c r="AF32" s="529"/>
    </row>
    <row r="33" spans="1:32" s="506" customFormat="1" ht="18.75" customHeight="1" x14ac:dyDescent="0.15">
      <c r="A33" s="503" t="s">
        <v>181</v>
      </c>
      <c r="B33" s="470" t="s">
        <v>88</v>
      </c>
      <c r="C33" s="503" t="s">
        <v>93</v>
      </c>
      <c r="D33" s="524">
        <f t="shared" si="0"/>
        <v>0</v>
      </c>
      <c r="E33" s="524">
        <f>'[47]Thi tran Duc tho-1'!AQ59</f>
        <v>0</v>
      </c>
      <c r="F33" s="524">
        <f>'[47]Duc Quang -2'!AQ59</f>
        <v>0</v>
      </c>
      <c r="G33" s="524">
        <f>'[47]Duc vinh -3'!AQ59</f>
        <v>0</v>
      </c>
      <c r="H33" s="524">
        <f>'[47]Duc chau -4'!AQ59</f>
        <v>0</v>
      </c>
      <c r="I33" s="524">
        <f>'[47]Truongson-6'!AQ59</f>
        <v>0</v>
      </c>
      <c r="J33" s="524"/>
      <c r="K33" s="524">
        <f>'[47]Lienminh-7'!AQ59</f>
        <v>0</v>
      </c>
      <c r="L33" s="524">
        <f>'[47]Ducla-8'!AQ59</f>
        <v>0</v>
      </c>
      <c r="M33" s="524">
        <f>'[47]Yenho-9'!AQ59</f>
        <v>0</v>
      </c>
      <c r="N33" s="524">
        <f>'[47]Ducnhan -10'!AQ59</f>
        <v>0</v>
      </c>
      <c r="O33" s="524">
        <f>'[47]TungANh-11'!AQ59</f>
        <v>0</v>
      </c>
      <c r="P33" s="524">
        <f>'[47]BuiXa-12'!AQ59</f>
        <v>0</v>
      </c>
      <c r="Q33" s="524">
        <f>'[47]Ducthinh-13'!AQ59</f>
        <v>0</v>
      </c>
      <c r="R33" s="523"/>
      <c r="S33" s="529"/>
      <c r="T33" s="529"/>
      <c r="U33" s="529"/>
      <c r="V33" s="529"/>
      <c r="W33" s="529"/>
      <c r="X33" s="529"/>
      <c r="Y33" s="529"/>
      <c r="Z33" s="529"/>
      <c r="AA33" s="529"/>
      <c r="AB33" s="529"/>
      <c r="AC33" s="529"/>
      <c r="AD33" s="529"/>
      <c r="AE33" s="529"/>
      <c r="AF33" s="529"/>
    </row>
    <row r="34" spans="1:32" s="506" customFormat="1" ht="18.75" customHeight="1" x14ac:dyDescent="0.15">
      <c r="A34" s="503" t="s">
        <v>182</v>
      </c>
      <c r="B34" s="470" t="s">
        <v>89</v>
      </c>
      <c r="C34" s="503" t="s">
        <v>97</v>
      </c>
      <c r="D34" s="524">
        <f t="shared" si="0"/>
        <v>0</v>
      </c>
      <c r="E34" s="524">
        <f>'[47]Thi tran Duc tho-1'!AR59</f>
        <v>0</v>
      </c>
      <c r="F34" s="524">
        <f>'[47]Duc Quang -2'!AR59</f>
        <v>0</v>
      </c>
      <c r="G34" s="524">
        <f>'[47]Duc vinh -3'!AR59</f>
        <v>0</v>
      </c>
      <c r="H34" s="524">
        <f>'[47]Duc chau -4'!AR59</f>
        <v>0</v>
      </c>
      <c r="I34" s="524">
        <f>'[47]Truongson-6'!AR59</f>
        <v>0</v>
      </c>
      <c r="J34" s="524"/>
      <c r="K34" s="524">
        <f>'[47]Lienminh-7'!AR59</f>
        <v>0</v>
      </c>
      <c r="L34" s="524">
        <f>'[47]Ducla-8'!AR59</f>
        <v>0</v>
      </c>
      <c r="M34" s="524">
        <f>'[47]Yenho-9'!AR59</f>
        <v>0</v>
      </c>
      <c r="N34" s="524">
        <f>'[47]Ducnhan -10'!AR59</f>
        <v>0</v>
      </c>
      <c r="O34" s="524">
        <f>'[47]TungANh-11'!AR59</f>
        <v>0</v>
      </c>
      <c r="P34" s="524">
        <f>'[47]BuiXa-12'!AR59</f>
        <v>0</v>
      </c>
      <c r="Q34" s="524">
        <f>'[47]Ducthinh-13'!AR59</f>
        <v>0</v>
      </c>
      <c r="R34" s="523"/>
      <c r="S34" s="529"/>
      <c r="T34" s="529"/>
      <c r="U34" s="529"/>
      <c r="V34" s="529"/>
      <c r="W34" s="529"/>
      <c r="X34" s="529"/>
      <c r="Y34" s="529"/>
      <c r="Z34" s="529"/>
      <c r="AA34" s="529"/>
      <c r="AB34" s="529"/>
      <c r="AC34" s="529"/>
      <c r="AD34" s="529"/>
      <c r="AE34" s="529"/>
      <c r="AF34" s="529"/>
    </row>
    <row r="35" spans="1:32" s="506" customFormat="1" ht="18.75" customHeight="1" x14ac:dyDescent="0.15">
      <c r="A35" s="503" t="s">
        <v>183</v>
      </c>
      <c r="B35" s="512" t="s">
        <v>117</v>
      </c>
      <c r="C35" s="503" t="s">
        <v>94</v>
      </c>
      <c r="D35" s="524">
        <f t="shared" si="0"/>
        <v>0</v>
      </c>
      <c r="E35" s="524">
        <f>'[47]Thi tran Duc tho-1'!AS59</f>
        <v>0</v>
      </c>
      <c r="F35" s="524">
        <f>'[47]Duc Quang -2'!AS59</f>
        <v>0</v>
      </c>
      <c r="G35" s="524">
        <f>'[47]Duc vinh -3'!AS59</f>
        <v>0</v>
      </c>
      <c r="H35" s="524">
        <f>'[47]Duc chau -4'!AS59</f>
        <v>0</v>
      </c>
      <c r="I35" s="524">
        <f>'[47]Truongson-6'!AS59</f>
        <v>0</v>
      </c>
      <c r="J35" s="524"/>
      <c r="K35" s="524">
        <f>'[47]Lienminh-7'!AS59</f>
        <v>0</v>
      </c>
      <c r="L35" s="524">
        <f>'[47]Ducla-8'!AS59</f>
        <v>0</v>
      </c>
      <c r="M35" s="524">
        <f>'[47]Yenho-9'!AS59</f>
        <v>0</v>
      </c>
      <c r="N35" s="524">
        <f>'[47]Ducnhan -10'!AS59</f>
        <v>0</v>
      </c>
      <c r="O35" s="524">
        <f>'[47]TungANh-11'!AS59</f>
        <v>0</v>
      </c>
      <c r="P35" s="524">
        <f>'[47]BuiXa-12'!AS59</f>
        <v>0</v>
      </c>
      <c r="Q35" s="524">
        <f>'[47]Ducthinh-13'!AS59</f>
        <v>0</v>
      </c>
      <c r="R35" s="523"/>
      <c r="S35" s="529"/>
      <c r="T35" s="529"/>
      <c r="U35" s="529"/>
      <c r="V35" s="529"/>
      <c r="W35" s="529"/>
      <c r="X35" s="529"/>
      <c r="Y35" s="529"/>
      <c r="Z35" s="529"/>
      <c r="AA35" s="529"/>
      <c r="AB35" s="529"/>
      <c r="AC35" s="529"/>
      <c r="AD35" s="529"/>
      <c r="AE35" s="529"/>
      <c r="AF35" s="529"/>
    </row>
    <row r="36" spans="1:32" s="506" customFormat="1" ht="18.75" customHeight="1" x14ac:dyDescent="0.15">
      <c r="A36" s="503" t="s">
        <v>184</v>
      </c>
      <c r="B36" s="470" t="s">
        <v>121</v>
      </c>
      <c r="C36" s="503" t="s">
        <v>118</v>
      </c>
      <c r="D36" s="524">
        <f t="shared" si="0"/>
        <v>0</v>
      </c>
      <c r="E36" s="524">
        <f>'[47]Thi tran Duc tho-1'!AT59</f>
        <v>0</v>
      </c>
      <c r="F36" s="524">
        <f>'[47]Duc Quang -2'!AT59</f>
        <v>0</v>
      </c>
      <c r="G36" s="524">
        <f>'[47]Duc vinh -3'!AT59</f>
        <v>0</v>
      </c>
      <c r="H36" s="524">
        <f>'[47]Duc chau -4'!AT59</f>
        <v>0</v>
      </c>
      <c r="I36" s="524">
        <f>'[47]Truongson-6'!AT59</f>
        <v>0</v>
      </c>
      <c r="J36" s="524"/>
      <c r="K36" s="524">
        <f>'[47]Lienminh-7'!AT59</f>
        <v>0</v>
      </c>
      <c r="L36" s="524">
        <f>'[47]Ducla-8'!AT59</f>
        <v>0</v>
      </c>
      <c r="M36" s="524">
        <f>'[47]Yenho-9'!AT59</f>
        <v>0</v>
      </c>
      <c r="N36" s="524">
        <f>'[47]Ducnhan -10'!AT59</f>
        <v>0</v>
      </c>
      <c r="O36" s="524">
        <f>'[47]TungANh-11'!AT59</f>
        <v>0</v>
      </c>
      <c r="P36" s="524">
        <f>'[47]BuiXa-12'!AT59</f>
        <v>0</v>
      </c>
      <c r="Q36" s="524">
        <f>'[47]Ducthinh-13'!AT59</f>
        <v>0</v>
      </c>
      <c r="R36" s="523"/>
      <c r="S36" s="529"/>
      <c r="T36" s="529"/>
      <c r="U36" s="529"/>
      <c r="V36" s="529"/>
      <c r="W36" s="529"/>
      <c r="X36" s="529"/>
      <c r="Y36" s="529"/>
      <c r="Z36" s="529"/>
      <c r="AA36" s="529"/>
      <c r="AB36" s="529"/>
      <c r="AC36" s="529"/>
      <c r="AD36" s="529"/>
      <c r="AE36" s="529"/>
      <c r="AF36" s="529"/>
    </row>
    <row r="37" spans="1:32" s="506" customFormat="1" ht="18.75" customHeight="1" x14ac:dyDescent="0.15">
      <c r="A37" s="503" t="s">
        <v>185</v>
      </c>
      <c r="B37" s="470" t="s">
        <v>90</v>
      </c>
      <c r="C37" s="503" t="s">
        <v>95</v>
      </c>
      <c r="D37" s="524">
        <f t="shared" si="0"/>
        <v>0</v>
      </c>
      <c r="E37" s="524">
        <f>'[47]Thi tran Duc tho-1'!AU59</f>
        <v>0</v>
      </c>
      <c r="F37" s="524">
        <f>'[47]Duc Quang -2'!AU59</f>
        <v>0</v>
      </c>
      <c r="G37" s="524">
        <f>'[47]Duc vinh -3'!AU59</f>
        <v>0</v>
      </c>
      <c r="H37" s="524">
        <f>'[47]Duc chau -4'!AU59</f>
        <v>0</v>
      </c>
      <c r="I37" s="524">
        <f>'[47]Truongson-6'!AU59</f>
        <v>0</v>
      </c>
      <c r="J37" s="524"/>
      <c r="K37" s="524">
        <f>'[47]Lienminh-7'!AU59</f>
        <v>0</v>
      </c>
      <c r="L37" s="524">
        <f>'[47]Ducla-8'!AU59</f>
        <v>0</v>
      </c>
      <c r="M37" s="524">
        <f>'[47]Yenho-9'!AU59</f>
        <v>0</v>
      </c>
      <c r="N37" s="524">
        <f>'[47]Ducnhan -10'!AU59</f>
        <v>0</v>
      </c>
      <c r="O37" s="524">
        <f>'[47]TungANh-11'!AU59</f>
        <v>0</v>
      </c>
      <c r="P37" s="524">
        <f>'[47]BuiXa-12'!AU59</f>
        <v>0</v>
      </c>
      <c r="Q37" s="524">
        <f>'[47]Ducthinh-13'!AU59</f>
        <v>0</v>
      </c>
      <c r="R37" s="523"/>
      <c r="S37" s="529"/>
      <c r="T37" s="529"/>
      <c r="U37" s="529"/>
      <c r="V37" s="529"/>
      <c r="W37" s="529"/>
      <c r="X37" s="529"/>
      <c r="Y37" s="529"/>
      <c r="Z37" s="529"/>
      <c r="AA37" s="529"/>
      <c r="AB37" s="529"/>
      <c r="AC37" s="529"/>
      <c r="AD37" s="529"/>
      <c r="AE37" s="529"/>
      <c r="AF37" s="529"/>
    </row>
    <row r="38" spans="1:32" s="506" customFormat="1" ht="18.75" customHeight="1" x14ac:dyDescent="0.15">
      <c r="A38" s="503" t="s">
        <v>186</v>
      </c>
      <c r="B38" s="512" t="s">
        <v>91</v>
      </c>
      <c r="C38" s="503" t="s">
        <v>46</v>
      </c>
      <c r="D38" s="524">
        <f t="shared" si="0"/>
        <v>0</v>
      </c>
      <c r="E38" s="524">
        <f>'[47]Thi tran Duc tho-1'!AV59</f>
        <v>0</v>
      </c>
      <c r="F38" s="524">
        <f>'[47]Duc Quang -2'!AV59</f>
        <v>0</v>
      </c>
      <c r="G38" s="524">
        <f>'[47]Duc vinh -3'!AV59</f>
        <v>0</v>
      </c>
      <c r="H38" s="524">
        <f>'[47]Duc chau -4'!AV59</f>
        <v>0</v>
      </c>
      <c r="I38" s="524">
        <f>'[47]Truongson-6'!AV59</f>
        <v>0</v>
      </c>
      <c r="J38" s="524"/>
      <c r="K38" s="524">
        <f>'[47]Lienminh-7'!AV59</f>
        <v>0</v>
      </c>
      <c r="L38" s="524">
        <f>'[47]Ducla-8'!AV59</f>
        <v>0</v>
      </c>
      <c r="M38" s="524">
        <f>'[47]Yenho-9'!AV59</f>
        <v>0</v>
      </c>
      <c r="N38" s="524">
        <f>'[47]Ducnhan -10'!AV59</f>
        <v>0</v>
      </c>
      <c r="O38" s="524">
        <f>'[47]TungANh-11'!AV59</f>
        <v>0</v>
      </c>
      <c r="P38" s="524">
        <f>'[47]BuiXa-12'!AV59</f>
        <v>0</v>
      </c>
      <c r="Q38" s="524">
        <f>'[47]Ducthinh-13'!AV59</f>
        <v>0</v>
      </c>
      <c r="R38" s="523"/>
      <c r="S38" s="529"/>
      <c r="T38" s="529"/>
      <c r="U38" s="529"/>
      <c r="V38" s="529"/>
      <c r="W38" s="529"/>
      <c r="X38" s="529"/>
      <c r="Y38" s="529"/>
      <c r="Z38" s="529"/>
      <c r="AA38" s="529"/>
      <c r="AB38" s="529"/>
      <c r="AC38" s="529"/>
      <c r="AD38" s="529"/>
      <c r="AE38" s="529"/>
      <c r="AF38" s="529"/>
    </row>
    <row r="39" spans="1:32" s="506" customFormat="1" ht="18.75" customHeight="1" x14ac:dyDescent="0.15">
      <c r="A39" s="503" t="s">
        <v>188</v>
      </c>
      <c r="B39" s="512" t="s">
        <v>727</v>
      </c>
      <c r="C39" s="503" t="s">
        <v>52</v>
      </c>
      <c r="D39" s="524">
        <f t="shared" si="0"/>
        <v>0</v>
      </c>
      <c r="E39" s="524">
        <f>'[47]Thi tran Duc tho-1'!AW59</f>
        <v>0</v>
      </c>
      <c r="F39" s="524">
        <f>'[47]Duc Quang -2'!AW59</f>
        <v>0</v>
      </c>
      <c r="G39" s="524">
        <f>'[47]Duc vinh -3'!AW59</f>
        <v>0</v>
      </c>
      <c r="H39" s="524">
        <f>'[47]Duc chau -4'!AW59</f>
        <v>0</v>
      </c>
      <c r="I39" s="524"/>
      <c r="J39" s="524">
        <f>'[47]Truongson-6'!AW59</f>
        <v>0</v>
      </c>
      <c r="K39" s="524">
        <f>'[47]Lienminh-7'!AW59</f>
        <v>0</v>
      </c>
      <c r="L39" s="524">
        <f>'[47]Ducla-8'!AW59</f>
        <v>0</v>
      </c>
      <c r="M39" s="524">
        <f>'[47]Yenho-9'!AW59</f>
        <v>0</v>
      </c>
      <c r="N39" s="524">
        <f>'[47]Ducnhan -10'!AW59</f>
        <v>0</v>
      </c>
      <c r="O39" s="524">
        <f>'[47]TungANh-11'!AW59</f>
        <v>0</v>
      </c>
      <c r="P39" s="524">
        <f>'[47]BuiXa-12'!AW59</f>
        <v>0</v>
      </c>
      <c r="Q39" s="524">
        <f>'[47]Ducthinh-13'!AW59</f>
        <v>0</v>
      </c>
      <c r="R39" s="523"/>
      <c r="S39" s="529"/>
      <c r="T39" s="529"/>
      <c r="U39" s="529"/>
      <c r="V39" s="529">
        <v>1.5</v>
      </c>
      <c r="W39" s="529"/>
      <c r="X39" s="529"/>
      <c r="Y39" s="529"/>
      <c r="Z39" s="529"/>
      <c r="AA39" s="529"/>
      <c r="AB39" s="529"/>
      <c r="AC39" s="529"/>
      <c r="AD39" s="529"/>
      <c r="AE39" s="529"/>
      <c r="AF39" s="529"/>
    </row>
    <row r="40" spans="1:32" s="506" customFormat="1" ht="18.75" customHeight="1" x14ac:dyDescent="0.15">
      <c r="A40" s="503" t="s">
        <v>189</v>
      </c>
      <c r="B40" s="470" t="s">
        <v>153</v>
      </c>
      <c r="C40" s="503" t="s">
        <v>151</v>
      </c>
      <c r="D40" s="524">
        <f t="shared" si="0"/>
        <v>0</v>
      </c>
      <c r="E40" s="524">
        <f>'[47]Thi tran Duc tho-1'!AX59</f>
        <v>0</v>
      </c>
      <c r="F40" s="524">
        <f>'[47]Duc Quang -2'!AX59</f>
        <v>0</v>
      </c>
      <c r="G40" s="524">
        <f>'[47]Duc vinh -3'!AX59</f>
        <v>0</v>
      </c>
      <c r="H40" s="524">
        <f>'[47]Duc chau -4'!AX59</f>
        <v>0</v>
      </c>
      <c r="I40" s="524">
        <f>'[47]Truongson-6'!AX59</f>
        <v>0</v>
      </c>
      <c r="J40" s="524"/>
      <c r="K40" s="524">
        <f>'[47]Lienminh-7'!AX59</f>
        <v>0</v>
      </c>
      <c r="L40" s="524">
        <f>'[47]Ducla-8'!AX59</f>
        <v>0</v>
      </c>
      <c r="M40" s="524">
        <f>'[47]Yenho-9'!AX59</f>
        <v>0</v>
      </c>
      <c r="N40" s="524">
        <f>'[47]Ducnhan -10'!AX59</f>
        <v>0</v>
      </c>
      <c r="O40" s="524">
        <f>'[47]TungANh-11'!AX59</f>
        <v>0</v>
      </c>
      <c r="P40" s="524">
        <f>'[47]BuiXa-12'!AX59</f>
        <v>0</v>
      </c>
      <c r="Q40" s="524">
        <f>'[47]Ducthinh-13'!AX59</f>
        <v>0</v>
      </c>
      <c r="R40" s="523"/>
      <c r="S40" s="529"/>
      <c r="T40" s="529"/>
      <c r="U40" s="529"/>
      <c r="V40" s="529"/>
      <c r="W40" s="529"/>
      <c r="X40" s="529"/>
      <c r="Y40" s="529"/>
      <c r="Z40" s="529"/>
      <c r="AA40" s="529"/>
      <c r="AB40" s="529"/>
      <c r="AC40" s="529"/>
      <c r="AD40" s="529"/>
      <c r="AE40" s="529"/>
      <c r="AF40" s="529"/>
    </row>
    <row r="41" spans="1:32" s="506" customFormat="1" ht="18.75" customHeight="1" x14ac:dyDescent="0.15">
      <c r="A41" s="503" t="s">
        <v>190</v>
      </c>
      <c r="B41" s="470" t="s">
        <v>154</v>
      </c>
      <c r="C41" s="503" t="s">
        <v>152</v>
      </c>
      <c r="D41" s="524">
        <f t="shared" si="0"/>
        <v>0</v>
      </c>
      <c r="E41" s="524">
        <f>'[47]Thi tran Duc tho-1'!AY59</f>
        <v>0</v>
      </c>
      <c r="F41" s="524">
        <f>'[47]Duc Quang -2'!AY59</f>
        <v>0</v>
      </c>
      <c r="G41" s="524">
        <f>'[47]Duc vinh -3'!AY59</f>
        <v>0</v>
      </c>
      <c r="H41" s="524">
        <f>'[47]Duc chau -4'!AY59</f>
        <v>0</v>
      </c>
      <c r="I41" s="524">
        <f>'[47]Truongson-6'!AY59</f>
        <v>0</v>
      </c>
      <c r="J41" s="524"/>
      <c r="K41" s="524">
        <f>'[47]Lienminh-7'!AY59</f>
        <v>0</v>
      </c>
      <c r="L41" s="524">
        <f>'[47]Ducla-8'!AY59</f>
        <v>0</v>
      </c>
      <c r="M41" s="524">
        <f>'[47]Yenho-9'!AY59</f>
        <v>0</v>
      </c>
      <c r="N41" s="524">
        <f>'[47]Ducnhan -10'!AY59</f>
        <v>0</v>
      </c>
      <c r="O41" s="524">
        <f>'[47]TungANh-11'!AY59</f>
        <v>0</v>
      </c>
      <c r="P41" s="524">
        <f>'[47]BuiXa-12'!AY59</f>
        <v>0</v>
      </c>
      <c r="Q41" s="524">
        <f>'[47]Ducthinh-13'!AY59</f>
        <v>0</v>
      </c>
      <c r="R41" s="523"/>
      <c r="S41" s="529"/>
      <c r="T41" s="529"/>
      <c r="U41" s="529"/>
      <c r="V41" s="529"/>
      <c r="W41" s="529"/>
      <c r="X41" s="529"/>
      <c r="Y41" s="529"/>
      <c r="Z41" s="529"/>
      <c r="AA41" s="529"/>
      <c r="AB41" s="529"/>
      <c r="AC41" s="529"/>
      <c r="AD41" s="529"/>
      <c r="AE41" s="529"/>
      <c r="AF41" s="529"/>
    </row>
    <row r="42" spans="1:32" s="506" customFormat="1" ht="18.75" customHeight="1" x14ac:dyDescent="0.15">
      <c r="A42" s="503" t="s">
        <v>191</v>
      </c>
      <c r="B42" s="470" t="s">
        <v>149</v>
      </c>
      <c r="C42" s="503" t="s">
        <v>103</v>
      </c>
      <c r="D42" s="524">
        <f t="shared" si="0"/>
        <v>0</v>
      </c>
      <c r="E42" s="524">
        <f>'[47]Thi tran Duc tho-1'!AZ59</f>
        <v>0</v>
      </c>
      <c r="F42" s="524">
        <f>'[47]Duc Quang -2'!AZ59</f>
        <v>0</v>
      </c>
      <c r="G42" s="524">
        <f>'[47]Duc vinh -3'!AZ59</f>
        <v>0</v>
      </c>
      <c r="H42" s="524">
        <f>'[47]Duc chau -4'!AZ59</f>
        <v>0</v>
      </c>
      <c r="I42" s="524">
        <f>'[47]Truongson-6'!AZ59</f>
        <v>0</v>
      </c>
      <c r="J42" s="524"/>
      <c r="K42" s="524">
        <f>'[47]Lienminh-7'!AZ59</f>
        <v>0</v>
      </c>
      <c r="L42" s="524">
        <f>'[47]Ducla-8'!AZ59</f>
        <v>0</v>
      </c>
      <c r="M42" s="524">
        <f>'[47]Yenho-9'!AZ59</f>
        <v>0</v>
      </c>
      <c r="N42" s="524">
        <f>'[47]Ducnhan -10'!AZ59</f>
        <v>0</v>
      </c>
      <c r="O42" s="524">
        <f>'[47]TungANh-11'!AZ59</f>
        <v>0</v>
      </c>
      <c r="P42" s="524">
        <f>'[47]BuiXa-12'!AZ59</f>
        <v>0</v>
      </c>
      <c r="Q42" s="524">
        <f>'[47]Ducthinh-13'!AZ59</f>
        <v>0</v>
      </c>
      <c r="R42" s="523"/>
      <c r="S42" s="529"/>
      <c r="T42" s="529"/>
      <c r="U42" s="529"/>
      <c r="V42" s="529"/>
      <c r="W42" s="529"/>
      <c r="X42" s="529"/>
      <c r="Y42" s="529"/>
      <c r="Z42" s="529"/>
      <c r="AA42" s="529"/>
      <c r="AB42" s="529"/>
      <c r="AC42" s="529"/>
      <c r="AD42" s="529"/>
      <c r="AE42" s="529"/>
      <c r="AF42" s="529"/>
    </row>
    <row r="43" spans="1:32" s="506" customFormat="1" ht="18.75" customHeight="1" x14ac:dyDescent="0.15">
      <c r="A43" s="503" t="s">
        <v>192</v>
      </c>
      <c r="B43" s="470" t="s">
        <v>697</v>
      </c>
      <c r="C43" s="503" t="s">
        <v>157</v>
      </c>
      <c r="D43" s="524">
        <f t="shared" si="0"/>
        <v>0</v>
      </c>
      <c r="E43" s="524">
        <f>'[47]Thi tran Duc tho-1'!BA59</f>
        <v>0</v>
      </c>
      <c r="F43" s="524">
        <f>'[47]Duc Quang -2'!BA59</f>
        <v>0</v>
      </c>
      <c r="G43" s="524">
        <f>'[47]Duc vinh -3'!BA59</f>
        <v>0</v>
      </c>
      <c r="H43" s="524">
        <f>'[47]Duc chau -4'!BA59</f>
        <v>0</v>
      </c>
      <c r="I43" s="524">
        <f>'[47]Truongson-6'!BA59</f>
        <v>0</v>
      </c>
      <c r="J43" s="524"/>
      <c r="K43" s="524">
        <f>'[47]Lienminh-7'!BA59</f>
        <v>0</v>
      </c>
      <c r="L43" s="524">
        <f>'[47]Ducla-8'!BA59</f>
        <v>0</v>
      </c>
      <c r="M43" s="524">
        <f>'[47]Yenho-9'!BA59</f>
        <v>0</v>
      </c>
      <c r="N43" s="524">
        <f>'[47]Ducnhan -10'!BA59</f>
        <v>0</v>
      </c>
      <c r="O43" s="524">
        <f>'[47]TungANh-11'!BA59</f>
        <v>0</v>
      </c>
      <c r="P43" s="524">
        <f>'[47]BuiXa-12'!BA59</f>
        <v>0</v>
      </c>
      <c r="Q43" s="524">
        <f>'[47]Ducthinh-13'!BA59</f>
        <v>0</v>
      </c>
      <c r="R43" s="523"/>
      <c r="S43" s="529"/>
      <c r="T43" s="529"/>
      <c r="U43" s="529"/>
      <c r="V43" s="529"/>
      <c r="W43" s="529"/>
      <c r="X43" s="529"/>
      <c r="Y43" s="529"/>
      <c r="Z43" s="529"/>
      <c r="AA43" s="529"/>
      <c r="AB43" s="529"/>
      <c r="AC43" s="529"/>
      <c r="AD43" s="529"/>
      <c r="AE43" s="529"/>
      <c r="AF43" s="529"/>
    </row>
    <row r="44" spans="1:32" s="506" customFormat="1" ht="18.75" customHeight="1" x14ac:dyDescent="0.15">
      <c r="A44" s="503" t="s">
        <v>193</v>
      </c>
      <c r="B44" s="470" t="s">
        <v>155</v>
      </c>
      <c r="C44" s="503" t="s">
        <v>158</v>
      </c>
      <c r="D44" s="524">
        <f t="shared" si="0"/>
        <v>0</v>
      </c>
      <c r="E44" s="524">
        <f>'[47]Thi tran Duc tho-1'!BB59</f>
        <v>0</v>
      </c>
      <c r="F44" s="524">
        <f>'[47]Duc Quang -2'!BB59</f>
        <v>0</v>
      </c>
      <c r="G44" s="524">
        <f>'[47]Duc vinh -3'!BB59</f>
        <v>0</v>
      </c>
      <c r="H44" s="524">
        <f>'[47]Duc chau -4'!BB59</f>
        <v>0</v>
      </c>
      <c r="I44" s="524">
        <f>'[47]Truongson-6'!BB59</f>
        <v>0</v>
      </c>
      <c r="J44" s="524"/>
      <c r="K44" s="524">
        <f>'[47]Lienminh-7'!BB59</f>
        <v>0</v>
      </c>
      <c r="L44" s="524">
        <f>'[47]Ducla-8'!BB59</f>
        <v>0</v>
      </c>
      <c r="M44" s="524">
        <f>'[47]Yenho-9'!BB59</f>
        <v>0</v>
      </c>
      <c r="N44" s="524">
        <f>'[47]Ducnhan -10'!BB59</f>
        <v>0</v>
      </c>
      <c r="O44" s="524">
        <f>'[47]TungANh-11'!BB59</f>
        <v>0</v>
      </c>
      <c r="P44" s="524">
        <f>'[47]BuiXa-12'!BB59</f>
        <v>0</v>
      </c>
      <c r="Q44" s="524">
        <f>'[47]Ducthinh-13'!BB59</f>
        <v>0</v>
      </c>
      <c r="R44" s="523"/>
      <c r="S44" s="529"/>
      <c r="T44" s="529"/>
      <c r="U44" s="529"/>
      <c r="V44" s="529"/>
      <c r="W44" s="529"/>
      <c r="X44" s="529"/>
      <c r="Y44" s="529"/>
      <c r="Z44" s="529"/>
      <c r="AA44" s="529"/>
      <c r="AB44" s="529"/>
      <c r="AC44" s="529"/>
      <c r="AD44" s="529"/>
      <c r="AE44" s="529"/>
      <c r="AF44" s="529"/>
    </row>
    <row r="45" spans="1:32" s="506" customFormat="1" ht="18.75" customHeight="1" x14ac:dyDescent="0.15">
      <c r="A45" s="503" t="s">
        <v>194</v>
      </c>
      <c r="B45" s="470" t="s">
        <v>73</v>
      </c>
      <c r="C45" s="503" t="s">
        <v>74</v>
      </c>
      <c r="D45" s="524">
        <f t="shared" si="0"/>
        <v>0</v>
      </c>
      <c r="E45" s="524">
        <f>'[47]Thi tran Duc tho-1'!BC59</f>
        <v>0</v>
      </c>
      <c r="F45" s="524">
        <f>'[47]Duc Quang -2'!BC59</f>
        <v>0</v>
      </c>
      <c r="G45" s="524">
        <f>'[47]Duc vinh -3'!BC59</f>
        <v>0</v>
      </c>
      <c r="H45" s="524">
        <f>'[47]Duc chau -4'!BC59</f>
        <v>0</v>
      </c>
      <c r="I45" s="524">
        <f>'[47]Truongson-6'!BC59</f>
        <v>0</v>
      </c>
      <c r="J45" s="524"/>
      <c r="K45" s="524">
        <f>'[47]Lienminh-7'!BC59</f>
        <v>0</v>
      </c>
      <c r="L45" s="524">
        <f>'[47]Ducla-8'!BC59</f>
        <v>0</v>
      </c>
      <c r="M45" s="524">
        <f>'[47]Yenho-9'!BC59</f>
        <v>0</v>
      </c>
      <c r="N45" s="524">
        <f>'[47]Ducnhan -10'!BC59</f>
        <v>0</v>
      </c>
      <c r="O45" s="524">
        <f>'[47]TungANh-11'!BC59</f>
        <v>0</v>
      </c>
      <c r="P45" s="524">
        <f>'[47]BuiXa-12'!BC59</f>
        <v>0</v>
      </c>
      <c r="Q45" s="524">
        <f>'[47]Ducthinh-13'!BC59</f>
        <v>0</v>
      </c>
      <c r="R45" s="523"/>
      <c r="S45" s="529"/>
      <c r="T45" s="529"/>
      <c r="U45" s="529"/>
      <c r="V45" s="529"/>
      <c r="W45" s="529"/>
      <c r="X45" s="529"/>
      <c r="Y45" s="529"/>
      <c r="Z45" s="529"/>
      <c r="AA45" s="529"/>
      <c r="AB45" s="529"/>
      <c r="AC45" s="529"/>
      <c r="AD45" s="529"/>
      <c r="AE45" s="529"/>
      <c r="AF45" s="529"/>
    </row>
    <row r="46" spans="1:32" s="225" customFormat="1" ht="18" x14ac:dyDescent="0.2">
      <c r="A46" s="526"/>
      <c r="B46" s="527"/>
      <c r="C46" s="527"/>
      <c r="D46" s="527"/>
      <c r="E46" s="527"/>
      <c r="F46" s="527"/>
      <c r="G46" s="527"/>
      <c r="H46" s="527"/>
      <c r="I46" s="527"/>
      <c r="J46" s="527"/>
      <c r="K46" s="527"/>
      <c r="L46" s="527"/>
      <c r="M46" s="527"/>
      <c r="N46" s="527"/>
      <c r="O46" s="527"/>
      <c r="P46" s="527"/>
      <c r="Q46" s="527"/>
      <c r="R46" s="527"/>
    </row>
    <row r="48" spans="1:32" s="225" customFormat="1" ht="18" x14ac:dyDescent="0.2">
      <c r="A48" s="526"/>
      <c r="B48" s="527"/>
      <c r="C48" s="527"/>
      <c r="D48" s="528"/>
      <c r="E48" s="527"/>
      <c r="F48" s="527"/>
      <c r="G48" s="527"/>
      <c r="H48" s="527"/>
      <c r="I48" s="527"/>
      <c r="J48" s="527"/>
      <c r="K48" s="527"/>
      <c r="L48" s="527"/>
      <c r="M48" s="527"/>
      <c r="N48" s="527"/>
      <c r="O48" s="527"/>
      <c r="P48" s="527"/>
      <c r="Q48" s="527"/>
      <c r="R48" s="527"/>
    </row>
    <row r="49" spans="1:7" ht="18" x14ac:dyDescent="0.2">
      <c r="A49" s="526"/>
      <c r="D49" s="528"/>
      <c r="G49" s="528"/>
    </row>
    <row r="56" spans="1:7" x14ac:dyDescent="0.15">
      <c r="E56" s="527">
        <f>F56+G56</f>
        <v>0</v>
      </c>
    </row>
  </sheetData>
  <mergeCells count="9">
    <mergeCell ref="A1:D1"/>
    <mergeCell ref="X1:AF1"/>
    <mergeCell ref="E3:AF3"/>
    <mergeCell ref="A2:AF2"/>
    <mergeCell ref="A4:A5"/>
    <mergeCell ref="B4:B5"/>
    <mergeCell ref="C4:C5"/>
    <mergeCell ref="D4:D5"/>
    <mergeCell ref="E4:AF4"/>
  </mergeCells>
  <conditionalFormatting sqref="C43:C45 A2 B43:B44">
    <cfRule type="cellIs" dxfId="0" priority="1" stopIfTrue="1" operator="equal">
      <formula>0</formula>
    </cfRule>
  </conditionalFormatting>
  <printOptions horizontalCentered="1"/>
  <pageMargins left="3.937007874015748E-2" right="0.23622047244094491" top="0.15748031496062992" bottom="0.23622047244094491" header="0.23622047244094491" footer="0.23622047244094491"/>
  <pageSetup paperSize="8" scale="79" firstPageNumber="4294963191"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86"/>
  <sheetViews>
    <sheetView showZeros="0" zoomScale="70" zoomScaleSheetLayoutView="100" workbookViewId="0">
      <selection activeCell="T9" sqref="T9"/>
    </sheetView>
  </sheetViews>
  <sheetFormatPr baseColWidth="10" defaultColWidth="10.1640625" defaultRowHeight="15.75" customHeight="1" x14ac:dyDescent="0.2"/>
  <cols>
    <col min="1" max="1" width="7.83203125" style="625" customWidth="1"/>
    <col min="2" max="2" width="52.5" style="561" customWidth="1"/>
    <col min="3" max="3" width="10.6640625" style="625" customWidth="1"/>
    <col min="4" max="4" width="11.6640625" style="561" customWidth="1"/>
    <col min="5" max="5" width="9.33203125" style="626" customWidth="1"/>
    <col min="6" max="6" width="9.33203125" style="561" customWidth="1"/>
    <col min="7" max="8" width="8.83203125" style="626" customWidth="1"/>
    <col min="9" max="9" width="7.6640625" style="626" customWidth="1"/>
    <col min="10" max="10" width="8.6640625" style="561" customWidth="1"/>
    <col min="11" max="11" width="15.5" style="561" customWidth="1"/>
    <col min="12" max="12" width="9.5" style="625" customWidth="1"/>
    <col min="13" max="13" width="24.83203125" style="627" customWidth="1"/>
    <col min="14" max="16384" width="10.1640625" style="561"/>
  </cols>
  <sheetData>
    <row r="1" spans="1:13" s="540" customFormat="1" ht="16.5" customHeight="1" x14ac:dyDescent="0.2">
      <c r="A1" s="537" t="s">
        <v>66</v>
      </c>
      <c r="B1" s="537"/>
      <c r="C1" s="538"/>
      <c r="D1" s="537"/>
      <c r="E1" s="539"/>
      <c r="G1" s="541"/>
      <c r="H1" s="541"/>
      <c r="I1" s="541"/>
      <c r="L1" s="542"/>
      <c r="M1" s="543"/>
    </row>
    <row r="2" spans="1:13" s="540" customFormat="1" ht="24.75" customHeight="1" x14ac:dyDescent="0.2">
      <c r="A2" s="693" t="s">
        <v>503</v>
      </c>
      <c r="B2" s="694"/>
      <c r="C2" s="694"/>
      <c r="D2" s="694"/>
      <c r="E2" s="694"/>
      <c r="F2" s="694"/>
      <c r="G2" s="694"/>
      <c r="H2" s="694"/>
      <c r="I2" s="694"/>
      <c r="J2" s="694"/>
      <c r="K2" s="694"/>
      <c r="L2" s="694"/>
      <c r="M2" s="543"/>
    </row>
    <row r="3" spans="1:13" s="540" customFormat="1" ht="29.25" customHeight="1" x14ac:dyDescent="0.2">
      <c r="A3" s="695" t="s">
        <v>730</v>
      </c>
      <c r="B3" s="695"/>
      <c r="C3" s="695"/>
      <c r="D3" s="695"/>
      <c r="E3" s="695"/>
      <c r="F3" s="695"/>
      <c r="G3" s="695"/>
      <c r="H3" s="695"/>
      <c r="I3" s="695"/>
      <c r="J3" s="695"/>
      <c r="K3" s="695"/>
      <c r="L3" s="695"/>
      <c r="M3" s="543"/>
    </row>
    <row r="4" spans="1:13" s="546" customFormat="1" ht="21" customHeight="1" x14ac:dyDescent="0.2">
      <c r="A4" s="696" t="s">
        <v>20</v>
      </c>
      <c r="B4" s="696" t="s">
        <v>174</v>
      </c>
      <c r="C4" s="696" t="s">
        <v>245</v>
      </c>
      <c r="D4" s="697" t="s">
        <v>4</v>
      </c>
      <c r="E4" s="696" t="s">
        <v>3</v>
      </c>
      <c r="F4" s="697" t="s">
        <v>731</v>
      </c>
      <c r="G4" s="696" t="s">
        <v>732</v>
      </c>
      <c r="H4" s="696"/>
      <c r="I4" s="696"/>
      <c r="J4" s="696"/>
      <c r="K4" s="696" t="s">
        <v>733</v>
      </c>
      <c r="L4" s="696" t="s">
        <v>502</v>
      </c>
      <c r="M4" s="698" t="s">
        <v>246</v>
      </c>
    </row>
    <row r="5" spans="1:13" s="546" customFormat="1" ht="80.25" customHeight="1" x14ac:dyDescent="0.2">
      <c r="A5" s="696"/>
      <c r="B5" s="696"/>
      <c r="C5" s="696"/>
      <c r="D5" s="697"/>
      <c r="E5" s="696"/>
      <c r="F5" s="697"/>
      <c r="G5" s="544" t="s">
        <v>78</v>
      </c>
      <c r="H5" s="544" t="s">
        <v>247</v>
      </c>
      <c r="I5" s="544" t="s">
        <v>26</v>
      </c>
      <c r="J5" s="545" t="s">
        <v>248</v>
      </c>
      <c r="K5" s="696"/>
      <c r="L5" s="696"/>
      <c r="M5" s="698"/>
    </row>
    <row r="6" spans="1:13" s="546" customFormat="1" ht="37.5" customHeight="1" x14ac:dyDescent="0.2">
      <c r="A6" s="547" t="s">
        <v>249</v>
      </c>
      <c r="B6" s="548" t="s">
        <v>250</v>
      </c>
      <c r="C6" s="549"/>
      <c r="D6" s="550">
        <f>E6+F6</f>
        <v>23.099999999999998</v>
      </c>
      <c r="E6" s="551">
        <f>SUM(E7,E10)</f>
        <v>1.9</v>
      </c>
      <c r="F6" s="550">
        <f>SUM(G6:J6)</f>
        <v>21.2</v>
      </c>
      <c r="G6" s="551">
        <f>SUM(G7,G10)</f>
        <v>1</v>
      </c>
      <c r="H6" s="551"/>
      <c r="I6" s="551">
        <f>SUM(I7,I10)</f>
        <v>0</v>
      </c>
      <c r="J6" s="550">
        <f>SUM(J7,J10)</f>
        <v>20.2</v>
      </c>
      <c r="K6" s="547"/>
      <c r="L6" s="547"/>
      <c r="M6" s="552"/>
    </row>
    <row r="7" spans="1:13" s="546" customFormat="1" ht="21.75" customHeight="1" x14ac:dyDescent="0.2">
      <c r="A7" s="553" t="s">
        <v>5</v>
      </c>
      <c r="B7" s="554" t="s">
        <v>734</v>
      </c>
      <c r="C7" s="553"/>
      <c r="D7" s="550">
        <f>SUM(D8:D9)</f>
        <v>22.9</v>
      </c>
      <c r="E7" s="551">
        <f>SUM(E8:E9)</f>
        <v>1.9</v>
      </c>
      <c r="F7" s="550">
        <f>SUM(F8:F9)</f>
        <v>21</v>
      </c>
      <c r="G7" s="551">
        <f>SUM(G8:G9)</f>
        <v>1</v>
      </c>
      <c r="H7" s="551"/>
      <c r="I7" s="551">
        <f>SUM(I8:I9)</f>
        <v>0</v>
      </c>
      <c r="J7" s="550">
        <f>SUM(J8:J9)</f>
        <v>20</v>
      </c>
      <c r="K7" s="554"/>
      <c r="L7" s="553"/>
      <c r="M7" s="552"/>
    </row>
    <row r="8" spans="1:13" s="546" customFormat="1" ht="21.75" customHeight="1" x14ac:dyDescent="0.2">
      <c r="A8" s="555">
        <v>1</v>
      </c>
      <c r="B8" s="556" t="s">
        <v>735</v>
      </c>
      <c r="C8" s="555" t="s">
        <v>736</v>
      </c>
      <c r="D8" s="557">
        <f>E8+F8</f>
        <v>20</v>
      </c>
      <c r="E8" s="558"/>
      <c r="F8" s="557">
        <f>SUM(G8:J8)</f>
        <v>20</v>
      </c>
      <c r="G8" s="559"/>
      <c r="H8" s="559"/>
      <c r="I8" s="559"/>
      <c r="J8" s="560">
        <v>20</v>
      </c>
      <c r="K8" s="556" t="s">
        <v>688</v>
      </c>
      <c r="L8" s="552">
        <v>24</v>
      </c>
      <c r="M8" s="552"/>
    </row>
    <row r="9" spans="1:13" ht="21.75" customHeight="1" x14ac:dyDescent="0.2">
      <c r="A9" s="555">
        <v>2</v>
      </c>
      <c r="B9" s="556" t="s">
        <v>737</v>
      </c>
      <c r="C9" s="555" t="s">
        <v>736</v>
      </c>
      <c r="D9" s="557">
        <f>E9+F9</f>
        <v>2.9</v>
      </c>
      <c r="E9" s="558">
        <v>1.9</v>
      </c>
      <c r="F9" s="557">
        <f>SUM(G9:J9)</f>
        <v>1</v>
      </c>
      <c r="G9" s="559">
        <v>1</v>
      </c>
      <c r="H9" s="559"/>
      <c r="I9" s="559"/>
      <c r="J9" s="560"/>
      <c r="K9" s="556" t="s">
        <v>738</v>
      </c>
      <c r="L9" s="552">
        <v>25</v>
      </c>
      <c r="M9" s="552"/>
    </row>
    <row r="10" spans="1:13" s="546" customFormat="1" ht="21.75" customHeight="1" x14ac:dyDescent="0.2">
      <c r="A10" s="553" t="s">
        <v>6</v>
      </c>
      <c r="B10" s="554" t="s">
        <v>739</v>
      </c>
      <c r="C10" s="553"/>
      <c r="D10" s="557">
        <f>E10+F10</f>
        <v>0.2</v>
      </c>
      <c r="E10" s="558"/>
      <c r="F10" s="557">
        <f>SUM(G10:J10)</f>
        <v>0.2</v>
      </c>
      <c r="G10" s="559"/>
      <c r="H10" s="559"/>
      <c r="I10" s="559"/>
      <c r="J10" s="560">
        <f>J11</f>
        <v>0.2</v>
      </c>
      <c r="K10" s="554"/>
      <c r="L10" s="552"/>
      <c r="M10" s="552"/>
    </row>
    <row r="11" spans="1:13" s="546" customFormat="1" ht="21.75" customHeight="1" x14ac:dyDescent="0.2">
      <c r="A11" s="555">
        <v>1</v>
      </c>
      <c r="B11" s="556" t="s">
        <v>740</v>
      </c>
      <c r="C11" s="555" t="s">
        <v>30</v>
      </c>
      <c r="D11" s="557">
        <f>E11+F11</f>
        <v>0.2</v>
      </c>
      <c r="E11" s="558"/>
      <c r="F11" s="557">
        <f>SUM(G11:J11)</f>
        <v>0.2</v>
      </c>
      <c r="G11" s="559"/>
      <c r="H11" s="559"/>
      <c r="I11" s="559"/>
      <c r="J11" s="560">
        <v>0.2</v>
      </c>
      <c r="K11" s="562" t="s">
        <v>676</v>
      </c>
      <c r="L11" s="552">
        <v>26</v>
      </c>
      <c r="M11" s="552"/>
    </row>
    <row r="12" spans="1:13" s="546" customFormat="1" ht="54.75" customHeight="1" x14ac:dyDescent="0.2">
      <c r="A12" s="544" t="s">
        <v>252</v>
      </c>
      <c r="B12" s="563" t="s">
        <v>253</v>
      </c>
      <c r="C12" s="564"/>
      <c r="D12" s="550">
        <f t="shared" ref="D12:J12" si="0">D13</f>
        <v>117.465</v>
      </c>
      <c r="E12" s="551">
        <f t="shared" si="0"/>
        <v>8</v>
      </c>
      <c r="F12" s="550">
        <f t="shared" si="0"/>
        <v>109.46500000000002</v>
      </c>
      <c r="G12" s="551">
        <f t="shared" si="0"/>
        <v>73.721000000000004</v>
      </c>
      <c r="H12" s="551">
        <f t="shared" si="0"/>
        <v>0</v>
      </c>
      <c r="I12" s="551">
        <f t="shared" si="0"/>
        <v>0</v>
      </c>
      <c r="J12" s="550">
        <f t="shared" si="0"/>
        <v>35.744</v>
      </c>
      <c r="K12" s="565"/>
      <c r="L12" s="552"/>
      <c r="M12" s="552"/>
    </row>
    <row r="13" spans="1:13" s="566" customFormat="1" ht="21.75" customHeight="1" x14ac:dyDescent="0.2">
      <c r="A13" s="544" t="s">
        <v>21</v>
      </c>
      <c r="B13" s="563" t="s">
        <v>35</v>
      </c>
      <c r="C13" s="564"/>
      <c r="D13" s="550">
        <f t="shared" ref="D13:J13" si="1">D14+D16+D18+D30+D35+D37+D50+D52+D57+D63+D65+D67+D72+D139+D143+D146</f>
        <v>117.465</v>
      </c>
      <c r="E13" s="551">
        <f t="shared" si="1"/>
        <v>8</v>
      </c>
      <c r="F13" s="550">
        <f t="shared" si="1"/>
        <v>109.46500000000002</v>
      </c>
      <c r="G13" s="551">
        <f t="shared" si="1"/>
        <v>73.721000000000004</v>
      </c>
      <c r="H13" s="551">
        <f t="shared" si="1"/>
        <v>0</v>
      </c>
      <c r="I13" s="551">
        <f t="shared" si="1"/>
        <v>0</v>
      </c>
      <c r="J13" s="550">
        <f t="shared" si="1"/>
        <v>35.744</v>
      </c>
      <c r="K13" s="565"/>
      <c r="L13" s="552"/>
      <c r="M13" s="552"/>
    </row>
    <row r="14" spans="1:13" s="546" customFormat="1" ht="21.75" customHeight="1" x14ac:dyDescent="0.2">
      <c r="A14" s="553" t="s">
        <v>741</v>
      </c>
      <c r="B14" s="554" t="s">
        <v>83</v>
      </c>
      <c r="C14" s="553"/>
      <c r="D14" s="550">
        <f t="shared" ref="D14:J14" si="2">SUM(D15)</f>
        <v>15.5</v>
      </c>
      <c r="E14" s="551">
        <f t="shared" si="2"/>
        <v>8</v>
      </c>
      <c r="F14" s="550">
        <f t="shared" si="2"/>
        <v>7.5</v>
      </c>
      <c r="G14" s="551">
        <f t="shared" si="2"/>
        <v>7.5</v>
      </c>
      <c r="H14" s="551">
        <f t="shared" si="2"/>
        <v>0</v>
      </c>
      <c r="I14" s="551">
        <f t="shared" si="2"/>
        <v>0</v>
      </c>
      <c r="J14" s="550">
        <f t="shared" si="2"/>
        <v>0</v>
      </c>
      <c r="K14" s="554"/>
      <c r="L14" s="552"/>
      <c r="M14" s="552"/>
    </row>
    <row r="15" spans="1:13" s="546" customFormat="1" ht="36" customHeight="1" x14ac:dyDescent="0.2">
      <c r="A15" s="567">
        <v>1</v>
      </c>
      <c r="B15" s="568" t="s">
        <v>742</v>
      </c>
      <c r="C15" s="569" t="s">
        <v>127</v>
      </c>
      <c r="D15" s="557">
        <f>E15+F15</f>
        <v>15.5</v>
      </c>
      <c r="E15" s="570">
        <v>8</v>
      </c>
      <c r="F15" s="557">
        <f>SUM(G15:J15)</f>
        <v>7.5</v>
      </c>
      <c r="G15" s="571">
        <v>7.5</v>
      </c>
      <c r="H15" s="571"/>
      <c r="I15" s="571"/>
      <c r="J15" s="572"/>
      <c r="K15" s="572" t="s">
        <v>680</v>
      </c>
      <c r="L15" s="552">
        <v>27</v>
      </c>
      <c r="M15" s="552"/>
    </row>
    <row r="16" spans="1:13" s="566" customFormat="1" ht="21.75" customHeight="1" x14ac:dyDescent="0.2">
      <c r="A16" s="553" t="s">
        <v>743</v>
      </c>
      <c r="B16" s="554" t="s">
        <v>744</v>
      </c>
      <c r="C16" s="553"/>
      <c r="D16" s="550">
        <f>E16+F16</f>
        <v>0.3</v>
      </c>
      <c r="E16" s="573"/>
      <c r="F16" s="550">
        <f>SUM(G16:J16)</f>
        <v>0.3</v>
      </c>
      <c r="G16" s="574">
        <f>SUM(G17:G17)</f>
        <v>0</v>
      </c>
      <c r="H16" s="574">
        <f>SUM(H17:H17)</f>
        <v>0</v>
      </c>
      <c r="I16" s="574">
        <f>SUM(I17:I17)</f>
        <v>0</v>
      </c>
      <c r="J16" s="575">
        <f>SUM(J17:J17)</f>
        <v>0.3</v>
      </c>
      <c r="K16" s="554"/>
      <c r="L16" s="552"/>
      <c r="M16" s="552"/>
    </row>
    <row r="17" spans="1:13" s="546" customFormat="1" ht="21.75" customHeight="1" x14ac:dyDescent="0.2">
      <c r="A17" s="567">
        <v>1</v>
      </c>
      <c r="B17" s="576" t="s">
        <v>745</v>
      </c>
      <c r="C17" s="555" t="s">
        <v>52</v>
      </c>
      <c r="D17" s="557">
        <f>E17+F17</f>
        <v>0.3</v>
      </c>
      <c r="E17" s="577"/>
      <c r="F17" s="557">
        <f>SUM(G17:J17)</f>
        <v>0.3</v>
      </c>
      <c r="G17" s="628"/>
      <c r="H17" s="578"/>
      <c r="I17" s="579"/>
      <c r="J17" s="629">
        <v>0.3</v>
      </c>
      <c r="K17" s="630" t="s">
        <v>670</v>
      </c>
      <c r="L17" s="552">
        <v>42</v>
      </c>
      <c r="M17" s="552"/>
    </row>
    <row r="18" spans="1:13" s="566" customFormat="1" ht="24.75" customHeight="1" x14ac:dyDescent="0.2">
      <c r="A18" s="553" t="s">
        <v>254</v>
      </c>
      <c r="B18" s="554" t="s">
        <v>272</v>
      </c>
      <c r="C18" s="553"/>
      <c r="D18" s="550">
        <f t="shared" ref="D18:J18" si="3">SUM(D19:D29)</f>
        <v>12.011000000000001</v>
      </c>
      <c r="E18" s="551">
        <f t="shared" si="3"/>
        <v>0</v>
      </c>
      <c r="F18" s="550">
        <f t="shared" si="3"/>
        <v>12.011000000000001</v>
      </c>
      <c r="G18" s="551">
        <f t="shared" si="3"/>
        <v>4.891</v>
      </c>
      <c r="H18" s="551">
        <f t="shared" si="3"/>
        <v>0</v>
      </c>
      <c r="I18" s="551">
        <f t="shared" si="3"/>
        <v>0</v>
      </c>
      <c r="J18" s="550">
        <f t="shared" si="3"/>
        <v>7.1199999999999992</v>
      </c>
      <c r="K18" s="554"/>
      <c r="L18" s="552"/>
      <c r="M18" s="552"/>
    </row>
    <row r="19" spans="1:13" s="566" customFormat="1" ht="21.75" customHeight="1" x14ac:dyDescent="0.2">
      <c r="A19" s="580">
        <v>1</v>
      </c>
      <c r="B19" s="630" t="s">
        <v>746</v>
      </c>
      <c r="C19" s="555" t="s">
        <v>273</v>
      </c>
      <c r="D19" s="557">
        <f t="shared" ref="D19:D29" si="4">E19+F19</f>
        <v>1.2</v>
      </c>
      <c r="E19" s="581"/>
      <c r="F19" s="557">
        <f t="shared" ref="F19:F29" si="5">SUM(G19:J19)</f>
        <v>1.2</v>
      </c>
      <c r="G19" s="631">
        <v>1.2</v>
      </c>
      <c r="H19" s="631"/>
      <c r="I19" s="631"/>
      <c r="J19" s="629"/>
      <c r="K19" s="630" t="s">
        <v>688</v>
      </c>
      <c r="L19" s="582">
        <v>156</v>
      </c>
      <c r="M19" s="582"/>
    </row>
    <row r="20" spans="1:13" s="566" customFormat="1" ht="21.75" customHeight="1" x14ac:dyDescent="0.2">
      <c r="A20" s="580">
        <v>2</v>
      </c>
      <c r="B20" s="630" t="s">
        <v>747</v>
      </c>
      <c r="C20" s="555" t="s">
        <v>273</v>
      </c>
      <c r="D20" s="557">
        <f t="shared" si="4"/>
        <v>0.4</v>
      </c>
      <c r="E20" s="581"/>
      <c r="F20" s="557">
        <f t="shared" si="5"/>
        <v>0.4</v>
      </c>
      <c r="G20" s="631">
        <v>0.4</v>
      </c>
      <c r="H20" s="631"/>
      <c r="I20" s="631"/>
      <c r="J20" s="629"/>
      <c r="K20" s="630" t="s">
        <v>688</v>
      </c>
      <c r="L20" s="582">
        <v>157</v>
      </c>
      <c r="M20" s="582"/>
    </row>
    <row r="21" spans="1:13" s="566" customFormat="1" ht="21.75" customHeight="1" x14ac:dyDescent="0.2">
      <c r="A21" s="580">
        <v>3</v>
      </c>
      <c r="B21" s="630" t="s">
        <v>748</v>
      </c>
      <c r="C21" s="555" t="s">
        <v>273</v>
      </c>
      <c r="D21" s="557">
        <f t="shared" si="4"/>
        <v>0.05</v>
      </c>
      <c r="E21" s="581"/>
      <c r="F21" s="557">
        <f t="shared" si="5"/>
        <v>0.05</v>
      </c>
      <c r="G21" s="631">
        <v>0.05</v>
      </c>
      <c r="H21" s="631"/>
      <c r="I21" s="631"/>
      <c r="J21" s="629"/>
      <c r="K21" s="630" t="s">
        <v>679</v>
      </c>
      <c r="L21" s="582">
        <v>178</v>
      </c>
      <c r="M21" s="582"/>
    </row>
    <row r="22" spans="1:13" s="566" customFormat="1" ht="21.75" customHeight="1" x14ac:dyDescent="0.2">
      <c r="A22" s="580">
        <v>4</v>
      </c>
      <c r="B22" s="630" t="s">
        <v>749</v>
      </c>
      <c r="C22" s="555" t="s">
        <v>273</v>
      </c>
      <c r="D22" s="557">
        <f t="shared" si="4"/>
        <v>4.1000000000000002E-2</v>
      </c>
      <c r="E22" s="581"/>
      <c r="F22" s="557">
        <f t="shared" si="5"/>
        <v>4.1000000000000002E-2</v>
      </c>
      <c r="G22" s="631">
        <v>4.1000000000000002E-2</v>
      </c>
      <c r="H22" s="631"/>
      <c r="I22" s="631"/>
      <c r="J22" s="629"/>
      <c r="K22" s="630" t="s">
        <v>678</v>
      </c>
      <c r="L22" s="582">
        <v>169</v>
      </c>
      <c r="M22" s="582"/>
    </row>
    <row r="23" spans="1:13" s="566" customFormat="1" ht="21.75" customHeight="1" x14ac:dyDescent="0.2">
      <c r="A23" s="580">
        <v>5</v>
      </c>
      <c r="B23" s="630" t="s">
        <v>750</v>
      </c>
      <c r="C23" s="555" t="s">
        <v>273</v>
      </c>
      <c r="D23" s="557">
        <f t="shared" si="4"/>
        <v>0.03</v>
      </c>
      <c r="E23" s="581"/>
      <c r="F23" s="557">
        <f t="shared" si="5"/>
        <v>0.03</v>
      </c>
      <c r="G23" s="631"/>
      <c r="H23" s="631"/>
      <c r="I23" s="631"/>
      <c r="J23" s="629">
        <v>0.03</v>
      </c>
      <c r="K23" s="630" t="s">
        <v>678</v>
      </c>
      <c r="L23" s="582">
        <v>171</v>
      </c>
      <c r="M23" s="582"/>
    </row>
    <row r="24" spans="1:13" s="566" customFormat="1" ht="21.75" customHeight="1" x14ac:dyDescent="0.2">
      <c r="A24" s="580">
        <v>6</v>
      </c>
      <c r="B24" s="630" t="s">
        <v>751</v>
      </c>
      <c r="C24" s="555" t="s">
        <v>273</v>
      </c>
      <c r="D24" s="557">
        <f t="shared" si="4"/>
        <v>3</v>
      </c>
      <c r="E24" s="581"/>
      <c r="F24" s="557">
        <f t="shared" si="5"/>
        <v>3</v>
      </c>
      <c r="G24" s="31">
        <v>2.7</v>
      </c>
      <c r="H24" s="31"/>
      <c r="I24" s="31"/>
      <c r="J24" s="313">
        <v>0.3</v>
      </c>
      <c r="K24" s="630" t="s">
        <v>752</v>
      </c>
      <c r="L24" s="582">
        <v>162</v>
      </c>
      <c r="M24" s="582"/>
    </row>
    <row r="25" spans="1:13" s="566" customFormat="1" ht="21.75" customHeight="1" x14ac:dyDescent="0.2">
      <c r="A25" s="580">
        <v>7</v>
      </c>
      <c r="B25" s="630" t="s">
        <v>753</v>
      </c>
      <c r="C25" s="555" t="s">
        <v>273</v>
      </c>
      <c r="D25" s="557">
        <f t="shared" si="4"/>
        <v>0.4</v>
      </c>
      <c r="E25" s="581"/>
      <c r="F25" s="557">
        <f t="shared" si="5"/>
        <v>0.4</v>
      </c>
      <c r="G25" s="31"/>
      <c r="H25" s="31"/>
      <c r="I25" s="31"/>
      <c r="J25" s="313">
        <v>0.4</v>
      </c>
      <c r="K25" s="630" t="s">
        <v>754</v>
      </c>
      <c r="L25" s="582">
        <v>175</v>
      </c>
      <c r="M25" s="582"/>
    </row>
    <row r="26" spans="1:13" s="566" customFormat="1" ht="35.25" customHeight="1" x14ac:dyDescent="0.2">
      <c r="A26" s="580">
        <v>8</v>
      </c>
      <c r="B26" s="630" t="s">
        <v>755</v>
      </c>
      <c r="C26" s="555" t="s">
        <v>273</v>
      </c>
      <c r="D26" s="557">
        <f t="shared" si="4"/>
        <v>0.9</v>
      </c>
      <c r="E26" s="581"/>
      <c r="F26" s="557">
        <f t="shared" si="5"/>
        <v>0.9</v>
      </c>
      <c r="G26" s="31"/>
      <c r="H26" s="31"/>
      <c r="I26" s="31"/>
      <c r="J26" s="313">
        <v>0.9</v>
      </c>
      <c r="K26" s="630" t="s">
        <v>686</v>
      </c>
      <c r="L26" s="582">
        <v>163</v>
      </c>
      <c r="M26" s="582"/>
    </row>
    <row r="27" spans="1:13" s="566" customFormat="1" ht="21.75" customHeight="1" x14ac:dyDescent="0.2">
      <c r="A27" s="580">
        <v>9</v>
      </c>
      <c r="B27" s="630" t="s">
        <v>756</v>
      </c>
      <c r="C27" s="555" t="s">
        <v>273</v>
      </c>
      <c r="D27" s="557">
        <f t="shared" si="4"/>
        <v>0.4</v>
      </c>
      <c r="E27" s="581"/>
      <c r="F27" s="557">
        <f t="shared" si="5"/>
        <v>0.4</v>
      </c>
      <c r="G27" s="31">
        <v>0.4</v>
      </c>
      <c r="H27" s="31"/>
      <c r="I27" s="31"/>
      <c r="J27" s="313"/>
      <c r="K27" s="630" t="s">
        <v>683</v>
      </c>
      <c r="L27" s="582">
        <v>166</v>
      </c>
      <c r="M27" s="582"/>
    </row>
    <row r="28" spans="1:13" s="566" customFormat="1" ht="21.75" customHeight="1" x14ac:dyDescent="0.2">
      <c r="A28" s="580">
        <v>10</v>
      </c>
      <c r="B28" s="630" t="s">
        <v>757</v>
      </c>
      <c r="C28" s="555" t="s">
        <v>273</v>
      </c>
      <c r="D28" s="557">
        <f t="shared" si="4"/>
        <v>0.2</v>
      </c>
      <c r="E28" s="581"/>
      <c r="F28" s="557">
        <f t="shared" si="5"/>
        <v>0.2</v>
      </c>
      <c r="G28" s="31">
        <v>0.1</v>
      </c>
      <c r="H28" s="31"/>
      <c r="I28" s="31"/>
      <c r="J28" s="313">
        <v>0.1</v>
      </c>
      <c r="K28" s="630" t="s">
        <v>679</v>
      </c>
      <c r="L28" s="582">
        <v>179</v>
      </c>
      <c r="M28" s="582"/>
    </row>
    <row r="29" spans="1:13" s="566" customFormat="1" ht="38.25" customHeight="1" x14ac:dyDescent="0.2">
      <c r="A29" s="580">
        <v>11</v>
      </c>
      <c r="B29" s="630" t="s">
        <v>758</v>
      </c>
      <c r="C29" s="555" t="s">
        <v>273</v>
      </c>
      <c r="D29" s="557">
        <f t="shared" si="4"/>
        <v>5.39</v>
      </c>
      <c r="E29" s="581"/>
      <c r="F29" s="557">
        <f t="shared" si="5"/>
        <v>5.39</v>
      </c>
      <c r="G29" s="31"/>
      <c r="H29" s="31"/>
      <c r="I29" s="31"/>
      <c r="J29" s="313">
        <v>5.39</v>
      </c>
      <c r="K29" s="630" t="s">
        <v>759</v>
      </c>
      <c r="L29" s="582">
        <v>176</v>
      </c>
      <c r="M29" s="582"/>
    </row>
    <row r="30" spans="1:13" s="566" customFormat="1" ht="21.75" customHeight="1" x14ac:dyDescent="0.2">
      <c r="A30" s="547" t="s">
        <v>263</v>
      </c>
      <c r="B30" s="632" t="s">
        <v>276</v>
      </c>
      <c r="C30" s="553"/>
      <c r="D30" s="550">
        <f t="shared" ref="D30:J30" si="6">SUM(D31:D34)</f>
        <v>36.82</v>
      </c>
      <c r="E30" s="551">
        <f t="shared" si="6"/>
        <v>0</v>
      </c>
      <c r="F30" s="550">
        <f t="shared" si="6"/>
        <v>36.82</v>
      </c>
      <c r="G30" s="551">
        <f t="shared" si="6"/>
        <v>30.07</v>
      </c>
      <c r="H30" s="551">
        <f t="shared" si="6"/>
        <v>0</v>
      </c>
      <c r="I30" s="551">
        <f t="shared" si="6"/>
        <v>0</v>
      </c>
      <c r="J30" s="550">
        <f t="shared" si="6"/>
        <v>6.75</v>
      </c>
      <c r="K30" s="632"/>
      <c r="L30" s="582"/>
      <c r="M30" s="582"/>
    </row>
    <row r="31" spans="1:13" s="566" customFormat="1" ht="37.5" customHeight="1" x14ac:dyDescent="0.2">
      <c r="A31" s="580">
        <v>1</v>
      </c>
      <c r="B31" s="630" t="s">
        <v>760</v>
      </c>
      <c r="C31" s="555" t="s">
        <v>278</v>
      </c>
      <c r="D31" s="557">
        <f t="shared" ref="D31:D36" si="7">E31+F31</f>
        <v>3.52</v>
      </c>
      <c r="E31" s="581"/>
      <c r="F31" s="557">
        <f t="shared" ref="F31:F36" si="8">SUM(G31:J31)</f>
        <v>3.52</v>
      </c>
      <c r="G31" s="31"/>
      <c r="H31" s="31"/>
      <c r="I31" s="31"/>
      <c r="J31" s="313">
        <v>3.52</v>
      </c>
      <c r="K31" s="630" t="s">
        <v>761</v>
      </c>
      <c r="L31" s="582">
        <v>180</v>
      </c>
      <c r="M31" s="582"/>
    </row>
    <row r="32" spans="1:13" s="566" customFormat="1" ht="21.75" customHeight="1" x14ac:dyDescent="0.2">
      <c r="A32" s="580">
        <v>2</v>
      </c>
      <c r="B32" s="630" t="s">
        <v>762</v>
      </c>
      <c r="C32" s="555" t="s">
        <v>278</v>
      </c>
      <c r="D32" s="557">
        <f t="shared" si="7"/>
        <v>17</v>
      </c>
      <c r="E32" s="581"/>
      <c r="F32" s="557">
        <f t="shared" si="8"/>
        <v>17</v>
      </c>
      <c r="G32" s="31">
        <v>16.670000000000002</v>
      </c>
      <c r="H32" s="31"/>
      <c r="I32" s="31"/>
      <c r="J32" s="313">
        <v>0.33</v>
      </c>
      <c r="K32" s="630" t="s">
        <v>763</v>
      </c>
      <c r="L32" s="582">
        <v>181</v>
      </c>
      <c r="M32" s="582"/>
    </row>
    <row r="33" spans="1:13" s="566" customFormat="1" ht="21.75" customHeight="1" x14ac:dyDescent="0.2">
      <c r="A33" s="580">
        <v>3</v>
      </c>
      <c r="B33" s="630" t="s">
        <v>764</v>
      </c>
      <c r="C33" s="555" t="s">
        <v>278</v>
      </c>
      <c r="D33" s="557">
        <f t="shared" si="7"/>
        <v>1</v>
      </c>
      <c r="E33" s="581"/>
      <c r="F33" s="557">
        <f t="shared" si="8"/>
        <v>1</v>
      </c>
      <c r="G33" s="31"/>
      <c r="H33" s="31"/>
      <c r="I33" s="31"/>
      <c r="J33" s="313">
        <v>1</v>
      </c>
      <c r="K33" s="630" t="s">
        <v>689</v>
      </c>
      <c r="L33" s="582">
        <v>183</v>
      </c>
      <c r="M33" s="582"/>
    </row>
    <row r="34" spans="1:13" s="566" customFormat="1" ht="31.5" customHeight="1" x14ac:dyDescent="0.2">
      <c r="A34" s="580">
        <v>4</v>
      </c>
      <c r="B34" s="583" t="s">
        <v>765</v>
      </c>
      <c r="C34" s="555" t="s">
        <v>278</v>
      </c>
      <c r="D34" s="557">
        <f t="shared" si="7"/>
        <v>15.3</v>
      </c>
      <c r="E34" s="581"/>
      <c r="F34" s="557">
        <f t="shared" si="8"/>
        <v>15.3</v>
      </c>
      <c r="G34" s="584">
        <v>13.4</v>
      </c>
      <c r="H34" s="31"/>
      <c r="I34" s="585"/>
      <c r="J34" s="586">
        <v>1.9</v>
      </c>
      <c r="K34" s="587" t="s">
        <v>766</v>
      </c>
      <c r="L34" s="582">
        <v>186</v>
      </c>
      <c r="M34" s="582"/>
    </row>
    <row r="35" spans="1:13" s="566" customFormat="1" ht="21.75" customHeight="1" x14ac:dyDescent="0.2">
      <c r="A35" s="547" t="s">
        <v>264</v>
      </c>
      <c r="B35" s="588" t="s">
        <v>767</v>
      </c>
      <c r="C35" s="553"/>
      <c r="D35" s="550">
        <f t="shared" si="7"/>
        <v>0.1</v>
      </c>
      <c r="E35" s="589"/>
      <c r="F35" s="550">
        <f t="shared" si="8"/>
        <v>0.1</v>
      </c>
      <c r="G35" s="633">
        <f>G36</f>
        <v>0</v>
      </c>
      <c r="H35" s="633">
        <f>H36</f>
        <v>0</v>
      </c>
      <c r="I35" s="633">
        <f>I36</f>
        <v>0</v>
      </c>
      <c r="J35" s="634">
        <f>J36</f>
        <v>0.1</v>
      </c>
      <c r="K35" s="635"/>
      <c r="L35" s="582"/>
      <c r="M35" s="582"/>
    </row>
    <row r="36" spans="1:13" s="566" customFormat="1" ht="21.75" customHeight="1" x14ac:dyDescent="0.2">
      <c r="A36" s="580">
        <v>1</v>
      </c>
      <c r="B36" s="630" t="s">
        <v>768</v>
      </c>
      <c r="C36" s="555" t="s">
        <v>351</v>
      </c>
      <c r="D36" s="557">
        <f t="shared" si="7"/>
        <v>0.1</v>
      </c>
      <c r="E36" s="581"/>
      <c r="F36" s="557">
        <f t="shared" si="8"/>
        <v>0.1</v>
      </c>
      <c r="G36" s="31"/>
      <c r="H36" s="31"/>
      <c r="I36" s="31"/>
      <c r="J36" s="313">
        <v>0.1</v>
      </c>
      <c r="K36" s="630" t="s">
        <v>673</v>
      </c>
      <c r="L36" s="582">
        <v>211</v>
      </c>
      <c r="M36" s="582"/>
    </row>
    <row r="37" spans="1:13" s="566" customFormat="1" ht="21.75" customHeight="1" x14ac:dyDescent="0.2">
      <c r="A37" s="547" t="s">
        <v>267</v>
      </c>
      <c r="B37" s="632" t="s">
        <v>153</v>
      </c>
      <c r="C37" s="553"/>
      <c r="D37" s="550">
        <f t="shared" ref="D37:J37" si="9">SUM(D39:D49)</f>
        <v>1.9600000000000002</v>
      </c>
      <c r="E37" s="551">
        <f t="shared" si="9"/>
        <v>0</v>
      </c>
      <c r="F37" s="550">
        <f t="shared" si="9"/>
        <v>1.9600000000000002</v>
      </c>
      <c r="G37" s="551">
        <f t="shared" si="9"/>
        <v>0.2</v>
      </c>
      <c r="H37" s="551">
        <f t="shared" si="9"/>
        <v>0</v>
      </c>
      <c r="I37" s="551">
        <f t="shared" si="9"/>
        <v>0</v>
      </c>
      <c r="J37" s="550">
        <f t="shared" si="9"/>
        <v>1.7600000000000002</v>
      </c>
      <c r="K37" s="590"/>
      <c r="L37" s="582"/>
      <c r="M37" s="582"/>
    </row>
    <row r="38" spans="1:13" s="566" customFormat="1" ht="21.75" customHeight="1" x14ac:dyDescent="0.2">
      <c r="A38" s="580">
        <v>1</v>
      </c>
      <c r="B38" s="572" t="s">
        <v>769</v>
      </c>
      <c r="C38" s="555" t="s">
        <v>151</v>
      </c>
      <c r="D38" s="557">
        <f t="shared" ref="D38:D51" si="10">E38+F38</f>
        <v>0.06</v>
      </c>
      <c r="E38" s="591"/>
      <c r="F38" s="557">
        <f t="shared" ref="F38:F51" si="11">SUM(G38:J38)</f>
        <v>0.06</v>
      </c>
      <c r="G38" s="631">
        <v>0.06</v>
      </c>
      <c r="H38" s="631"/>
      <c r="I38" s="631"/>
      <c r="J38" s="556"/>
      <c r="K38" s="630" t="s">
        <v>687</v>
      </c>
      <c r="L38" s="582">
        <v>191</v>
      </c>
      <c r="M38" s="582"/>
    </row>
    <row r="39" spans="1:13" s="566" customFormat="1" ht="21.75" customHeight="1" x14ac:dyDescent="0.2">
      <c r="A39" s="580">
        <v>2</v>
      </c>
      <c r="B39" s="572" t="s">
        <v>770</v>
      </c>
      <c r="C39" s="555" t="s">
        <v>151</v>
      </c>
      <c r="D39" s="557">
        <f t="shared" si="10"/>
        <v>0.05</v>
      </c>
      <c r="E39" s="591"/>
      <c r="F39" s="557">
        <f t="shared" si="11"/>
        <v>0.05</v>
      </c>
      <c r="G39" s="555"/>
      <c r="H39" s="631"/>
      <c r="I39" s="631"/>
      <c r="J39" s="556">
        <v>0.05</v>
      </c>
      <c r="K39" s="562" t="s">
        <v>687</v>
      </c>
      <c r="L39" s="582">
        <v>192</v>
      </c>
      <c r="M39" s="582"/>
    </row>
    <row r="40" spans="1:13" s="566" customFormat="1" ht="21.75" customHeight="1" x14ac:dyDescent="0.2">
      <c r="A40" s="580">
        <v>3</v>
      </c>
      <c r="B40" s="630" t="s">
        <v>771</v>
      </c>
      <c r="C40" s="555" t="s">
        <v>151</v>
      </c>
      <c r="D40" s="557">
        <f t="shared" si="10"/>
        <v>0.25</v>
      </c>
      <c r="E40" s="591"/>
      <c r="F40" s="557">
        <f t="shared" si="11"/>
        <v>0.25</v>
      </c>
      <c r="G40" s="31"/>
      <c r="H40" s="31"/>
      <c r="I40" s="31"/>
      <c r="J40" s="313">
        <v>0.25</v>
      </c>
      <c r="K40" s="630" t="s">
        <v>691</v>
      </c>
      <c r="L40" s="582">
        <v>158</v>
      </c>
      <c r="M40" s="582"/>
    </row>
    <row r="41" spans="1:13" s="566" customFormat="1" ht="21.75" customHeight="1" x14ac:dyDescent="0.2">
      <c r="A41" s="580">
        <v>4</v>
      </c>
      <c r="B41" s="630" t="s">
        <v>772</v>
      </c>
      <c r="C41" s="555" t="s">
        <v>151</v>
      </c>
      <c r="D41" s="557">
        <f t="shared" si="10"/>
        <v>0.2</v>
      </c>
      <c r="E41" s="591"/>
      <c r="F41" s="557">
        <f t="shared" si="11"/>
        <v>0.2</v>
      </c>
      <c r="G41" s="31"/>
      <c r="H41" s="31"/>
      <c r="I41" s="31"/>
      <c r="J41" s="313">
        <v>0.2</v>
      </c>
      <c r="K41" s="630" t="s">
        <v>752</v>
      </c>
      <c r="L41" s="582">
        <v>188</v>
      </c>
      <c r="M41" s="582"/>
    </row>
    <row r="42" spans="1:13" s="566" customFormat="1" ht="21.75" customHeight="1" x14ac:dyDescent="0.2">
      <c r="A42" s="580">
        <v>5</v>
      </c>
      <c r="B42" s="630" t="s">
        <v>773</v>
      </c>
      <c r="C42" s="555" t="s">
        <v>151</v>
      </c>
      <c r="D42" s="557">
        <f t="shared" si="10"/>
        <v>0.25</v>
      </c>
      <c r="E42" s="591"/>
      <c r="F42" s="557">
        <f t="shared" si="11"/>
        <v>0.25</v>
      </c>
      <c r="G42" s="31"/>
      <c r="H42" s="31"/>
      <c r="I42" s="31"/>
      <c r="J42" s="313">
        <v>0.25</v>
      </c>
      <c r="K42" s="630" t="s">
        <v>680</v>
      </c>
      <c r="L42" s="582">
        <v>197</v>
      </c>
      <c r="M42" s="582"/>
    </row>
    <row r="43" spans="1:13" s="566" customFormat="1" ht="21.75" customHeight="1" x14ac:dyDescent="0.2">
      <c r="A43" s="580">
        <v>6</v>
      </c>
      <c r="B43" s="630" t="s">
        <v>774</v>
      </c>
      <c r="C43" s="555" t="s">
        <v>151</v>
      </c>
      <c r="D43" s="557">
        <f t="shared" si="10"/>
        <v>0.25</v>
      </c>
      <c r="E43" s="591"/>
      <c r="F43" s="557">
        <f t="shared" si="11"/>
        <v>0.25</v>
      </c>
      <c r="G43" s="31"/>
      <c r="H43" s="31"/>
      <c r="I43" s="31"/>
      <c r="J43" s="313">
        <v>0.25</v>
      </c>
      <c r="K43" s="630" t="s">
        <v>680</v>
      </c>
      <c r="L43" s="582">
        <v>198</v>
      </c>
      <c r="M43" s="582"/>
    </row>
    <row r="44" spans="1:13" s="566" customFormat="1" ht="21.75" customHeight="1" x14ac:dyDescent="0.2">
      <c r="A44" s="580">
        <v>7</v>
      </c>
      <c r="B44" s="630" t="s">
        <v>775</v>
      </c>
      <c r="C44" s="555" t="s">
        <v>151</v>
      </c>
      <c r="D44" s="557">
        <f t="shared" si="10"/>
        <v>0.25</v>
      </c>
      <c r="E44" s="591"/>
      <c r="F44" s="557">
        <f t="shared" si="11"/>
        <v>0.25</v>
      </c>
      <c r="G44" s="31"/>
      <c r="H44" s="31"/>
      <c r="I44" s="31"/>
      <c r="J44" s="313">
        <v>0.25</v>
      </c>
      <c r="K44" s="630" t="s">
        <v>680</v>
      </c>
      <c r="L44" s="582">
        <v>199</v>
      </c>
      <c r="M44" s="582"/>
    </row>
    <row r="45" spans="1:13" s="592" customFormat="1" ht="21.75" customHeight="1" x14ac:dyDescent="0.15">
      <c r="A45" s="580">
        <v>8</v>
      </c>
      <c r="B45" s="630" t="s">
        <v>776</v>
      </c>
      <c r="C45" s="630" t="s">
        <v>151</v>
      </c>
      <c r="D45" s="629">
        <f t="shared" si="10"/>
        <v>0.25</v>
      </c>
      <c r="E45" s="630"/>
      <c r="F45" s="629">
        <f t="shared" si="11"/>
        <v>0.25</v>
      </c>
      <c r="G45" s="630"/>
      <c r="H45" s="630"/>
      <c r="I45" s="630"/>
      <c r="J45" s="629">
        <v>0.25</v>
      </c>
      <c r="K45" s="630" t="s">
        <v>680</v>
      </c>
      <c r="L45" s="631"/>
      <c r="M45" s="630"/>
    </row>
    <row r="46" spans="1:13" s="566" customFormat="1" ht="21.75" customHeight="1" x14ac:dyDescent="0.2">
      <c r="A46" s="580">
        <v>9</v>
      </c>
      <c r="B46" s="630" t="s">
        <v>777</v>
      </c>
      <c r="C46" s="555" t="s">
        <v>151</v>
      </c>
      <c r="D46" s="557">
        <f t="shared" si="10"/>
        <v>0.08</v>
      </c>
      <c r="E46" s="591"/>
      <c r="F46" s="557">
        <f t="shared" si="11"/>
        <v>0.08</v>
      </c>
      <c r="G46" s="31"/>
      <c r="H46" s="31"/>
      <c r="I46" s="31"/>
      <c r="J46" s="313">
        <v>0.08</v>
      </c>
      <c r="K46" s="630" t="s">
        <v>670</v>
      </c>
      <c r="L46" s="582">
        <v>200</v>
      </c>
      <c r="M46" s="582"/>
    </row>
    <row r="47" spans="1:13" s="566" customFormat="1" ht="21.75" customHeight="1" x14ac:dyDescent="0.2">
      <c r="A47" s="580">
        <v>10</v>
      </c>
      <c r="B47" s="630" t="s">
        <v>778</v>
      </c>
      <c r="C47" s="555" t="s">
        <v>151</v>
      </c>
      <c r="D47" s="557">
        <f t="shared" si="10"/>
        <v>7.0000000000000007E-2</v>
      </c>
      <c r="E47" s="591"/>
      <c r="F47" s="557">
        <f t="shared" si="11"/>
        <v>7.0000000000000007E-2</v>
      </c>
      <c r="G47" s="31"/>
      <c r="H47" s="31"/>
      <c r="I47" s="31"/>
      <c r="J47" s="313">
        <v>7.0000000000000007E-2</v>
      </c>
      <c r="K47" s="630" t="s">
        <v>670</v>
      </c>
      <c r="L47" s="582">
        <v>201</v>
      </c>
      <c r="M47" s="582"/>
    </row>
    <row r="48" spans="1:13" s="566" customFormat="1" ht="21.75" customHeight="1" x14ac:dyDescent="0.2">
      <c r="A48" s="580">
        <v>11</v>
      </c>
      <c r="B48" s="630" t="s">
        <v>779</v>
      </c>
      <c r="C48" s="555" t="s">
        <v>151</v>
      </c>
      <c r="D48" s="557">
        <f t="shared" si="10"/>
        <v>0.11</v>
      </c>
      <c r="E48" s="591"/>
      <c r="F48" s="557">
        <f t="shared" si="11"/>
        <v>0.11</v>
      </c>
      <c r="G48" s="31"/>
      <c r="H48" s="31"/>
      <c r="I48" s="31"/>
      <c r="J48" s="313">
        <v>0.11</v>
      </c>
      <c r="K48" s="630" t="s">
        <v>670</v>
      </c>
      <c r="L48" s="582">
        <v>202</v>
      </c>
      <c r="M48" s="582"/>
    </row>
    <row r="49" spans="1:13" s="566" customFormat="1" ht="21.75" customHeight="1" x14ac:dyDescent="0.2">
      <c r="A49" s="580">
        <v>13</v>
      </c>
      <c r="B49" s="593" t="s">
        <v>780</v>
      </c>
      <c r="C49" s="555" t="s">
        <v>151</v>
      </c>
      <c r="D49" s="557">
        <f t="shared" si="10"/>
        <v>0.2</v>
      </c>
      <c r="E49" s="591"/>
      <c r="F49" s="557">
        <f t="shared" si="11"/>
        <v>0.2</v>
      </c>
      <c r="G49" s="585">
        <v>0.2</v>
      </c>
      <c r="H49" s="31"/>
      <c r="I49" s="585"/>
      <c r="J49" s="594"/>
      <c r="K49" s="595" t="s">
        <v>752</v>
      </c>
      <c r="L49" s="582">
        <v>65</v>
      </c>
      <c r="M49" s="582"/>
    </row>
    <row r="50" spans="1:13" s="566" customFormat="1" ht="21.75" customHeight="1" x14ac:dyDescent="0.2">
      <c r="A50" s="547" t="s">
        <v>271</v>
      </c>
      <c r="B50" s="632" t="s">
        <v>781</v>
      </c>
      <c r="C50" s="553"/>
      <c r="D50" s="550">
        <f t="shared" si="10"/>
        <v>0.08</v>
      </c>
      <c r="E50" s="596"/>
      <c r="F50" s="550">
        <f t="shared" si="11"/>
        <v>0.08</v>
      </c>
      <c r="G50" s="493">
        <f>SUM(G51)</f>
        <v>0</v>
      </c>
      <c r="H50" s="493">
        <f>SUM(H51)</f>
        <v>0</v>
      </c>
      <c r="I50" s="493">
        <f>SUM(I51)</f>
        <v>0</v>
      </c>
      <c r="J50" s="498">
        <f>SUM(J51)</f>
        <v>0.08</v>
      </c>
      <c r="K50" s="632"/>
      <c r="L50" s="582"/>
      <c r="M50" s="582"/>
    </row>
    <row r="51" spans="1:13" s="566" customFormat="1" ht="21.75" customHeight="1" x14ac:dyDescent="0.2">
      <c r="A51" s="580">
        <v>1</v>
      </c>
      <c r="B51" s="630" t="s">
        <v>782</v>
      </c>
      <c r="C51" s="555" t="s">
        <v>783</v>
      </c>
      <c r="D51" s="557">
        <f t="shared" si="10"/>
        <v>0.08</v>
      </c>
      <c r="E51" s="570"/>
      <c r="F51" s="557">
        <f t="shared" si="11"/>
        <v>0.08</v>
      </c>
      <c r="G51" s="631"/>
      <c r="H51" s="631"/>
      <c r="I51" s="631"/>
      <c r="J51" s="629">
        <v>0.08</v>
      </c>
      <c r="K51" s="630" t="s">
        <v>784</v>
      </c>
      <c r="L51" s="582"/>
      <c r="M51" s="582"/>
    </row>
    <row r="52" spans="1:13" s="566" customFormat="1" ht="21.75" customHeight="1" x14ac:dyDescent="0.2">
      <c r="A52" s="547" t="s">
        <v>275</v>
      </c>
      <c r="B52" s="632" t="s">
        <v>767</v>
      </c>
      <c r="C52" s="553"/>
      <c r="D52" s="550">
        <f t="shared" ref="D52:J52" si="12">SUM(D53:D54)</f>
        <v>0.12</v>
      </c>
      <c r="E52" s="551">
        <f t="shared" si="12"/>
        <v>0</v>
      </c>
      <c r="F52" s="550">
        <f t="shared" si="12"/>
        <v>0.12</v>
      </c>
      <c r="G52" s="551">
        <f t="shared" si="12"/>
        <v>0</v>
      </c>
      <c r="H52" s="551">
        <f t="shared" si="12"/>
        <v>0</v>
      </c>
      <c r="I52" s="551">
        <f t="shared" si="12"/>
        <v>0</v>
      </c>
      <c r="J52" s="550">
        <f t="shared" si="12"/>
        <v>0.12</v>
      </c>
      <c r="K52" s="632"/>
      <c r="L52" s="582"/>
      <c r="M52" s="582"/>
    </row>
    <row r="53" spans="1:13" s="566" customFormat="1" ht="21.75" customHeight="1" x14ac:dyDescent="0.2">
      <c r="A53" s="580">
        <v>1</v>
      </c>
      <c r="B53" s="630" t="s">
        <v>785</v>
      </c>
      <c r="C53" s="555" t="s">
        <v>351</v>
      </c>
      <c r="D53" s="557">
        <f>E53+F53</f>
        <v>0.04</v>
      </c>
      <c r="E53" s="628"/>
      <c r="F53" s="557">
        <f>SUM(G53:J53)</f>
        <v>0.04</v>
      </c>
      <c r="G53" s="631"/>
      <c r="H53" s="631"/>
      <c r="I53" s="631"/>
      <c r="J53" s="629">
        <v>0.04</v>
      </c>
      <c r="K53" s="630" t="s">
        <v>690</v>
      </c>
      <c r="L53" s="582">
        <v>210</v>
      </c>
      <c r="M53" s="582"/>
    </row>
    <row r="54" spans="1:13" s="566" customFormat="1" ht="21.75" customHeight="1" x14ac:dyDescent="0.2">
      <c r="A54" s="580">
        <v>2</v>
      </c>
      <c r="B54" s="630" t="s">
        <v>786</v>
      </c>
      <c r="C54" s="555" t="s">
        <v>351</v>
      </c>
      <c r="D54" s="557">
        <f>E54+F54</f>
        <v>0.08</v>
      </c>
      <c r="E54" s="628"/>
      <c r="F54" s="557">
        <f>SUM(G54:J54)</f>
        <v>0.08</v>
      </c>
      <c r="G54" s="631"/>
      <c r="H54" s="631"/>
      <c r="I54" s="631"/>
      <c r="J54" s="629">
        <v>0.08</v>
      </c>
      <c r="K54" s="630" t="s">
        <v>671</v>
      </c>
      <c r="L54" s="582">
        <v>212</v>
      </c>
      <c r="M54" s="582"/>
    </row>
    <row r="55" spans="1:13" s="566" customFormat="1" ht="21.75" customHeight="1" x14ac:dyDescent="0.2">
      <c r="A55" s="547" t="s">
        <v>279</v>
      </c>
      <c r="B55" s="632" t="s">
        <v>787</v>
      </c>
      <c r="C55" s="553"/>
      <c r="D55" s="550">
        <f>E55+F55</f>
        <v>0.25</v>
      </c>
      <c r="E55" s="597"/>
      <c r="F55" s="550">
        <f>SUM(G55:J55)</f>
        <v>0.25</v>
      </c>
      <c r="G55" s="493">
        <f>G56</f>
        <v>0</v>
      </c>
      <c r="H55" s="493">
        <f>H56</f>
        <v>0</v>
      </c>
      <c r="I55" s="493">
        <f>I56</f>
        <v>0</v>
      </c>
      <c r="J55" s="498">
        <f>J56</f>
        <v>0.25</v>
      </c>
      <c r="K55" s="632"/>
      <c r="L55" s="598"/>
      <c r="M55" s="598"/>
    </row>
    <row r="56" spans="1:13" s="546" customFormat="1" ht="21.75" customHeight="1" x14ac:dyDescent="0.2">
      <c r="A56" s="580">
        <v>1</v>
      </c>
      <c r="B56" s="630" t="s">
        <v>788</v>
      </c>
      <c r="C56" s="555" t="s">
        <v>789</v>
      </c>
      <c r="D56" s="557">
        <f>E56+F56</f>
        <v>0.25</v>
      </c>
      <c r="E56" s="570"/>
      <c r="F56" s="557">
        <f>SUM(G56:J56)</f>
        <v>0.25</v>
      </c>
      <c r="G56" s="631"/>
      <c r="H56" s="631"/>
      <c r="I56" s="631"/>
      <c r="J56" s="629">
        <v>0.25</v>
      </c>
      <c r="K56" s="630" t="s">
        <v>670</v>
      </c>
      <c r="L56" s="582">
        <v>213</v>
      </c>
      <c r="M56" s="582"/>
    </row>
    <row r="57" spans="1:13" s="566" customFormat="1" ht="21.75" customHeight="1" x14ac:dyDescent="0.2">
      <c r="A57" s="547" t="s">
        <v>790</v>
      </c>
      <c r="B57" s="632" t="s">
        <v>791</v>
      </c>
      <c r="C57" s="553"/>
      <c r="D57" s="550">
        <f t="shared" ref="D57:J57" si="13">SUM(D58:D62)</f>
        <v>2.06</v>
      </c>
      <c r="E57" s="551">
        <f t="shared" si="13"/>
        <v>0</v>
      </c>
      <c r="F57" s="550">
        <f t="shared" si="13"/>
        <v>2.06</v>
      </c>
      <c r="G57" s="551">
        <f t="shared" si="13"/>
        <v>1.91</v>
      </c>
      <c r="H57" s="551">
        <f t="shared" si="13"/>
        <v>0</v>
      </c>
      <c r="I57" s="551">
        <f t="shared" si="13"/>
        <v>0</v>
      </c>
      <c r="J57" s="550">
        <f t="shared" si="13"/>
        <v>0.15</v>
      </c>
      <c r="K57" s="632"/>
      <c r="L57" s="582"/>
      <c r="M57" s="582"/>
    </row>
    <row r="58" spans="1:13" s="566" customFormat="1" ht="21.75" customHeight="1" x14ac:dyDescent="0.2">
      <c r="A58" s="580">
        <v>1</v>
      </c>
      <c r="B58" s="630" t="s">
        <v>384</v>
      </c>
      <c r="C58" s="555" t="s">
        <v>270</v>
      </c>
      <c r="D58" s="557">
        <f t="shared" ref="D58:D66" si="14">E58+F58</f>
        <v>0.2</v>
      </c>
      <c r="E58" s="591"/>
      <c r="F58" s="557">
        <f t="shared" ref="F58:F66" si="15">SUM(G58:J58)</f>
        <v>0.2</v>
      </c>
      <c r="G58" s="631">
        <v>0.2</v>
      </c>
      <c r="H58" s="631"/>
      <c r="I58" s="631"/>
      <c r="J58" s="629"/>
      <c r="K58" s="630" t="s">
        <v>678</v>
      </c>
      <c r="L58" s="582">
        <v>216</v>
      </c>
      <c r="M58" s="582"/>
    </row>
    <row r="59" spans="1:13" s="566" customFormat="1" ht="21.75" customHeight="1" x14ac:dyDescent="0.2">
      <c r="A59" s="580">
        <v>2</v>
      </c>
      <c r="B59" s="630" t="s">
        <v>792</v>
      </c>
      <c r="C59" s="555" t="s">
        <v>270</v>
      </c>
      <c r="D59" s="557">
        <f t="shared" si="14"/>
        <v>0.25</v>
      </c>
      <c r="E59" s="591"/>
      <c r="F59" s="557">
        <f t="shared" si="15"/>
        <v>0.25</v>
      </c>
      <c r="G59" s="31">
        <v>0.25</v>
      </c>
      <c r="H59" s="31"/>
      <c r="I59" s="31"/>
      <c r="J59" s="313"/>
      <c r="K59" s="630" t="s">
        <v>681</v>
      </c>
      <c r="L59" s="582">
        <v>219</v>
      </c>
      <c r="M59" s="582"/>
    </row>
    <row r="60" spans="1:13" s="566" customFormat="1" ht="21.75" customHeight="1" x14ac:dyDescent="0.2">
      <c r="A60" s="580">
        <v>3</v>
      </c>
      <c r="B60" s="629" t="s">
        <v>793</v>
      </c>
      <c r="C60" s="555" t="s">
        <v>270</v>
      </c>
      <c r="D60" s="557">
        <f t="shared" si="14"/>
        <v>0.3</v>
      </c>
      <c r="E60" s="591"/>
      <c r="F60" s="557">
        <f t="shared" si="15"/>
        <v>0.3</v>
      </c>
      <c r="G60" s="31">
        <v>0.15</v>
      </c>
      <c r="H60" s="31"/>
      <c r="I60" s="31"/>
      <c r="J60" s="313">
        <v>0.15</v>
      </c>
      <c r="K60" s="630" t="s">
        <v>670</v>
      </c>
      <c r="L60" s="582">
        <v>220</v>
      </c>
      <c r="M60" s="582"/>
    </row>
    <row r="61" spans="1:13" s="566" customFormat="1" ht="21.75" customHeight="1" x14ac:dyDescent="0.2">
      <c r="A61" s="580">
        <v>4</v>
      </c>
      <c r="B61" s="630" t="s">
        <v>794</v>
      </c>
      <c r="C61" s="555" t="s">
        <v>270</v>
      </c>
      <c r="D61" s="557">
        <f t="shared" si="14"/>
        <v>0.11</v>
      </c>
      <c r="E61" s="591"/>
      <c r="F61" s="557">
        <f t="shared" si="15"/>
        <v>0.11</v>
      </c>
      <c r="G61" s="31">
        <v>0.11</v>
      </c>
      <c r="H61" s="31"/>
      <c r="I61" s="31"/>
      <c r="J61" s="313"/>
      <c r="K61" s="630" t="s">
        <v>670</v>
      </c>
      <c r="L61" s="582">
        <v>221</v>
      </c>
      <c r="M61" s="582"/>
    </row>
    <row r="62" spans="1:13" s="592" customFormat="1" ht="21.75" customHeight="1" x14ac:dyDescent="0.15">
      <c r="A62" s="630">
        <v>5</v>
      </c>
      <c r="B62" s="630" t="s">
        <v>795</v>
      </c>
      <c r="C62" s="630" t="s">
        <v>270</v>
      </c>
      <c r="D62" s="629">
        <f t="shared" si="14"/>
        <v>1.2</v>
      </c>
      <c r="E62" s="630"/>
      <c r="F62" s="629">
        <f t="shared" si="15"/>
        <v>1.2</v>
      </c>
      <c r="G62" s="630">
        <v>1.2</v>
      </c>
      <c r="H62" s="630"/>
      <c r="I62" s="630"/>
      <c r="J62" s="629"/>
      <c r="K62" s="630" t="s">
        <v>675</v>
      </c>
      <c r="L62" s="631">
        <v>223</v>
      </c>
      <c r="M62" s="630"/>
    </row>
    <row r="63" spans="1:13" s="566" customFormat="1" ht="21.75" customHeight="1" x14ac:dyDescent="0.2">
      <c r="A63" s="547" t="s">
        <v>796</v>
      </c>
      <c r="B63" s="632" t="s">
        <v>797</v>
      </c>
      <c r="C63" s="553"/>
      <c r="D63" s="550">
        <f t="shared" si="14"/>
        <v>0.2</v>
      </c>
      <c r="E63" s="599"/>
      <c r="F63" s="550">
        <f t="shared" si="15"/>
        <v>0.2</v>
      </c>
      <c r="G63" s="493">
        <f>G64</f>
        <v>0.2</v>
      </c>
      <c r="H63" s="493">
        <f>H64</f>
        <v>0</v>
      </c>
      <c r="I63" s="493">
        <f>I64</f>
        <v>0</v>
      </c>
      <c r="J63" s="498">
        <f>J64</f>
        <v>0</v>
      </c>
      <c r="K63" s="632"/>
      <c r="L63" s="582"/>
      <c r="M63" s="582"/>
    </row>
    <row r="64" spans="1:13" s="566" customFormat="1" ht="21.75" customHeight="1" x14ac:dyDescent="0.2">
      <c r="A64" s="580">
        <v>1</v>
      </c>
      <c r="B64" s="630" t="s">
        <v>798</v>
      </c>
      <c r="C64" s="555" t="s">
        <v>350</v>
      </c>
      <c r="D64" s="557">
        <f t="shared" si="14"/>
        <v>0.2</v>
      </c>
      <c r="E64" s="628"/>
      <c r="F64" s="557">
        <f t="shared" si="15"/>
        <v>0.2</v>
      </c>
      <c r="G64" s="631">
        <v>0.2</v>
      </c>
      <c r="H64" s="631"/>
      <c r="I64" s="631"/>
      <c r="J64" s="629"/>
      <c r="K64" s="630" t="s">
        <v>670</v>
      </c>
      <c r="L64" s="582">
        <v>214</v>
      </c>
      <c r="M64" s="582"/>
    </row>
    <row r="65" spans="1:13" s="566" customFormat="1" ht="21.75" customHeight="1" x14ac:dyDescent="0.2">
      <c r="A65" s="547" t="s">
        <v>799</v>
      </c>
      <c r="B65" s="632" t="s">
        <v>800</v>
      </c>
      <c r="C65" s="553"/>
      <c r="D65" s="550">
        <f t="shared" si="14"/>
        <v>0.35</v>
      </c>
      <c r="E65" s="597"/>
      <c r="F65" s="550">
        <f t="shared" si="15"/>
        <v>0.35</v>
      </c>
      <c r="G65" s="493">
        <f>G66</f>
        <v>0</v>
      </c>
      <c r="H65" s="493">
        <f>H66</f>
        <v>0</v>
      </c>
      <c r="I65" s="493">
        <f>I66</f>
        <v>0</v>
      </c>
      <c r="J65" s="498">
        <f>J66</f>
        <v>0.35</v>
      </c>
      <c r="K65" s="632"/>
      <c r="L65" s="582"/>
      <c r="M65" s="582"/>
    </row>
    <row r="66" spans="1:13" s="566" customFormat="1" ht="36.75" customHeight="1" x14ac:dyDescent="0.2">
      <c r="A66" s="580">
        <v>1</v>
      </c>
      <c r="B66" s="630" t="s">
        <v>801</v>
      </c>
      <c r="C66" s="555" t="s">
        <v>453</v>
      </c>
      <c r="D66" s="557">
        <f t="shared" si="14"/>
        <v>0.35</v>
      </c>
      <c r="E66" s="628"/>
      <c r="F66" s="557">
        <f t="shared" si="15"/>
        <v>0.35</v>
      </c>
      <c r="G66" s="631"/>
      <c r="H66" s="631"/>
      <c r="I66" s="631"/>
      <c r="J66" s="629">
        <v>0.35</v>
      </c>
      <c r="K66" s="630" t="s">
        <v>678</v>
      </c>
      <c r="L66" s="582">
        <v>225</v>
      </c>
      <c r="M66" s="582"/>
    </row>
    <row r="67" spans="1:13" s="566" customFormat="1" ht="21.75" customHeight="1" x14ac:dyDescent="0.2">
      <c r="A67" s="547" t="s">
        <v>802</v>
      </c>
      <c r="B67" s="632" t="s">
        <v>803</v>
      </c>
      <c r="C67" s="553"/>
      <c r="D67" s="550">
        <f t="shared" ref="D67:J67" si="16">SUM(D68:D71)</f>
        <v>1.23</v>
      </c>
      <c r="E67" s="551">
        <f t="shared" si="16"/>
        <v>0</v>
      </c>
      <c r="F67" s="550">
        <f t="shared" si="16"/>
        <v>1.23</v>
      </c>
      <c r="G67" s="551">
        <f t="shared" si="16"/>
        <v>0.2</v>
      </c>
      <c r="H67" s="551">
        <f t="shared" si="16"/>
        <v>0</v>
      </c>
      <c r="I67" s="551">
        <f t="shared" si="16"/>
        <v>0</v>
      </c>
      <c r="J67" s="550">
        <f t="shared" si="16"/>
        <v>1.03</v>
      </c>
      <c r="K67" s="632"/>
      <c r="L67" s="582"/>
      <c r="M67" s="582"/>
    </row>
    <row r="68" spans="1:13" s="566" customFormat="1" ht="21.75" customHeight="1" x14ac:dyDescent="0.2">
      <c r="A68" s="580">
        <v>1</v>
      </c>
      <c r="B68" s="630" t="s">
        <v>804</v>
      </c>
      <c r="C68" s="555" t="s">
        <v>148</v>
      </c>
      <c r="D68" s="557">
        <f>E68+F68</f>
        <v>0.2</v>
      </c>
      <c r="E68" s="577"/>
      <c r="F68" s="557">
        <f>SUM(G68:J68)</f>
        <v>0.2</v>
      </c>
      <c r="G68" s="631">
        <v>0.2</v>
      </c>
      <c r="H68" s="631"/>
      <c r="I68" s="631"/>
      <c r="J68" s="629"/>
      <c r="K68" s="630" t="s">
        <v>685</v>
      </c>
      <c r="L68" s="582">
        <v>231</v>
      </c>
      <c r="M68" s="582"/>
    </row>
    <row r="69" spans="1:13" s="566" customFormat="1" ht="21.75" customHeight="1" x14ac:dyDescent="0.2">
      <c r="A69" s="580">
        <v>2</v>
      </c>
      <c r="B69" s="630" t="s">
        <v>805</v>
      </c>
      <c r="C69" s="555" t="s">
        <v>148</v>
      </c>
      <c r="D69" s="557">
        <f>E69+F69</f>
        <v>0.5</v>
      </c>
      <c r="E69" s="577"/>
      <c r="F69" s="557">
        <f>SUM(G69:J69)</f>
        <v>0.5</v>
      </c>
      <c r="G69" s="631"/>
      <c r="H69" s="631"/>
      <c r="I69" s="631"/>
      <c r="J69" s="629">
        <v>0.5</v>
      </c>
      <c r="K69" s="630" t="s">
        <v>691</v>
      </c>
      <c r="L69" s="582">
        <v>230</v>
      </c>
      <c r="M69" s="582"/>
    </row>
    <row r="70" spans="1:13" s="566" customFormat="1" ht="21.75" customHeight="1" x14ac:dyDescent="0.2">
      <c r="A70" s="580">
        <v>3</v>
      </c>
      <c r="B70" s="630" t="s">
        <v>806</v>
      </c>
      <c r="C70" s="555" t="s">
        <v>148</v>
      </c>
      <c r="D70" s="557">
        <f>E70+F70</f>
        <v>0.25</v>
      </c>
      <c r="E70" s="577"/>
      <c r="F70" s="557">
        <f>SUM(G70:J70)</f>
        <v>0.25</v>
      </c>
      <c r="G70" s="578"/>
      <c r="H70" s="578"/>
      <c r="I70" s="628"/>
      <c r="J70" s="313">
        <v>0.25</v>
      </c>
      <c r="K70" s="630" t="s">
        <v>687</v>
      </c>
      <c r="L70" s="582">
        <v>226</v>
      </c>
      <c r="M70" s="582"/>
    </row>
    <row r="71" spans="1:13" s="566" customFormat="1" ht="21.75" customHeight="1" x14ac:dyDescent="0.2">
      <c r="A71" s="580">
        <v>4</v>
      </c>
      <c r="B71" s="630" t="s">
        <v>807</v>
      </c>
      <c r="C71" s="555" t="s">
        <v>148</v>
      </c>
      <c r="D71" s="557">
        <f>E71+F71</f>
        <v>0.28000000000000003</v>
      </c>
      <c r="E71" s="628"/>
      <c r="F71" s="557">
        <f>SUM(G71:J71)</f>
        <v>0.28000000000000003</v>
      </c>
      <c r="G71" s="628"/>
      <c r="H71" s="578"/>
      <c r="I71" s="579"/>
      <c r="J71" s="313">
        <v>0.28000000000000003</v>
      </c>
      <c r="K71" s="630" t="s">
        <v>675</v>
      </c>
      <c r="L71" s="582">
        <v>229</v>
      </c>
      <c r="M71" s="582"/>
    </row>
    <row r="72" spans="1:13" s="566" customFormat="1" ht="21.75" customHeight="1" x14ac:dyDescent="0.2">
      <c r="A72" s="553" t="s">
        <v>808</v>
      </c>
      <c r="B72" s="554" t="s">
        <v>87</v>
      </c>
      <c r="C72" s="553"/>
      <c r="D72" s="550">
        <f t="shared" ref="D72:J72" si="17">SUM(D73:D136)</f>
        <v>32.224000000000004</v>
      </c>
      <c r="E72" s="551">
        <f t="shared" si="17"/>
        <v>0</v>
      </c>
      <c r="F72" s="550">
        <f t="shared" si="17"/>
        <v>32.224000000000004</v>
      </c>
      <c r="G72" s="551">
        <f t="shared" si="17"/>
        <v>20.7</v>
      </c>
      <c r="H72" s="551">
        <f t="shared" si="17"/>
        <v>0</v>
      </c>
      <c r="I72" s="551">
        <f t="shared" si="17"/>
        <v>0</v>
      </c>
      <c r="J72" s="550">
        <f t="shared" si="17"/>
        <v>11.523999999999999</v>
      </c>
      <c r="K72" s="554"/>
      <c r="L72" s="552"/>
      <c r="M72" s="552"/>
    </row>
    <row r="73" spans="1:13" s="566" customFormat="1" ht="21.75" customHeight="1" x14ac:dyDescent="0.2">
      <c r="A73" s="567">
        <v>1</v>
      </c>
      <c r="B73" s="630" t="s">
        <v>809</v>
      </c>
      <c r="C73" s="555" t="s">
        <v>92</v>
      </c>
      <c r="D73" s="557">
        <f t="shared" ref="D73:D100" si="18">E73+F73</f>
        <v>0.5</v>
      </c>
      <c r="E73" s="577"/>
      <c r="F73" s="557">
        <f t="shared" ref="F73:F136" si="19">SUM(G73:J73)</f>
        <v>0.5</v>
      </c>
      <c r="G73" s="631">
        <v>0.5</v>
      </c>
      <c r="H73" s="631"/>
      <c r="I73" s="631"/>
      <c r="J73" s="629"/>
      <c r="K73" s="630" t="s">
        <v>676</v>
      </c>
      <c r="L73" s="552">
        <v>150</v>
      </c>
      <c r="M73" s="552"/>
    </row>
    <row r="74" spans="1:13" s="566" customFormat="1" ht="21.75" customHeight="1" x14ac:dyDescent="0.2">
      <c r="A74" s="567">
        <v>2</v>
      </c>
      <c r="B74" s="630" t="s">
        <v>810</v>
      </c>
      <c r="C74" s="555" t="s">
        <v>92</v>
      </c>
      <c r="D74" s="557">
        <f t="shared" si="18"/>
        <v>0.04</v>
      </c>
      <c r="E74" s="581"/>
      <c r="F74" s="557">
        <f t="shared" si="19"/>
        <v>0.04</v>
      </c>
      <c r="G74" s="631" t="s">
        <v>811</v>
      </c>
      <c r="H74" s="631"/>
      <c r="I74" s="631"/>
      <c r="J74" s="629">
        <v>0.04</v>
      </c>
      <c r="K74" s="630" t="s">
        <v>688</v>
      </c>
      <c r="L74" s="552">
        <v>51</v>
      </c>
      <c r="M74" s="552"/>
    </row>
    <row r="75" spans="1:13" s="566" customFormat="1" ht="21.75" customHeight="1" x14ac:dyDescent="0.2">
      <c r="A75" s="567">
        <v>3</v>
      </c>
      <c r="B75" s="630" t="s">
        <v>812</v>
      </c>
      <c r="C75" s="555" t="s">
        <v>92</v>
      </c>
      <c r="D75" s="557">
        <f t="shared" si="18"/>
        <v>3.2000000000000001E-2</v>
      </c>
      <c r="E75" s="581"/>
      <c r="F75" s="557">
        <f t="shared" si="19"/>
        <v>3.2000000000000001E-2</v>
      </c>
      <c r="G75" s="631"/>
      <c r="H75" s="631"/>
      <c r="I75" s="631"/>
      <c r="J75" s="629">
        <v>3.2000000000000001E-2</v>
      </c>
      <c r="K75" s="630" t="s">
        <v>688</v>
      </c>
      <c r="L75" s="552">
        <v>52</v>
      </c>
      <c r="M75" s="552"/>
    </row>
    <row r="76" spans="1:13" s="566" customFormat="1" ht="21.75" customHeight="1" x14ac:dyDescent="0.2">
      <c r="A76" s="567">
        <v>4</v>
      </c>
      <c r="B76" s="630" t="s">
        <v>813</v>
      </c>
      <c r="C76" s="555" t="s">
        <v>92</v>
      </c>
      <c r="D76" s="557">
        <f t="shared" si="18"/>
        <v>3.2000000000000001E-2</v>
      </c>
      <c r="E76" s="581"/>
      <c r="F76" s="557">
        <f t="shared" si="19"/>
        <v>3.2000000000000001E-2</v>
      </c>
      <c r="G76" s="631"/>
      <c r="H76" s="631"/>
      <c r="I76" s="631"/>
      <c r="J76" s="629">
        <v>3.2000000000000001E-2</v>
      </c>
      <c r="K76" s="630" t="s">
        <v>688</v>
      </c>
      <c r="L76" s="552">
        <v>53</v>
      </c>
      <c r="M76" s="552"/>
    </row>
    <row r="77" spans="1:13" s="566" customFormat="1" ht="21.75" customHeight="1" x14ac:dyDescent="0.2">
      <c r="A77" s="567">
        <v>5</v>
      </c>
      <c r="B77" s="630" t="s">
        <v>814</v>
      </c>
      <c r="C77" s="555" t="s">
        <v>92</v>
      </c>
      <c r="D77" s="557">
        <f t="shared" si="18"/>
        <v>0.06</v>
      </c>
      <c r="E77" s="581"/>
      <c r="F77" s="557">
        <f t="shared" si="19"/>
        <v>0.06</v>
      </c>
      <c r="G77" s="631"/>
      <c r="H77" s="631"/>
      <c r="I77" s="631"/>
      <c r="J77" s="629">
        <v>0.06</v>
      </c>
      <c r="K77" s="630" t="s">
        <v>686</v>
      </c>
      <c r="L77" s="552">
        <v>66</v>
      </c>
      <c r="M77" s="552"/>
    </row>
    <row r="78" spans="1:13" s="566" customFormat="1" ht="21.75" customHeight="1" x14ac:dyDescent="0.2">
      <c r="A78" s="567">
        <v>6</v>
      </c>
      <c r="B78" s="630" t="s">
        <v>815</v>
      </c>
      <c r="C78" s="555" t="s">
        <v>92</v>
      </c>
      <c r="D78" s="557">
        <f t="shared" si="18"/>
        <v>0.67</v>
      </c>
      <c r="E78" s="581"/>
      <c r="F78" s="557">
        <f t="shared" si="19"/>
        <v>0.67</v>
      </c>
      <c r="G78" s="631"/>
      <c r="H78" s="631"/>
      <c r="I78" s="631"/>
      <c r="J78" s="629">
        <v>0.67</v>
      </c>
      <c r="K78" s="630" t="s">
        <v>690</v>
      </c>
      <c r="L78" s="552">
        <v>60</v>
      </c>
      <c r="M78" s="552"/>
    </row>
    <row r="79" spans="1:13" s="566" customFormat="1" ht="21.75" customHeight="1" x14ac:dyDescent="0.2">
      <c r="A79" s="567">
        <v>7</v>
      </c>
      <c r="B79" s="630" t="s">
        <v>816</v>
      </c>
      <c r="C79" s="555" t="s">
        <v>92</v>
      </c>
      <c r="D79" s="557">
        <f t="shared" si="18"/>
        <v>0.5</v>
      </c>
      <c r="E79" s="581"/>
      <c r="F79" s="557">
        <f t="shared" si="19"/>
        <v>0.5</v>
      </c>
      <c r="G79" s="631"/>
      <c r="H79" s="631"/>
      <c r="I79" s="631"/>
      <c r="J79" s="629">
        <v>0.5</v>
      </c>
      <c r="K79" s="630" t="s">
        <v>682</v>
      </c>
      <c r="L79" s="552">
        <v>71</v>
      </c>
      <c r="M79" s="552"/>
    </row>
    <row r="80" spans="1:13" s="566" customFormat="1" ht="21.75" customHeight="1" x14ac:dyDescent="0.2">
      <c r="A80" s="567">
        <v>8</v>
      </c>
      <c r="B80" s="630" t="s">
        <v>817</v>
      </c>
      <c r="C80" s="555" t="s">
        <v>92</v>
      </c>
      <c r="D80" s="557">
        <f t="shared" si="18"/>
        <v>0.5</v>
      </c>
      <c r="E80" s="581"/>
      <c r="F80" s="557">
        <f t="shared" si="19"/>
        <v>0.5</v>
      </c>
      <c r="G80" s="631"/>
      <c r="H80" s="631"/>
      <c r="I80" s="631"/>
      <c r="J80" s="629">
        <v>0.5</v>
      </c>
      <c r="K80" s="630" t="s">
        <v>682</v>
      </c>
      <c r="L80" s="552">
        <v>72</v>
      </c>
      <c r="M80" s="552"/>
    </row>
    <row r="81" spans="1:13" s="566" customFormat="1" ht="21.75" customHeight="1" x14ac:dyDescent="0.2">
      <c r="A81" s="567">
        <v>9</v>
      </c>
      <c r="B81" s="630" t="s">
        <v>818</v>
      </c>
      <c r="C81" s="555" t="s">
        <v>92</v>
      </c>
      <c r="D81" s="557">
        <f t="shared" si="18"/>
        <v>0.02</v>
      </c>
      <c r="E81" s="581"/>
      <c r="F81" s="557">
        <f t="shared" si="19"/>
        <v>0.02</v>
      </c>
      <c r="G81" s="631"/>
      <c r="H81" s="631"/>
      <c r="I81" s="631"/>
      <c r="J81" s="629">
        <v>0.02</v>
      </c>
      <c r="K81" s="630" t="s">
        <v>682</v>
      </c>
      <c r="L81" s="552">
        <v>70</v>
      </c>
      <c r="M81" s="552"/>
    </row>
    <row r="82" spans="1:13" s="566" customFormat="1" ht="21.75" customHeight="1" x14ac:dyDescent="0.2">
      <c r="A82" s="567">
        <v>10</v>
      </c>
      <c r="B82" s="630" t="s">
        <v>819</v>
      </c>
      <c r="C82" s="555" t="s">
        <v>92</v>
      </c>
      <c r="D82" s="557">
        <f t="shared" si="18"/>
        <v>0.1</v>
      </c>
      <c r="E82" s="581"/>
      <c r="F82" s="557">
        <f t="shared" si="19"/>
        <v>0.1</v>
      </c>
      <c r="G82" s="631"/>
      <c r="H82" s="631"/>
      <c r="I82" s="631"/>
      <c r="J82" s="629">
        <v>0.1</v>
      </c>
      <c r="K82" s="630" t="s">
        <v>672</v>
      </c>
      <c r="L82" s="552">
        <v>74</v>
      </c>
      <c r="M82" s="552"/>
    </row>
    <row r="83" spans="1:13" s="592" customFormat="1" ht="21.75" customHeight="1" x14ac:dyDescent="0.15">
      <c r="A83" s="567">
        <v>11</v>
      </c>
      <c r="B83" s="630" t="s">
        <v>820</v>
      </c>
      <c r="C83" s="630" t="s">
        <v>92</v>
      </c>
      <c r="D83" s="629">
        <f t="shared" si="18"/>
        <v>0.06</v>
      </c>
      <c r="E83" s="630"/>
      <c r="F83" s="629">
        <f t="shared" si="19"/>
        <v>0.06</v>
      </c>
      <c r="G83" s="630"/>
      <c r="H83" s="630"/>
      <c r="I83" s="630"/>
      <c r="J83" s="629">
        <v>0.06</v>
      </c>
      <c r="K83" s="630" t="s">
        <v>672</v>
      </c>
      <c r="L83" s="631">
        <v>75</v>
      </c>
      <c r="M83" s="630"/>
    </row>
    <row r="84" spans="1:13" s="566" customFormat="1" ht="21.75" customHeight="1" x14ac:dyDescent="0.2">
      <c r="A84" s="567">
        <v>12</v>
      </c>
      <c r="B84" s="630" t="s">
        <v>821</v>
      </c>
      <c r="C84" s="555" t="s">
        <v>92</v>
      </c>
      <c r="D84" s="557">
        <f t="shared" si="18"/>
        <v>0.2</v>
      </c>
      <c r="E84" s="581"/>
      <c r="F84" s="557">
        <f t="shared" si="19"/>
        <v>0.2</v>
      </c>
      <c r="G84" s="631">
        <v>0.2</v>
      </c>
      <c r="H84" s="631"/>
      <c r="I84" s="631"/>
      <c r="J84" s="629"/>
      <c r="K84" s="630" t="s">
        <v>689</v>
      </c>
      <c r="L84" s="552">
        <v>77</v>
      </c>
      <c r="M84" s="552"/>
    </row>
    <row r="85" spans="1:13" s="566" customFormat="1" ht="21.75" customHeight="1" x14ac:dyDescent="0.2">
      <c r="A85" s="567">
        <v>13</v>
      </c>
      <c r="B85" s="630" t="s">
        <v>822</v>
      </c>
      <c r="C85" s="555" t="s">
        <v>92</v>
      </c>
      <c r="D85" s="557">
        <f t="shared" si="18"/>
        <v>0.5</v>
      </c>
      <c r="E85" s="581"/>
      <c r="F85" s="557">
        <f t="shared" si="19"/>
        <v>0.5</v>
      </c>
      <c r="G85" s="631">
        <v>0.5</v>
      </c>
      <c r="H85" s="631"/>
      <c r="I85" s="631"/>
      <c r="J85" s="629"/>
      <c r="K85" s="630" t="s">
        <v>689</v>
      </c>
      <c r="L85" s="552">
        <v>78</v>
      </c>
      <c r="M85" s="552"/>
    </row>
    <row r="86" spans="1:13" s="566" customFormat="1" ht="21.75" customHeight="1" x14ac:dyDescent="0.2">
      <c r="A86" s="567">
        <v>14</v>
      </c>
      <c r="B86" s="630" t="s">
        <v>823</v>
      </c>
      <c r="C86" s="555" t="s">
        <v>92</v>
      </c>
      <c r="D86" s="557">
        <f t="shared" si="18"/>
        <v>0.1</v>
      </c>
      <c r="E86" s="581"/>
      <c r="F86" s="557">
        <f t="shared" si="19"/>
        <v>0.1</v>
      </c>
      <c r="G86" s="631"/>
      <c r="H86" s="631"/>
      <c r="I86" s="631"/>
      <c r="J86" s="629">
        <v>0.1</v>
      </c>
      <c r="K86" s="630" t="s">
        <v>689</v>
      </c>
      <c r="L86" s="552">
        <v>79</v>
      </c>
      <c r="M86" s="552"/>
    </row>
    <row r="87" spans="1:13" s="566" customFormat="1" ht="21.75" customHeight="1" x14ac:dyDescent="0.2">
      <c r="A87" s="567">
        <v>15</v>
      </c>
      <c r="B87" s="630" t="s">
        <v>824</v>
      </c>
      <c r="C87" s="555" t="s">
        <v>92</v>
      </c>
      <c r="D87" s="557">
        <f t="shared" si="18"/>
        <v>0.05</v>
      </c>
      <c r="E87" s="581"/>
      <c r="F87" s="557">
        <f t="shared" si="19"/>
        <v>0.05</v>
      </c>
      <c r="G87" s="631"/>
      <c r="H87" s="631"/>
      <c r="I87" s="631"/>
      <c r="J87" s="629">
        <v>0.05</v>
      </c>
      <c r="K87" s="630" t="s">
        <v>689</v>
      </c>
      <c r="L87" s="552">
        <v>80</v>
      </c>
      <c r="M87" s="552"/>
    </row>
    <row r="88" spans="1:13" s="566" customFormat="1" ht="21.75" customHeight="1" x14ac:dyDescent="0.2">
      <c r="A88" s="567">
        <v>16</v>
      </c>
      <c r="B88" s="630" t="s">
        <v>825</v>
      </c>
      <c r="C88" s="555" t="s">
        <v>92</v>
      </c>
      <c r="D88" s="557">
        <f t="shared" si="18"/>
        <v>0.2</v>
      </c>
      <c r="E88" s="581"/>
      <c r="F88" s="557">
        <f t="shared" si="19"/>
        <v>0.2</v>
      </c>
      <c r="G88" s="631"/>
      <c r="H88" s="631"/>
      <c r="I88" s="631"/>
      <c r="J88" s="629">
        <v>0.2</v>
      </c>
      <c r="K88" s="630" t="s">
        <v>689</v>
      </c>
      <c r="L88" s="552">
        <v>81</v>
      </c>
      <c r="M88" s="552"/>
    </row>
    <row r="89" spans="1:13" s="566" customFormat="1" ht="36" customHeight="1" x14ac:dyDescent="0.2">
      <c r="A89" s="567">
        <v>17</v>
      </c>
      <c r="B89" s="630" t="s">
        <v>826</v>
      </c>
      <c r="C89" s="555" t="s">
        <v>92</v>
      </c>
      <c r="D89" s="557">
        <f t="shared" si="18"/>
        <v>0.6</v>
      </c>
      <c r="E89" s="581"/>
      <c r="F89" s="557">
        <f t="shared" si="19"/>
        <v>0.6</v>
      </c>
      <c r="G89" s="631">
        <v>0.6</v>
      </c>
      <c r="H89" s="631"/>
      <c r="I89" s="631"/>
      <c r="J89" s="629"/>
      <c r="K89" s="630" t="s">
        <v>827</v>
      </c>
      <c r="L89" s="552">
        <v>83</v>
      </c>
      <c r="M89" s="552"/>
    </row>
    <row r="90" spans="1:13" s="566" customFormat="1" ht="21.75" customHeight="1" x14ac:dyDescent="0.2">
      <c r="A90" s="567">
        <v>18</v>
      </c>
      <c r="B90" s="630" t="s">
        <v>828</v>
      </c>
      <c r="C90" s="555" t="s">
        <v>92</v>
      </c>
      <c r="D90" s="557">
        <f t="shared" si="18"/>
        <v>0.5</v>
      </c>
      <c r="E90" s="581"/>
      <c r="F90" s="557">
        <f t="shared" si="19"/>
        <v>0.5</v>
      </c>
      <c r="G90" s="631">
        <v>0.5</v>
      </c>
      <c r="H90" s="631"/>
      <c r="I90" s="631"/>
      <c r="J90" s="629"/>
      <c r="K90" s="630" t="s">
        <v>827</v>
      </c>
      <c r="L90" s="552">
        <v>84</v>
      </c>
      <c r="M90" s="552"/>
    </row>
    <row r="91" spans="1:13" s="566" customFormat="1" ht="21.75" customHeight="1" x14ac:dyDescent="0.2">
      <c r="A91" s="567">
        <v>19</v>
      </c>
      <c r="B91" s="630" t="s">
        <v>829</v>
      </c>
      <c r="C91" s="555" t="s">
        <v>92</v>
      </c>
      <c r="D91" s="557">
        <f t="shared" si="18"/>
        <v>1</v>
      </c>
      <c r="E91" s="581"/>
      <c r="F91" s="557">
        <f t="shared" si="19"/>
        <v>1</v>
      </c>
      <c r="G91" s="631">
        <v>1</v>
      </c>
      <c r="H91" s="631"/>
      <c r="I91" s="631"/>
      <c r="J91" s="629"/>
      <c r="K91" s="630" t="s">
        <v>827</v>
      </c>
      <c r="L91" s="552">
        <v>85</v>
      </c>
      <c r="M91" s="552"/>
    </row>
    <row r="92" spans="1:13" s="566" customFormat="1" ht="21.75" customHeight="1" x14ac:dyDescent="0.2">
      <c r="A92" s="567">
        <v>20</v>
      </c>
      <c r="B92" s="630" t="s">
        <v>830</v>
      </c>
      <c r="C92" s="555" t="s">
        <v>92</v>
      </c>
      <c r="D92" s="557">
        <f t="shared" si="18"/>
        <v>0.5</v>
      </c>
      <c r="E92" s="581"/>
      <c r="F92" s="557">
        <f t="shared" si="19"/>
        <v>0.5</v>
      </c>
      <c r="G92" s="631"/>
      <c r="H92" s="631"/>
      <c r="I92" s="631"/>
      <c r="J92" s="629">
        <v>0.5</v>
      </c>
      <c r="K92" s="630" t="s">
        <v>691</v>
      </c>
      <c r="L92" s="552">
        <v>90</v>
      </c>
      <c r="M92" s="552"/>
    </row>
    <row r="93" spans="1:13" s="566" customFormat="1" ht="21.75" customHeight="1" x14ac:dyDescent="0.2">
      <c r="A93" s="567">
        <v>21</v>
      </c>
      <c r="B93" s="630" t="s">
        <v>831</v>
      </c>
      <c r="C93" s="555" t="s">
        <v>92</v>
      </c>
      <c r="D93" s="557">
        <f t="shared" si="18"/>
        <v>0.3</v>
      </c>
      <c r="E93" s="581"/>
      <c r="F93" s="557">
        <f t="shared" si="19"/>
        <v>0.3</v>
      </c>
      <c r="G93" s="631">
        <v>0.3</v>
      </c>
      <c r="H93" s="631"/>
      <c r="I93" s="631"/>
      <c r="J93" s="629"/>
      <c r="K93" s="630" t="s">
        <v>679</v>
      </c>
      <c r="L93" s="552">
        <v>149</v>
      </c>
      <c r="M93" s="552"/>
    </row>
    <row r="94" spans="1:13" s="566" customFormat="1" ht="21.75" customHeight="1" x14ac:dyDescent="0.2">
      <c r="A94" s="567">
        <v>22</v>
      </c>
      <c r="B94" s="630" t="s">
        <v>832</v>
      </c>
      <c r="C94" s="555" t="s">
        <v>92</v>
      </c>
      <c r="D94" s="557">
        <f t="shared" si="18"/>
        <v>0.4</v>
      </c>
      <c r="E94" s="581"/>
      <c r="F94" s="557">
        <f t="shared" si="19"/>
        <v>0.4</v>
      </c>
      <c r="G94" s="631">
        <v>0.4</v>
      </c>
      <c r="H94" s="631"/>
      <c r="I94" s="631"/>
      <c r="J94" s="629"/>
      <c r="K94" s="630" t="s">
        <v>667</v>
      </c>
      <c r="L94" s="552">
        <v>110</v>
      </c>
      <c r="M94" s="552"/>
    </row>
    <row r="95" spans="1:13" s="566" customFormat="1" ht="21.75" customHeight="1" x14ac:dyDescent="0.2">
      <c r="A95" s="567">
        <v>23</v>
      </c>
      <c r="B95" s="630" t="s">
        <v>833</v>
      </c>
      <c r="C95" s="555" t="s">
        <v>92</v>
      </c>
      <c r="D95" s="557">
        <f t="shared" si="18"/>
        <v>0.4</v>
      </c>
      <c r="E95" s="581"/>
      <c r="F95" s="557">
        <f t="shared" si="19"/>
        <v>0.4</v>
      </c>
      <c r="G95" s="631"/>
      <c r="H95" s="631"/>
      <c r="I95" s="631"/>
      <c r="J95" s="629">
        <v>0.4</v>
      </c>
      <c r="K95" s="630" t="s">
        <v>671</v>
      </c>
      <c r="L95" s="552">
        <v>116</v>
      </c>
      <c r="M95" s="552"/>
    </row>
    <row r="96" spans="1:13" s="566" customFormat="1" ht="21.75" customHeight="1" x14ac:dyDescent="0.2">
      <c r="A96" s="567">
        <v>24</v>
      </c>
      <c r="B96" s="630" t="s">
        <v>834</v>
      </c>
      <c r="C96" s="555" t="s">
        <v>92</v>
      </c>
      <c r="D96" s="557">
        <f t="shared" si="18"/>
        <v>0.7</v>
      </c>
      <c r="E96" s="581"/>
      <c r="F96" s="557">
        <f t="shared" si="19"/>
        <v>0.7</v>
      </c>
      <c r="G96" s="631"/>
      <c r="H96" s="631"/>
      <c r="I96" s="631"/>
      <c r="J96" s="629">
        <v>0.7</v>
      </c>
      <c r="K96" s="630" t="s">
        <v>671</v>
      </c>
      <c r="L96" s="552">
        <v>195</v>
      </c>
      <c r="M96" s="552"/>
    </row>
    <row r="97" spans="1:13" s="566" customFormat="1" ht="21.75" customHeight="1" x14ac:dyDescent="0.2">
      <c r="A97" s="567">
        <v>25</v>
      </c>
      <c r="B97" s="630" t="s">
        <v>835</v>
      </c>
      <c r="C97" s="555" t="s">
        <v>92</v>
      </c>
      <c r="D97" s="557">
        <f t="shared" si="18"/>
        <v>0.42</v>
      </c>
      <c r="E97" s="581"/>
      <c r="F97" s="557">
        <f t="shared" si="19"/>
        <v>0.42</v>
      </c>
      <c r="G97" s="631"/>
      <c r="H97" s="631"/>
      <c r="I97" s="631"/>
      <c r="J97" s="629">
        <v>0.42</v>
      </c>
      <c r="K97" s="630" t="s">
        <v>671</v>
      </c>
      <c r="L97" s="552">
        <v>117</v>
      </c>
      <c r="M97" s="552"/>
    </row>
    <row r="98" spans="1:13" s="566" customFormat="1" ht="21.75" customHeight="1" x14ac:dyDescent="0.2">
      <c r="A98" s="567">
        <v>26</v>
      </c>
      <c r="B98" s="630" t="s">
        <v>836</v>
      </c>
      <c r="C98" s="555" t="s">
        <v>92</v>
      </c>
      <c r="D98" s="557">
        <f t="shared" si="18"/>
        <v>0.25</v>
      </c>
      <c r="E98" s="581"/>
      <c r="F98" s="557">
        <f t="shared" si="19"/>
        <v>0.25</v>
      </c>
      <c r="G98" s="631"/>
      <c r="H98" s="631"/>
      <c r="I98" s="631"/>
      <c r="J98" s="629">
        <v>0.25</v>
      </c>
      <c r="K98" s="630" t="s">
        <v>671</v>
      </c>
      <c r="L98" s="552">
        <v>118</v>
      </c>
      <c r="M98" s="552"/>
    </row>
    <row r="99" spans="1:13" s="566" customFormat="1" ht="21.75" customHeight="1" x14ac:dyDescent="0.2">
      <c r="A99" s="567">
        <v>27</v>
      </c>
      <c r="B99" s="630" t="s">
        <v>837</v>
      </c>
      <c r="C99" s="555" t="s">
        <v>92</v>
      </c>
      <c r="D99" s="557">
        <f t="shared" si="18"/>
        <v>0.3</v>
      </c>
      <c r="E99" s="581"/>
      <c r="F99" s="557">
        <f t="shared" si="19"/>
        <v>0.3</v>
      </c>
      <c r="G99" s="631"/>
      <c r="H99" s="631"/>
      <c r="I99" s="631"/>
      <c r="J99" s="629">
        <v>0.3</v>
      </c>
      <c r="K99" s="630" t="s">
        <v>671</v>
      </c>
      <c r="L99" s="552">
        <v>119</v>
      </c>
      <c r="M99" s="552"/>
    </row>
    <row r="100" spans="1:13" s="566" customFormat="1" ht="21.75" customHeight="1" x14ac:dyDescent="0.2">
      <c r="A100" s="567">
        <v>28</v>
      </c>
      <c r="B100" s="630" t="s">
        <v>838</v>
      </c>
      <c r="C100" s="555" t="s">
        <v>92</v>
      </c>
      <c r="D100" s="557">
        <f t="shared" si="18"/>
        <v>0.08</v>
      </c>
      <c r="E100" s="581"/>
      <c r="F100" s="557">
        <f t="shared" si="19"/>
        <v>0.08</v>
      </c>
      <c r="G100" s="631"/>
      <c r="H100" s="631"/>
      <c r="I100" s="631"/>
      <c r="J100" s="629">
        <v>0.08</v>
      </c>
      <c r="K100" s="630" t="s">
        <v>670</v>
      </c>
      <c r="L100" s="552">
        <v>128</v>
      </c>
      <c r="M100" s="552"/>
    </row>
    <row r="101" spans="1:13" s="566" customFormat="1" ht="21.75" customHeight="1" x14ac:dyDescent="0.2">
      <c r="A101" s="567">
        <v>29</v>
      </c>
      <c r="B101" s="630" t="s">
        <v>839</v>
      </c>
      <c r="C101" s="555" t="s">
        <v>92</v>
      </c>
      <c r="D101" s="557">
        <v>4.7</v>
      </c>
      <c r="E101" s="581"/>
      <c r="F101" s="557">
        <f t="shared" si="19"/>
        <v>4.7</v>
      </c>
      <c r="G101" s="631">
        <v>4.7</v>
      </c>
      <c r="H101" s="631"/>
      <c r="I101" s="631"/>
      <c r="J101" s="629"/>
      <c r="K101" s="630" t="s">
        <v>673</v>
      </c>
      <c r="L101" s="552">
        <v>146</v>
      </c>
      <c r="M101" s="552"/>
    </row>
    <row r="102" spans="1:13" s="566" customFormat="1" ht="21.75" customHeight="1" x14ac:dyDescent="0.2">
      <c r="A102" s="567">
        <v>30</v>
      </c>
      <c r="B102" s="630" t="s">
        <v>840</v>
      </c>
      <c r="C102" s="555" t="s">
        <v>92</v>
      </c>
      <c r="D102" s="557">
        <f t="shared" ref="D102:D138" si="20">E102+F102</f>
        <v>0.02</v>
      </c>
      <c r="E102" s="581"/>
      <c r="F102" s="557">
        <f t="shared" si="19"/>
        <v>0.02</v>
      </c>
      <c r="G102" s="631"/>
      <c r="H102" s="631"/>
      <c r="I102" s="631"/>
      <c r="J102" s="629">
        <v>0.02</v>
      </c>
      <c r="K102" s="630" t="s">
        <v>670</v>
      </c>
      <c r="L102" s="552">
        <v>130</v>
      </c>
      <c r="M102" s="552"/>
    </row>
    <row r="103" spans="1:13" s="566" customFormat="1" ht="21.75" customHeight="1" x14ac:dyDescent="0.2">
      <c r="A103" s="567">
        <v>31</v>
      </c>
      <c r="B103" s="630" t="s">
        <v>841</v>
      </c>
      <c r="C103" s="555" t="s">
        <v>92</v>
      </c>
      <c r="D103" s="557">
        <f t="shared" si="20"/>
        <v>0.04</v>
      </c>
      <c r="E103" s="581"/>
      <c r="F103" s="557">
        <f t="shared" si="19"/>
        <v>0.04</v>
      </c>
      <c r="G103" s="31"/>
      <c r="H103" s="31"/>
      <c r="I103" s="31"/>
      <c r="J103" s="313">
        <v>0.04</v>
      </c>
      <c r="K103" s="630" t="s">
        <v>670</v>
      </c>
      <c r="L103" s="552">
        <v>124</v>
      </c>
      <c r="M103" s="552"/>
    </row>
    <row r="104" spans="1:13" s="566" customFormat="1" ht="21.75" customHeight="1" x14ac:dyDescent="0.2">
      <c r="A104" s="567">
        <v>32</v>
      </c>
      <c r="B104" s="556" t="s">
        <v>842</v>
      </c>
      <c r="C104" s="555" t="s">
        <v>92</v>
      </c>
      <c r="D104" s="557">
        <f t="shared" si="20"/>
        <v>0.12</v>
      </c>
      <c r="E104" s="581"/>
      <c r="F104" s="557">
        <f t="shared" si="19"/>
        <v>0.12</v>
      </c>
      <c r="G104" s="31"/>
      <c r="H104" s="31"/>
      <c r="I104" s="31"/>
      <c r="J104" s="313">
        <v>0.12</v>
      </c>
      <c r="K104" s="630" t="s">
        <v>669</v>
      </c>
      <c r="L104" s="552">
        <v>107</v>
      </c>
      <c r="M104" s="552"/>
    </row>
    <row r="105" spans="1:13" s="566" customFormat="1" ht="21.75" customHeight="1" x14ac:dyDescent="0.2">
      <c r="A105" s="567">
        <v>33</v>
      </c>
      <c r="B105" s="630" t="s">
        <v>843</v>
      </c>
      <c r="C105" s="555" t="s">
        <v>92</v>
      </c>
      <c r="D105" s="557">
        <f t="shared" si="20"/>
        <v>0.1</v>
      </c>
      <c r="E105" s="581"/>
      <c r="F105" s="557">
        <f t="shared" si="19"/>
        <v>0.1</v>
      </c>
      <c r="G105" s="31"/>
      <c r="H105" s="31"/>
      <c r="I105" s="31"/>
      <c r="J105" s="313">
        <v>0.1</v>
      </c>
      <c r="K105" s="630" t="s">
        <v>669</v>
      </c>
      <c r="L105" s="552">
        <v>168</v>
      </c>
      <c r="M105" s="552"/>
    </row>
    <row r="106" spans="1:13" s="566" customFormat="1" ht="21.75" customHeight="1" x14ac:dyDescent="0.2">
      <c r="A106" s="567">
        <v>34</v>
      </c>
      <c r="B106" s="630" t="s">
        <v>844</v>
      </c>
      <c r="C106" s="555" t="s">
        <v>92</v>
      </c>
      <c r="D106" s="557">
        <f t="shared" si="20"/>
        <v>0.3</v>
      </c>
      <c r="E106" s="581"/>
      <c r="F106" s="557">
        <f t="shared" si="19"/>
        <v>0.3</v>
      </c>
      <c r="G106" s="31"/>
      <c r="H106" s="31"/>
      <c r="I106" s="31"/>
      <c r="J106" s="313">
        <v>0.3</v>
      </c>
      <c r="K106" s="630" t="s">
        <v>674</v>
      </c>
      <c r="L106" s="552">
        <v>98</v>
      </c>
      <c r="M106" s="552"/>
    </row>
    <row r="107" spans="1:13" s="566" customFormat="1" ht="21.75" customHeight="1" x14ac:dyDescent="0.2">
      <c r="A107" s="567">
        <v>35</v>
      </c>
      <c r="B107" s="630" t="s">
        <v>845</v>
      </c>
      <c r="C107" s="555" t="s">
        <v>92</v>
      </c>
      <c r="D107" s="557">
        <f t="shared" si="20"/>
        <v>0.65</v>
      </c>
      <c r="E107" s="581"/>
      <c r="F107" s="557">
        <f t="shared" si="19"/>
        <v>0.65</v>
      </c>
      <c r="G107" s="31"/>
      <c r="H107" s="31"/>
      <c r="I107" s="31"/>
      <c r="J107" s="313">
        <v>0.65</v>
      </c>
      <c r="K107" s="630" t="s">
        <v>846</v>
      </c>
      <c r="L107" s="552">
        <v>88</v>
      </c>
      <c r="M107" s="552"/>
    </row>
    <row r="108" spans="1:13" s="566" customFormat="1" ht="21.75" customHeight="1" x14ac:dyDescent="0.2">
      <c r="A108" s="567">
        <v>36</v>
      </c>
      <c r="B108" s="630" t="s">
        <v>847</v>
      </c>
      <c r="C108" s="555" t="s">
        <v>92</v>
      </c>
      <c r="D108" s="557">
        <f t="shared" si="20"/>
        <v>0.5</v>
      </c>
      <c r="E108" s="581"/>
      <c r="F108" s="557">
        <f t="shared" si="19"/>
        <v>0.5</v>
      </c>
      <c r="G108" s="31"/>
      <c r="H108" s="31"/>
      <c r="I108" s="31"/>
      <c r="J108" s="313">
        <v>0.5</v>
      </c>
      <c r="K108" s="630" t="s">
        <v>675</v>
      </c>
      <c r="L108" s="552">
        <v>135</v>
      </c>
      <c r="M108" s="552"/>
    </row>
    <row r="109" spans="1:13" s="566" customFormat="1" ht="21.75" customHeight="1" x14ac:dyDescent="0.2">
      <c r="A109" s="567">
        <v>37</v>
      </c>
      <c r="B109" s="630" t="s">
        <v>848</v>
      </c>
      <c r="C109" s="555" t="s">
        <v>92</v>
      </c>
      <c r="D109" s="557">
        <f t="shared" si="20"/>
        <v>2.38</v>
      </c>
      <c r="E109" s="581"/>
      <c r="F109" s="557">
        <f t="shared" si="19"/>
        <v>2.38</v>
      </c>
      <c r="G109" s="31">
        <v>2.38</v>
      </c>
      <c r="H109" s="31"/>
      <c r="I109" s="31"/>
      <c r="J109" s="313"/>
      <c r="K109" s="630" t="s">
        <v>752</v>
      </c>
      <c r="L109" s="552">
        <v>63</v>
      </c>
      <c r="M109" s="552"/>
    </row>
    <row r="110" spans="1:13" s="566" customFormat="1" ht="21.75" customHeight="1" x14ac:dyDescent="0.2">
      <c r="A110" s="567">
        <v>38</v>
      </c>
      <c r="B110" s="630" t="s">
        <v>849</v>
      </c>
      <c r="C110" s="555" t="s">
        <v>92</v>
      </c>
      <c r="D110" s="557">
        <f t="shared" si="20"/>
        <v>0.71</v>
      </c>
      <c r="E110" s="581"/>
      <c r="F110" s="557">
        <f t="shared" si="19"/>
        <v>0.71</v>
      </c>
      <c r="G110" s="31">
        <v>0.71</v>
      </c>
      <c r="H110" s="31"/>
      <c r="I110" s="31"/>
      <c r="J110" s="313"/>
      <c r="K110" s="630" t="s">
        <v>850</v>
      </c>
      <c r="L110" s="552">
        <v>95</v>
      </c>
      <c r="M110" s="552"/>
    </row>
    <row r="111" spans="1:13" s="566" customFormat="1" ht="21.75" customHeight="1" x14ac:dyDescent="0.2">
      <c r="A111" s="567">
        <v>39</v>
      </c>
      <c r="B111" s="636" t="s">
        <v>851</v>
      </c>
      <c r="C111" s="555" t="s">
        <v>92</v>
      </c>
      <c r="D111" s="557">
        <f t="shared" si="20"/>
        <v>0.02</v>
      </c>
      <c r="E111" s="581"/>
      <c r="F111" s="557">
        <f t="shared" si="19"/>
        <v>0.02</v>
      </c>
      <c r="G111" s="637"/>
      <c r="H111" s="637"/>
      <c r="I111" s="637"/>
      <c r="J111" s="312">
        <v>0.02</v>
      </c>
      <c r="K111" s="254" t="s">
        <v>670</v>
      </c>
      <c r="L111" s="552">
        <v>123</v>
      </c>
      <c r="M111" s="552"/>
    </row>
    <row r="112" spans="1:13" s="566" customFormat="1" ht="21.75" customHeight="1" x14ac:dyDescent="0.2">
      <c r="A112" s="567">
        <v>40</v>
      </c>
      <c r="B112" s="630" t="s">
        <v>852</v>
      </c>
      <c r="C112" s="555" t="s">
        <v>92</v>
      </c>
      <c r="D112" s="557">
        <f t="shared" si="20"/>
        <v>3</v>
      </c>
      <c r="E112" s="581"/>
      <c r="F112" s="557">
        <f t="shared" si="19"/>
        <v>3</v>
      </c>
      <c r="G112" s="31">
        <v>3</v>
      </c>
      <c r="H112" s="31"/>
      <c r="I112" s="31"/>
      <c r="J112" s="313"/>
      <c r="K112" s="630" t="s">
        <v>675</v>
      </c>
      <c r="L112" s="552">
        <v>131</v>
      </c>
      <c r="M112" s="552"/>
    </row>
    <row r="113" spans="1:13" s="566" customFormat="1" ht="21.75" customHeight="1" x14ac:dyDescent="0.2">
      <c r="A113" s="567">
        <v>41</v>
      </c>
      <c r="B113" s="630" t="s">
        <v>853</v>
      </c>
      <c r="C113" s="555" t="s">
        <v>92</v>
      </c>
      <c r="D113" s="557">
        <f t="shared" si="20"/>
        <v>0.1</v>
      </c>
      <c r="E113" s="581"/>
      <c r="F113" s="557">
        <f t="shared" si="19"/>
        <v>0.1</v>
      </c>
      <c r="G113" s="31"/>
      <c r="H113" s="31"/>
      <c r="I113" s="31"/>
      <c r="J113" s="313">
        <v>0.1</v>
      </c>
      <c r="K113" s="630" t="s">
        <v>675</v>
      </c>
      <c r="L113" s="552">
        <v>132</v>
      </c>
      <c r="M113" s="552"/>
    </row>
    <row r="114" spans="1:13" s="566" customFormat="1" ht="38.25" customHeight="1" x14ac:dyDescent="0.2">
      <c r="A114" s="567">
        <v>42</v>
      </c>
      <c r="B114" s="630" t="s">
        <v>854</v>
      </c>
      <c r="C114" s="555" t="s">
        <v>92</v>
      </c>
      <c r="D114" s="557">
        <f t="shared" si="20"/>
        <v>0.1</v>
      </c>
      <c r="E114" s="581"/>
      <c r="F114" s="557">
        <f t="shared" si="19"/>
        <v>0.1</v>
      </c>
      <c r="G114" s="31"/>
      <c r="H114" s="31"/>
      <c r="I114" s="31"/>
      <c r="J114" s="313">
        <v>0.1</v>
      </c>
      <c r="K114" s="630" t="s">
        <v>684</v>
      </c>
      <c r="L114" s="552">
        <v>82</v>
      </c>
      <c r="M114" s="552"/>
    </row>
    <row r="115" spans="1:13" s="546" customFormat="1" ht="21.75" customHeight="1" x14ac:dyDescent="0.2">
      <c r="A115" s="567">
        <v>43</v>
      </c>
      <c r="B115" s="630" t="s">
        <v>855</v>
      </c>
      <c r="C115" s="555" t="s">
        <v>92</v>
      </c>
      <c r="D115" s="557">
        <f t="shared" si="20"/>
        <v>0.1</v>
      </c>
      <c r="E115" s="581"/>
      <c r="F115" s="557">
        <f t="shared" si="19"/>
        <v>0.1</v>
      </c>
      <c r="G115" s="31"/>
      <c r="H115" s="31"/>
      <c r="I115" s="31"/>
      <c r="J115" s="313">
        <v>0.1</v>
      </c>
      <c r="K115" s="630" t="s">
        <v>689</v>
      </c>
      <c r="L115" s="552">
        <v>76</v>
      </c>
      <c r="M115" s="552"/>
    </row>
    <row r="116" spans="1:13" s="566" customFormat="1" ht="38.25" customHeight="1" x14ac:dyDescent="0.2">
      <c r="A116" s="567">
        <v>44</v>
      </c>
      <c r="B116" s="630" t="s">
        <v>856</v>
      </c>
      <c r="C116" s="555" t="s">
        <v>92</v>
      </c>
      <c r="D116" s="557">
        <f t="shared" si="20"/>
        <v>0.2</v>
      </c>
      <c r="E116" s="581"/>
      <c r="F116" s="557">
        <f t="shared" si="19"/>
        <v>0.2</v>
      </c>
      <c r="G116" s="31">
        <v>0.2</v>
      </c>
      <c r="H116" s="31"/>
      <c r="I116" s="31"/>
      <c r="J116" s="313"/>
      <c r="K116" s="630" t="s">
        <v>686</v>
      </c>
      <c r="L116" s="552">
        <v>61</v>
      </c>
      <c r="M116" s="552"/>
    </row>
    <row r="117" spans="1:13" s="566" customFormat="1" ht="21.75" customHeight="1" x14ac:dyDescent="0.2">
      <c r="A117" s="567">
        <v>45</v>
      </c>
      <c r="B117" s="630" t="s">
        <v>857</v>
      </c>
      <c r="C117" s="555" t="s">
        <v>92</v>
      </c>
      <c r="D117" s="557">
        <f t="shared" si="20"/>
        <v>0.04</v>
      </c>
      <c r="E117" s="581"/>
      <c r="F117" s="557">
        <f t="shared" si="19"/>
        <v>0.04</v>
      </c>
      <c r="G117" s="31"/>
      <c r="H117" s="31"/>
      <c r="I117" s="31"/>
      <c r="J117" s="313">
        <v>0.04</v>
      </c>
      <c r="K117" s="630" t="s">
        <v>686</v>
      </c>
      <c r="L117" s="552">
        <v>62</v>
      </c>
      <c r="M117" s="552"/>
    </row>
    <row r="118" spans="1:13" s="566" customFormat="1" ht="21.75" customHeight="1" x14ac:dyDescent="0.2">
      <c r="A118" s="567">
        <v>46</v>
      </c>
      <c r="B118" s="630" t="s">
        <v>858</v>
      </c>
      <c r="C118" s="555" t="s">
        <v>92</v>
      </c>
      <c r="D118" s="557">
        <f t="shared" si="20"/>
        <v>0.2</v>
      </c>
      <c r="E118" s="581"/>
      <c r="F118" s="557">
        <f t="shared" si="19"/>
        <v>0.2</v>
      </c>
      <c r="G118" s="31"/>
      <c r="H118" s="31"/>
      <c r="I118" s="31"/>
      <c r="J118" s="313">
        <v>0.2</v>
      </c>
      <c r="K118" s="630" t="s">
        <v>678</v>
      </c>
      <c r="L118" s="552">
        <v>161</v>
      </c>
      <c r="M118" s="552"/>
    </row>
    <row r="119" spans="1:13" s="546" customFormat="1" ht="21.75" customHeight="1" x14ac:dyDescent="0.2">
      <c r="A119" s="567">
        <v>47</v>
      </c>
      <c r="B119" s="630" t="s">
        <v>859</v>
      </c>
      <c r="C119" s="555" t="s">
        <v>92</v>
      </c>
      <c r="D119" s="557">
        <f t="shared" si="20"/>
        <v>0.05</v>
      </c>
      <c r="E119" s="581"/>
      <c r="F119" s="557">
        <f t="shared" si="19"/>
        <v>0.05</v>
      </c>
      <c r="G119" s="31"/>
      <c r="H119" s="31"/>
      <c r="I119" s="31"/>
      <c r="J119" s="313">
        <v>0.05</v>
      </c>
      <c r="K119" s="630" t="s">
        <v>678</v>
      </c>
      <c r="L119" s="552">
        <v>112</v>
      </c>
      <c r="M119" s="552"/>
    </row>
    <row r="120" spans="1:13" s="566" customFormat="1" ht="21.75" customHeight="1" x14ac:dyDescent="0.2">
      <c r="A120" s="567">
        <v>48</v>
      </c>
      <c r="B120" s="630" t="s">
        <v>860</v>
      </c>
      <c r="C120" s="555" t="s">
        <v>92</v>
      </c>
      <c r="D120" s="557">
        <f t="shared" si="20"/>
        <v>0.8</v>
      </c>
      <c r="E120" s="581"/>
      <c r="F120" s="557">
        <f t="shared" si="19"/>
        <v>0.8</v>
      </c>
      <c r="G120" s="31">
        <v>0.8</v>
      </c>
      <c r="H120" s="31"/>
      <c r="I120" s="31"/>
      <c r="J120" s="313"/>
      <c r="K120" s="630" t="s">
        <v>681</v>
      </c>
      <c r="L120" s="552">
        <v>122</v>
      </c>
      <c r="M120" s="552"/>
    </row>
    <row r="121" spans="1:13" s="566" customFormat="1" ht="21.75" customHeight="1" x14ac:dyDescent="0.2">
      <c r="A121" s="567">
        <v>49</v>
      </c>
      <c r="B121" s="630" t="s">
        <v>861</v>
      </c>
      <c r="C121" s="555" t="s">
        <v>92</v>
      </c>
      <c r="D121" s="557">
        <f t="shared" si="20"/>
        <v>0.25</v>
      </c>
      <c r="E121" s="581"/>
      <c r="F121" s="557">
        <f t="shared" si="19"/>
        <v>0.25</v>
      </c>
      <c r="G121" s="31">
        <v>0.25</v>
      </c>
      <c r="H121" s="31"/>
      <c r="I121" s="31"/>
      <c r="J121" s="313"/>
      <c r="K121" s="630" t="s">
        <v>688</v>
      </c>
      <c r="L121" s="552">
        <v>50</v>
      </c>
      <c r="M121" s="552"/>
    </row>
    <row r="122" spans="1:13" s="546" customFormat="1" ht="21.75" customHeight="1" x14ac:dyDescent="0.2">
      <c r="A122" s="567">
        <v>50</v>
      </c>
      <c r="B122" s="630" t="s">
        <v>862</v>
      </c>
      <c r="C122" s="555" t="s">
        <v>92</v>
      </c>
      <c r="D122" s="557">
        <f t="shared" si="20"/>
        <v>1</v>
      </c>
      <c r="E122" s="581"/>
      <c r="F122" s="557">
        <f t="shared" si="19"/>
        <v>1</v>
      </c>
      <c r="G122" s="31">
        <v>1</v>
      </c>
      <c r="H122" s="31"/>
      <c r="I122" s="31"/>
      <c r="J122" s="313"/>
      <c r="K122" s="630" t="s">
        <v>685</v>
      </c>
      <c r="L122" s="552">
        <v>100</v>
      </c>
      <c r="M122" s="552"/>
    </row>
    <row r="123" spans="1:13" s="566" customFormat="1" ht="21.75" customHeight="1" x14ac:dyDescent="0.2">
      <c r="A123" s="567">
        <v>51</v>
      </c>
      <c r="B123" s="630" t="s">
        <v>863</v>
      </c>
      <c r="C123" s="555" t="s">
        <v>92</v>
      </c>
      <c r="D123" s="557">
        <f t="shared" si="20"/>
        <v>1</v>
      </c>
      <c r="E123" s="581"/>
      <c r="F123" s="557">
        <f t="shared" si="19"/>
        <v>1</v>
      </c>
      <c r="G123" s="31">
        <v>1</v>
      </c>
      <c r="H123" s="31"/>
      <c r="I123" s="31"/>
      <c r="J123" s="313"/>
      <c r="K123" s="630" t="s">
        <v>685</v>
      </c>
      <c r="L123" s="552">
        <v>101</v>
      </c>
      <c r="M123" s="552"/>
    </row>
    <row r="124" spans="1:13" s="566" customFormat="1" ht="21.75" customHeight="1" x14ac:dyDescent="0.2">
      <c r="A124" s="567">
        <v>52</v>
      </c>
      <c r="B124" s="630" t="s">
        <v>864</v>
      </c>
      <c r="C124" s="555" t="s">
        <v>92</v>
      </c>
      <c r="D124" s="557">
        <f t="shared" si="20"/>
        <v>1.8</v>
      </c>
      <c r="E124" s="581"/>
      <c r="F124" s="557">
        <f t="shared" si="19"/>
        <v>1.8</v>
      </c>
      <c r="G124" s="31">
        <v>1.8</v>
      </c>
      <c r="H124" s="31"/>
      <c r="I124" s="31"/>
      <c r="J124" s="313"/>
      <c r="K124" s="630" t="s">
        <v>685</v>
      </c>
      <c r="L124" s="552">
        <v>102</v>
      </c>
      <c r="M124" s="552"/>
    </row>
    <row r="125" spans="1:13" s="566" customFormat="1" ht="21.75" customHeight="1" x14ac:dyDescent="0.2">
      <c r="A125" s="567">
        <v>53</v>
      </c>
      <c r="B125" s="630" t="s">
        <v>865</v>
      </c>
      <c r="C125" s="555" t="s">
        <v>92</v>
      </c>
      <c r="D125" s="557">
        <f t="shared" si="20"/>
        <v>7.0000000000000007E-2</v>
      </c>
      <c r="E125" s="581"/>
      <c r="F125" s="557">
        <f t="shared" si="19"/>
        <v>7.0000000000000007E-2</v>
      </c>
      <c r="G125" s="31"/>
      <c r="H125" s="31"/>
      <c r="I125" s="31"/>
      <c r="J125" s="313">
        <v>7.0000000000000007E-2</v>
      </c>
      <c r="K125" s="630" t="s">
        <v>680</v>
      </c>
      <c r="L125" s="552">
        <v>120</v>
      </c>
      <c r="M125" s="552"/>
    </row>
    <row r="126" spans="1:13" s="566" customFormat="1" ht="21.75" customHeight="1" x14ac:dyDescent="0.2">
      <c r="A126" s="567">
        <v>54</v>
      </c>
      <c r="B126" s="630" t="s">
        <v>866</v>
      </c>
      <c r="C126" s="555" t="s">
        <v>92</v>
      </c>
      <c r="D126" s="557">
        <f t="shared" si="20"/>
        <v>0.06</v>
      </c>
      <c r="E126" s="581"/>
      <c r="F126" s="557">
        <f t="shared" si="19"/>
        <v>0.06</v>
      </c>
      <c r="G126" s="31">
        <v>0.06</v>
      </c>
      <c r="H126" s="31"/>
      <c r="I126" s="31"/>
      <c r="J126" s="313"/>
      <c r="K126" s="630" t="s">
        <v>673</v>
      </c>
      <c r="L126" s="552">
        <v>142</v>
      </c>
      <c r="M126" s="552"/>
    </row>
    <row r="127" spans="1:13" s="566" customFormat="1" ht="36.75" customHeight="1" x14ac:dyDescent="0.2">
      <c r="A127" s="567">
        <v>55</v>
      </c>
      <c r="B127" s="630" t="s">
        <v>867</v>
      </c>
      <c r="C127" s="555" t="s">
        <v>92</v>
      </c>
      <c r="D127" s="557">
        <f t="shared" si="20"/>
        <v>0.5</v>
      </c>
      <c r="E127" s="581"/>
      <c r="F127" s="557">
        <f t="shared" si="19"/>
        <v>0.5</v>
      </c>
      <c r="G127" s="31">
        <v>0.3</v>
      </c>
      <c r="H127" s="31"/>
      <c r="I127" s="31"/>
      <c r="J127" s="313">
        <v>0.2</v>
      </c>
      <c r="K127" s="630" t="s">
        <v>673</v>
      </c>
      <c r="L127" s="552">
        <v>144</v>
      </c>
      <c r="M127" s="552"/>
    </row>
    <row r="128" spans="1:13" s="600" customFormat="1" ht="21.75" customHeight="1" x14ac:dyDescent="0.2">
      <c r="A128" s="567">
        <v>56</v>
      </c>
      <c r="B128" s="630" t="s">
        <v>868</v>
      </c>
      <c r="C128" s="555" t="s">
        <v>92</v>
      </c>
      <c r="D128" s="557">
        <f t="shared" si="20"/>
        <v>7.0000000000000007E-2</v>
      </c>
      <c r="E128" s="581"/>
      <c r="F128" s="557">
        <f t="shared" si="19"/>
        <v>7.0000000000000007E-2</v>
      </c>
      <c r="G128" s="31"/>
      <c r="H128" s="31"/>
      <c r="I128" s="31"/>
      <c r="J128" s="313">
        <v>7.0000000000000007E-2</v>
      </c>
      <c r="K128" s="630" t="s">
        <v>671</v>
      </c>
      <c r="L128" s="552">
        <v>181</v>
      </c>
      <c r="M128" s="552"/>
    </row>
    <row r="129" spans="1:13" ht="21.75" customHeight="1" x14ac:dyDescent="0.2">
      <c r="A129" s="567">
        <v>57</v>
      </c>
      <c r="B129" s="630" t="s">
        <v>869</v>
      </c>
      <c r="C129" s="555" t="s">
        <v>92</v>
      </c>
      <c r="D129" s="557">
        <f t="shared" si="20"/>
        <v>0.32</v>
      </c>
      <c r="E129" s="581"/>
      <c r="F129" s="557">
        <f t="shared" si="19"/>
        <v>0.32</v>
      </c>
      <c r="G129" s="31"/>
      <c r="H129" s="31"/>
      <c r="I129" s="31"/>
      <c r="J129" s="313">
        <v>0.32</v>
      </c>
      <c r="K129" s="630" t="s">
        <v>671</v>
      </c>
      <c r="L129" s="552">
        <v>114</v>
      </c>
      <c r="M129" s="552"/>
    </row>
    <row r="130" spans="1:13" ht="21.75" customHeight="1" x14ac:dyDescent="0.2">
      <c r="A130" s="567">
        <v>58</v>
      </c>
      <c r="B130" s="630" t="s">
        <v>870</v>
      </c>
      <c r="C130" s="555" t="s">
        <v>92</v>
      </c>
      <c r="D130" s="557">
        <f t="shared" si="20"/>
        <v>0.5</v>
      </c>
      <c r="E130" s="581"/>
      <c r="F130" s="557">
        <f t="shared" si="19"/>
        <v>0.5</v>
      </c>
      <c r="G130" s="31">
        <v>0.5</v>
      </c>
      <c r="H130" s="31"/>
      <c r="I130" s="31"/>
      <c r="J130" s="313"/>
      <c r="K130" s="630" t="s">
        <v>673</v>
      </c>
      <c r="L130" s="552">
        <v>145</v>
      </c>
      <c r="M130" s="552"/>
    </row>
    <row r="131" spans="1:13" ht="21.75" customHeight="1" x14ac:dyDescent="0.2">
      <c r="A131" s="567">
        <v>59</v>
      </c>
      <c r="B131" s="630" t="s">
        <v>871</v>
      </c>
      <c r="C131" s="555" t="s">
        <v>92</v>
      </c>
      <c r="D131" s="557">
        <f t="shared" si="20"/>
        <v>0.6</v>
      </c>
      <c r="E131" s="581"/>
      <c r="F131" s="557">
        <f t="shared" si="19"/>
        <v>0.6</v>
      </c>
      <c r="G131" s="31"/>
      <c r="H131" s="31"/>
      <c r="I131" s="31"/>
      <c r="J131" s="313">
        <v>0.6</v>
      </c>
      <c r="K131" s="630" t="s">
        <v>690</v>
      </c>
      <c r="L131" s="552">
        <v>55</v>
      </c>
      <c r="M131" s="552"/>
    </row>
    <row r="132" spans="1:13" ht="21.75" customHeight="1" x14ac:dyDescent="0.2">
      <c r="A132" s="567">
        <v>60</v>
      </c>
      <c r="B132" s="630" t="s">
        <v>872</v>
      </c>
      <c r="C132" s="555" t="s">
        <v>92</v>
      </c>
      <c r="D132" s="557">
        <f t="shared" si="20"/>
        <v>0.41</v>
      </c>
      <c r="E132" s="581"/>
      <c r="F132" s="557">
        <f t="shared" si="19"/>
        <v>0.41</v>
      </c>
      <c r="G132" s="31"/>
      <c r="H132" s="31"/>
      <c r="I132" s="31"/>
      <c r="J132" s="313">
        <v>0.41</v>
      </c>
      <c r="K132" s="630" t="s">
        <v>690</v>
      </c>
      <c r="L132" s="552">
        <v>56</v>
      </c>
      <c r="M132" s="552"/>
    </row>
    <row r="133" spans="1:13" ht="21.75" customHeight="1" x14ac:dyDescent="0.2">
      <c r="A133" s="567">
        <v>61</v>
      </c>
      <c r="B133" s="630" t="s">
        <v>873</v>
      </c>
      <c r="C133" s="555" t="s">
        <v>92</v>
      </c>
      <c r="D133" s="557">
        <f t="shared" si="20"/>
        <v>0.18</v>
      </c>
      <c r="E133" s="581"/>
      <c r="F133" s="557">
        <f t="shared" si="19"/>
        <v>0.18</v>
      </c>
      <c r="G133" s="31"/>
      <c r="H133" s="31"/>
      <c r="I133" s="31"/>
      <c r="J133" s="313">
        <v>0.18</v>
      </c>
      <c r="K133" s="630" t="s">
        <v>690</v>
      </c>
      <c r="L133" s="552">
        <v>57</v>
      </c>
      <c r="M133" s="552"/>
    </row>
    <row r="134" spans="1:13" ht="21.75" customHeight="1" x14ac:dyDescent="0.2">
      <c r="A134" s="567">
        <v>62</v>
      </c>
      <c r="B134" s="630" t="s">
        <v>874</v>
      </c>
      <c r="C134" s="555" t="s">
        <v>92</v>
      </c>
      <c r="D134" s="557">
        <f t="shared" si="20"/>
        <v>1.5</v>
      </c>
      <c r="E134" s="581"/>
      <c r="F134" s="557">
        <f t="shared" si="19"/>
        <v>1.5</v>
      </c>
      <c r="G134" s="31"/>
      <c r="H134" s="31"/>
      <c r="I134" s="31"/>
      <c r="J134" s="313">
        <v>1.5</v>
      </c>
      <c r="K134" s="630" t="s">
        <v>683</v>
      </c>
      <c r="L134" s="552">
        <v>92</v>
      </c>
      <c r="M134" s="552"/>
    </row>
    <row r="135" spans="1:13" ht="21.75" customHeight="1" x14ac:dyDescent="0.2">
      <c r="A135" s="567">
        <v>63</v>
      </c>
      <c r="B135" s="630" t="s">
        <v>875</v>
      </c>
      <c r="C135" s="555" t="s">
        <v>92</v>
      </c>
      <c r="D135" s="557">
        <f t="shared" si="20"/>
        <v>0.52</v>
      </c>
      <c r="E135" s="581"/>
      <c r="F135" s="557">
        <f t="shared" si="19"/>
        <v>0.52</v>
      </c>
      <c r="G135" s="31"/>
      <c r="H135" s="31"/>
      <c r="I135" s="31"/>
      <c r="J135" s="313">
        <v>0.52</v>
      </c>
      <c r="K135" s="630" t="s">
        <v>683</v>
      </c>
      <c r="L135" s="552">
        <v>93</v>
      </c>
      <c r="M135" s="552"/>
    </row>
    <row r="136" spans="1:13" ht="21.75" customHeight="1" x14ac:dyDescent="0.2">
      <c r="A136" s="567">
        <v>64</v>
      </c>
      <c r="B136" s="630" t="s">
        <v>876</v>
      </c>
      <c r="C136" s="555" t="s">
        <v>92</v>
      </c>
      <c r="D136" s="557">
        <f t="shared" si="20"/>
        <v>0.3</v>
      </c>
      <c r="E136" s="581"/>
      <c r="F136" s="557">
        <f t="shared" si="19"/>
        <v>0.3</v>
      </c>
      <c r="G136" s="31"/>
      <c r="H136" s="31"/>
      <c r="I136" s="31"/>
      <c r="J136" s="313">
        <v>0.3</v>
      </c>
      <c r="K136" s="630" t="s">
        <v>683</v>
      </c>
      <c r="L136" s="552">
        <v>94</v>
      </c>
      <c r="M136" s="552"/>
    </row>
    <row r="137" spans="1:13" s="566" customFormat="1" ht="21.75" customHeight="1" x14ac:dyDescent="0.2">
      <c r="A137" s="567">
        <v>65</v>
      </c>
      <c r="B137" s="601" t="s">
        <v>877</v>
      </c>
      <c r="C137" s="555" t="s">
        <v>92</v>
      </c>
      <c r="D137" s="557">
        <f t="shared" si="20"/>
        <v>0.02</v>
      </c>
      <c r="E137" s="591"/>
      <c r="F137" s="557">
        <f>SUM(G137:J137)</f>
        <v>0.02</v>
      </c>
      <c r="G137" s="585"/>
      <c r="H137" s="31"/>
      <c r="I137" s="602"/>
      <c r="J137" s="603">
        <v>0.02</v>
      </c>
      <c r="K137" s="604" t="s">
        <v>752</v>
      </c>
      <c r="L137" s="582">
        <v>67</v>
      </c>
      <c r="M137" s="582"/>
    </row>
    <row r="138" spans="1:13" s="566" customFormat="1" ht="21.75" customHeight="1" x14ac:dyDescent="0.2">
      <c r="A138" s="567">
        <v>66</v>
      </c>
      <c r="B138" s="630" t="s">
        <v>878</v>
      </c>
      <c r="C138" s="555" t="s">
        <v>92</v>
      </c>
      <c r="D138" s="557">
        <f t="shared" si="20"/>
        <v>0.5</v>
      </c>
      <c r="E138" s="581"/>
      <c r="F138" s="557">
        <f>SUM(G138:J138)</f>
        <v>0.5</v>
      </c>
      <c r="G138" s="31">
        <v>0.5</v>
      </c>
      <c r="H138" s="31"/>
      <c r="I138" s="31"/>
      <c r="J138" s="313"/>
      <c r="K138" s="630" t="s">
        <v>679</v>
      </c>
      <c r="L138" s="582">
        <v>148</v>
      </c>
      <c r="M138" s="582"/>
    </row>
    <row r="139" spans="1:13" s="546" customFormat="1" ht="21.75" customHeight="1" x14ac:dyDescent="0.2">
      <c r="A139" s="553" t="s">
        <v>879</v>
      </c>
      <c r="B139" s="554" t="s">
        <v>880</v>
      </c>
      <c r="C139" s="553"/>
      <c r="D139" s="550">
        <f t="shared" ref="D139:J139" si="21">SUM(D140:D142)</f>
        <v>1.76</v>
      </c>
      <c r="E139" s="551">
        <f t="shared" si="21"/>
        <v>0</v>
      </c>
      <c r="F139" s="550">
        <f t="shared" si="21"/>
        <v>1.76</v>
      </c>
      <c r="G139" s="551">
        <f t="shared" si="21"/>
        <v>1.7</v>
      </c>
      <c r="H139" s="551">
        <f t="shared" si="21"/>
        <v>0</v>
      </c>
      <c r="I139" s="551">
        <f t="shared" si="21"/>
        <v>0</v>
      </c>
      <c r="J139" s="550">
        <f t="shared" si="21"/>
        <v>0.06</v>
      </c>
      <c r="K139" s="554"/>
      <c r="L139" s="552"/>
      <c r="M139" s="552"/>
    </row>
    <row r="140" spans="1:13" ht="21.75" customHeight="1" x14ac:dyDescent="0.2">
      <c r="A140" s="567">
        <v>1</v>
      </c>
      <c r="B140" s="630" t="s">
        <v>881</v>
      </c>
      <c r="C140" s="555" t="s">
        <v>93</v>
      </c>
      <c r="D140" s="557">
        <f>E140+F140</f>
        <v>1.2</v>
      </c>
      <c r="E140" s="581"/>
      <c r="F140" s="557">
        <f>SUM(G140:J140)</f>
        <v>1.2</v>
      </c>
      <c r="G140" s="631">
        <v>1.2</v>
      </c>
      <c r="H140" s="631"/>
      <c r="I140" s="631"/>
      <c r="J140" s="629"/>
      <c r="K140" s="556" t="s">
        <v>738</v>
      </c>
      <c r="L140" s="552">
        <v>153</v>
      </c>
      <c r="M140" s="552"/>
    </row>
    <row r="141" spans="1:13" ht="21.75" customHeight="1" x14ac:dyDescent="0.2">
      <c r="A141" s="567">
        <v>2</v>
      </c>
      <c r="B141" s="630" t="s">
        <v>882</v>
      </c>
      <c r="C141" s="555" t="s">
        <v>93</v>
      </c>
      <c r="D141" s="557">
        <f>E141+F141</f>
        <v>0.5</v>
      </c>
      <c r="E141" s="581"/>
      <c r="F141" s="557">
        <f>SUM(G141:J141)</f>
        <v>0.5</v>
      </c>
      <c r="G141" s="631">
        <v>0.5</v>
      </c>
      <c r="H141" s="631"/>
      <c r="I141" s="631"/>
      <c r="J141" s="629"/>
      <c r="K141" s="556" t="s">
        <v>738</v>
      </c>
      <c r="L141" s="552">
        <v>240</v>
      </c>
      <c r="M141" s="552"/>
    </row>
    <row r="142" spans="1:13" ht="22.5" customHeight="1" x14ac:dyDescent="0.2">
      <c r="A142" s="567">
        <v>3</v>
      </c>
      <c r="B142" s="630" t="s">
        <v>883</v>
      </c>
      <c r="C142" s="555" t="s">
        <v>93</v>
      </c>
      <c r="D142" s="557">
        <f>E142+F142</f>
        <v>0.06</v>
      </c>
      <c r="E142" s="581"/>
      <c r="F142" s="557">
        <f>SUM(G142:J142)</f>
        <v>0.06</v>
      </c>
      <c r="G142" s="31"/>
      <c r="H142" s="31"/>
      <c r="I142" s="31"/>
      <c r="J142" s="313">
        <v>0.06</v>
      </c>
      <c r="K142" s="556" t="s">
        <v>738</v>
      </c>
      <c r="L142" s="552">
        <v>151</v>
      </c>
      <c r="M142" s="552"/>
    </row>
    <row r="143" spans="1:13" s="546" customFormat="1" ht="21.75" customHeight="1" x14ac:dyDescent="0.2">
      <c r="A143" s="553" t="s">
        <v>884</v>
      </c>
      <c r="B143" s="554" t="s">
        <v>89</v>
      </c>
      <c r="C143" s="553"/>
      <c r="D143" s="550">
        <f t="shared" ref="D143:J143" si="22">SUM(D144:D145)</f>
        <v>0.55000000000000004</v>
      </c>
      <c r="E143" s="551">
        <f t="shared" si="22"/>
        <v>0</v>
      </c>
      <c r="F143" s="550">
        <f t="shared" si="22"/>
        <v>0.55000000000000004</v>
      </c>
      <c r="G143" s="551">
        <f t="shared" si="22"/>
        <v>0.35</v>
      </c>
      <c r="H143" s="551">
        <f t="shared" si="22"/>
        <v>0</v>
      </c>
      <c r="I143" s="551">
        <f t="shared" si="22"/>
        <v>0</v>
      </c>
      <c r="J143" s="550">
        <f t="shared" si="22"/>
        <v>0.2</v>
      </c>
      <c r="K143" s="554"/>
      <c r="L143" s="552"/>
      <c r="M143" s="552"/>
    </row>
    <row r="144" spans="1:13" ht="21.75" customHeight="1" x14ac:dyDescent="0.2">
      <c r="A144" s="567">
        <v>1</v>
      </c>
      <c r="B144" s="568" t="s">
        <v>885</v>
      </c>
      <c r="C144" s="555" t="s">
        <v>886</v>
      </c>
      <c r="D144" s="557">
        <f>E144+F144</f>
        <v>0.35</v>
      </c>
      <c r="E144" s="570"/>
      <c r="F144" s="557">
        <f>SUM(G144:J144)</f>
        <v>0.35</v>
      </c>
      <c r="G144" s="571">
        <v>0.35</v>
      </c>
      <c r="H144" s="571"/>
      <c r="I144" s="571"/>
      <c r="J144" s="572"/>
      <c r="K144" s="556" t="s">
        <v>738</v>
      </c>
      <c r="L144" s="552"/>
      <c r="M144" s="552"/>
    </row>
    <row r="145" spans="1:13" s="600" customFormat="1" ht="21.75" customHeight="1" x14ac:dyDescent="0.2">
      <c r="A145" s="567">
        <v>2</v>
      </c>
      <c r="B145" s="568" t="s">
        <v>887</v>
      </c>
      <c r="C145" s="555" t="s">
        <v>886</v>
      </c>
      <c r="D145" s="557">
        <f>E145+F145</f>
        <v>0.2</v>
      </c>
      <c r="E145" s="570"/>
      <c r="F145" s="557">
        <f>SUM(G145:J145)</f>
        <v>0.2</v>
      </c>
      <c r="G145" s="571"/>
      <c r="H145" s="571"/>
      <c r="I145" s="571"/>
      <c r="J145" s="629">
        <v>0.2</v>
      </c>
      <c r="K145" s="630" t="s">
        <v>671</v>
      </c>
      <c r="L145" s="552">
        <v>196</v>
      </c>
      <c r="M145" s="552"/>
    </row>
    <row r="146" spans="1:13" s="566" customFormat="1" ht="21.75" customHeight="1" x14ac:dyDescent="0.2">
      <c r="A146" s="553" t="s">
        <v>888</v>
      </c>
      <c r="B146" s="554" t="s">
        <v>889</v>
      </c>
      <c r="C146" s="553"/>
      <c r="D146" s="550">
        <f t="shared" ref="D146:J146" si="23">SUM(D147:D153)</f>
        <v>12.2</v>
      </c>
      <c r="E146" s="551">
        <f t="shared" si="23"/>
        <v>0</v>
      </c>
      <c r="F146" s="550">
        <f t="shared" si="23"/>
        <v>12.2</v>
      </c>
      <c r="G146" s="551">
        <f t="shared" si="23"/>
        <v>6</v>
      </c>
      <c r="H146" s="551">
        <f t="shared" si="23"/>
        <v>0</v>
      </c>
      <c r="I146" s="551">
        <f t="shared" si="23"/>
        <v>0</v>
      </c>
      <c r="J146" s="550">
        <f t="shared" si="23"/>
        <v>6.2</v>
      </c>
      <c r="K146" s="554"/>
      <c r="L146" s="552"/>
      <c r="M146" s="552"/>
    </row>
    <row r="147" spans="1:13" s="600" customFormat="1" ht="21.75" customHeight="1" x14ac:dyDescent="0.2">
      <c r="A147" s="567">
        <v>1</v>
      </c>
      <c r="B147" s="605" t="s">
        <v>890</v>
      </c>
      <c r="C147" s="555" t="s">
        <v>46</v>
      </c>
      <c r="D147" s="557">
        <f t="shared" ref="D147:D153" si="24">E147+F147</f>
        <v>2</v>
      </c>
      <c r="E147" s="581"/>
      <c r="F147" s="557">
        <f t="shared" ref="F147:F153" si="25">SUM(G147:J147)</f>
        <v>2</v>
      </c>
      <c r="G147" s="606"/>
      <c r="H147" s="571"/>
      <c r="I147" s="606"/>
      <c r="J147" s="629">
        <v>2</v>
      </c>
      <c r="K147" s="630" t="s">
        <v>686</v>
      </c>
      <c r="L147" s="582">
        <v>182</v>
      </c>
      <c r="M147" s="582"/>
    </row>
    <row r="148" spans="1:13" s="600" customFormat="1" ht="21.75" customHeight="1" x14ac:dyDescent="0.2">
      <c r="A148" s="567">
        <v>2</v>
      </c>
      <c r="B148" s="630" t="s">
        <v>891</v>
      </c>
      <c r="C148" s="555" t="s">
        <v>46</v>
      </c>
      <c r="D148" s="557">
        <f t="shared" si="24"/>
        <v>1.5</v>
      </c>
      <c r="E148" s="581"/>
      <c r="F148" s="557">
        <f t="shared" si="25"/>
        <v>1.5</v>
      </c>
      <c r="G148" s="31">
        <v>1.5</v>
      </c>
      <c r="H148" s="31"/>
      <c r="I148" s="31"/>
      <c r="J148" s="313"/>
      <c r="K148" s="630" t="s">
        <v>685</v>
      </c>
      <c r="L148" s="582">
        <v>243</v>
      </c>
      <c r="M148" s="582"/>
    </row>
    <row r="149" spans="1:13" s="600" customFormat="1" ht="21.75" customHeight="1" x14ac:dyDescent="0.2">
      <c r="A149" s="567">
        <v>3</v>
      </c>
      <c r="B149" s="630" t="s">
        <v>892</v>
      </c>
      <c r="C149" s="555" t="s">
        <v>46</v>
      </c>
      <c r="D149" s="557">
        <f t="shared" si="24"/>
        <v>1</v>
      </c>
      <c r="E149" s="581"/>
      <c r="F149" s="557">
        <f t="shared" si="25"/>
        <v>1</v>
      </c>
      <c r="G149" s="31"/>
      <c r="H149" s="31"/>
      <c r="I149" s="31"/>
      <c r="J149" s="313">
        <v>1</v>
      </c>
      <c r="K149" s="630" t="s">
        <v>687</v>
      </c>
      <c r="L149" s="582">
        <v>237</v>
      </c>
      <c r="M149" s="582"/>
    </row>
    <row r="150" spans="1:13" s="600" customFormat="1" ht="21.75" customHeight="1" x14ac:dyDescent="0.2">
      <c r="A150" s="567">
        <v>4</v>
      </c>
      <c r="B150" s="630" t="s">
        <v>893</v>
      </c>
      <c r="C150" s="555" t="s">
        <v>46</v>
      </c>
      <c r="D150" s="557">
        <f t="shared" si="24"/>
        <v>0.2</v>
      </c>
      <c r="E150" s="581"/>
      <c r="F150" s="557">
        <f t="shared" si="25"/>
        <v>0.2</v>
      </c>
      <c r="G150" s="31"/>
      <c r="H150" s="31"/>
      <c r="I150" s="31"/>
      <c r="J150" s="313">
        <v>0.2</v>
      </c>
      <c r="K150" s="630" t="s">
        <v>666</v>
      </c>
      <c r="L150" s="582">
        <v>241</v>
      </c>
      <c r="M150" s="582"/>
    </row>
    <row r="151" spans="1:13" ht="21.75" customHeight="1" x14ac:dyDescent="0.2">
      <c r="A151" s="567">
        <v>5</v>
      </c>
      <c r="B151" s="630" t="s">
        <v>894</v>
      </c>
      <c r="C151" s="555" t="s">
        <v>46</v>
      </c>
      <c r="D151" s="557">
        <f t="shared" si="24"/>
        <v>2.5</v>
      </c>
      <c r="E151" s="581"/>
      <c r="F151" s="557">
        <f t="shared" si="25"/>
        <v>2.5</v>
      </c>
      <c r="G151" s="31">
        <v>2.5</v>
      </c>
      <c r="H151" s="31"/>
      <c r="I151" s="31"/>
      <c r="J151" s="313"/>
      <c r="K151" s="630" t="s">
        <v>674</v>
      </c>
      <c r="L151" s="582">
        <v>239</v>
      </c>
      <c r="M151" s="582"/>
    </row>
    <row r="152" spans="1:13" ht="21.75" customHeight="1" x14ac:dyDescent="0.2">
      <c r="A152" s="567">
        <v>6</v>
      </c>
      <c r="B152" s="630" t="s">
        <v>895</v>
      </c>
      <c r="C152" s="555" t="s">
        <v>46</v>
      </c>
      <c r="D152" s="557">
        <f t="shared" si="24"/>
        <v>3</v>
      </c>
      <c r="E152" s="581"/>
      <c r="F152" s="557">
        <f t="shared" si="25"/>
        <v>3</v>
      </c>
      <c r="G152" s="31">
        <v>2</v>
      </c>
      <c r="H152" s="31"/>
      <c r="I152" s="31"/>
      <c r="J152" s="313">
        <v>1</v>
      </c>
      <c r="K152" s="630" t="s">
        <v>675</v>
      </c>
      <c r="L152" s="582">
        <v>248</v>
      </c>
      <c r="M152" s="582"/>
    </row>
    <row r="153" spans="1:13" ht="21.75" customHeight="1" x14ac:dyDescent="0.2">
      <c r="A153" s="567">
        <v>7</v>
      </c>
      <c r="B153" s="607" t="s">
        <v>896</v>
      </c>
      <c r="C153" s="555" t="s">
        <v>46</v>
      </c>
      <c r="D153" s="557">
        <f t="shared" si="24"/>
        <v>2</v>
      </c>
      <c r="E153" s="581"/>
      <c r="F153" s="557">
        <f t="shared" si="25"/>
        <v>2</v>
      </c>
      <c r="G153" s="608"/>
      <c r="H153" s="31"/>
      <c r="I153" s="585"/>
      <c r="J153" s="609">
        <v>2</v>
      </c>
      <c r="K153" s="610" t="s">
        <v>897</v>
      </c>
      <c r="L153" s="582"/>
      <c r="M153" s="582"/>
    </row>
    <row r="154" spans="1:13" s="546" customFormat="1" ht="86.25" customHeight="1" x14ac:dyDescent="0.2">
      <c r="A154" s="544" t="s">
        <v>282</v>
      </c>
      <c r="B154" s="611" t="s">
        <v>283</v>
      </c>
      <c r="C154" s="544"/>
      <c r="D154" s="550">
        <f t="shared" ref="D154:J154" si="26">D155+D174</f>
        <v>203.27249999999998</v>
      </c>
      <c r="E154" s="551">
        <f t="shared" si="26"/>
        <v>39.14</v>
      </c>
      <c r="F154" s="550">
        <f t="shared" si="26"/>
        <v>164.13249999999999</v>
      </c>
      <c r="G154" s="551">
        <f t="shared" si="26"/>
        <v>78.009999999999991</v>
      </c>
      <c r="H154" s="551">
        <f t="shared" si="26"/>
        <v>0</v>
      </c>
      <c r="I154" s="551">
        <f t="shared" si="26"/>
        <v>0</v>
      </c>
      <c r="J154" s="550">
        <f t="shared" si="26"/>
        <v>86.122500000000002</v>
      </c>
      <c r="K154" s="544"/>
      <c r="L154" s="582"/>
      <c r="M154" s="582"/>
    </row>
    <row r="155" spans="1:13" s="546" customFormat="1" ht="21.75" customHeight="1" x14ac:dyDescent="0.2">
      <c r="A155" s="544" t="s">
        <v>284</v>
      </c>
      <c r="B155" s="563" t="s">
        <v>34</v>
      </c>
      <c r="C155" s="564"/>
      <c r="D155" s="550">
        <f t="shared" ref="D155:J155" si="27">D156</f>
        <v>82.74</v>
      </c>
      <c r="E155" s="551">
        <f t="shared" si="27"/>
        <v>0</v>
      </c>
      <c r="F155" s="550">
        <f t="shared" si="27"/>
        <v>82.74</v>
      </c>
      <c r="G155" s="551">
        <f t="shared" si="27"/>
        <v>40.64</v>
      </c>
      <c r="H155" s="551">
        <f t="shared" si="27"/>
        <v>0</v>
      </c>
      <c r="I155" s="551">
        <f t="shared" si="27"/>
        <v>0</v>
      </c>
      <c r="J155" s="550">
        <f t="shared" si="27"/>
        <v>42.1</v>
      </c>
      <c r="K155" s="544"/>
      <c r="L155" s="552"/>
      <c r="M155" s="552"/>
    </row>
    <row r="156" spans="1:13" s="546" customFormat="1" ht="21.75" customHeight="1" x14ac:dyDescent="0.2">
      <c r="A156" s="553" t="s">
        <v>898</v>
      </c>
      <c r="B156" s="554" t="s">
        <v>55</v>
      </c>
      <c r="C156" s="553"/>
      <c r="D156" s="550">
        <f t="shared" ref="D156:J156" si="28">SUM(D157:D173)</f>
        <v>82.74</v>
      </c>
      <c r="E156" s="551">
        <f t="shared" si="28"/>
        <v>0</v>
      </c>
      <c r="F156" s="550">
        <f t="shared" si="28"/>
        <v>82.74</v>
      </c>
      <c r="G156" s="551">
        <f t="shared" si="28"/>
        <v>40.64</v>
      </c>
      <c r="H156" s="551">
        <f t="shared" si="28"/>
        <v>0</v>
      </c>
      <c r="I156" s="551">
        <f t="shared" si="28"/>
        <v>0</v>
      </c>
      <c r="J156" s="550">
        <f t="shared" si="28"/>
        <v>42.1</v>
      </c>
      <c r="K156" s="554"/>
      <c r="L156" s="552"/>
      <c r="M156" s="552"/>
    </row>
    <row r="157" spans="1:13" ht="21.75" customHeight="1" x14ac:dyDescent="0.2">
      <c r="A157" s="555">
        <v>1</v>
      </c>
      <c r="B157" s="556" t="s">
        <v>899</v>
      </c>
      <c r="C157" s="555" t="s">
        <v>56</v>
      </c>
      <c r="D157" s="557">
        <f t="shared" ref="D157:D173" si="29">E157+F157</f>
        <v>0.8</v>
      </c>
      <c r="E157" s="558"/>
      <c r="F157" s="557">
        <f t="shared" ref="F157:F173" si="30">SUM(G157:J157)</f>
        <v>0.8</v>
      </c>
      <c r="G157" s="559">
        <v>0.8</v>
      </c>
      <c r="H157" s="559"/>
      <c r="I157" s="559"/>
      <c r="J157" s="560"/>
      <c r="K157" s="556" t="s">
        <v>676</v>
      </c>
      <c r="L157" s="552">
        <v>1</v>
      </c>
      <c r="M157" s="552"/>
    </row>
    <row r="158" spans="1:13" ht="21.75" customHeight="1" x14ac:dyDescent="0.2">
      <c r="A158" s="555">
        <v>2</v>
      </c>
      <c r="B158" s="556" t="s">
        <v>900</v>
      </c>
      <c r="C158" s="555" t="s">
        <v>56</v>
      </c>
      <c r="D158" s="557">
        <f t="shared" si="29"/>
        <v>10</v>
      </c>
      <c r="E158" s="558"/>
      <c r="F158" s="557">
        <f t="shared" si="30"/>
        <v>10</v>
      </c>
      <c r="G158" s="559">
        <v>10</v>
      </c>
      <c r="H158" s="559"/>
      <c r="I158" s="559"/>
      <c r="J158" s="560"/>
      <c r="K158" s="556" t="s">
        <v>676</v>
      </c>
      <c r="L158" s="552">
        <v>2</v>
      </c>
      <c r="M158" s="552"/>
    </row>
    <row r="159" spans="1:13" ht="21.75" customHeight="1" x14ac:dyDescent="0.2">
      <c r="A159" s="555">
        <v>3</v>
      </c>
      <c r="B159" s="556" t="s">
        <v>901</v>
      </c>
      <c r="C159" s="555" t="s">
        <v>56</v>
      </c>
      <c r="D159" s="557">
        <f t="shared" si="29"/>
        <v>6.6</v>
      </c>
      <c r="E159" s="558"/>
      <c r="F159" s="557">
        <f t="shared" si="30"/>
        <v>6.6</v>
      </c>
      <c r="G159" s="559"/>
      <c r="H159" s="559"/>
      <c r="I159" s="559"/>
      <c r="J159" s="560">
        <v>6.6</v>
      </c>
      <c r="K159" s="556" t="s">
        <v>686</v>
      </c>
      <c r="L159" s="552">
        <v>4</v>
      </c>
      <c r="M159" s="552"/>
    </row>
    <row r="160" spans="1:13" ht="21.75" customHeight="1" x14ac:dyDescent="0.2">
      <c r="A160" s="555">
        <v>4</v>
      </c>
      <c r="B160" s="556" t="s">
        <v>902</v>
      </c>
      <c r="C160" s="555" t="s">
        <v>56</v>
      </c>
      <c r="D160" s="557">
        <f t="shared" si="29"/>
        <v>2</v>
      </c>
      <c r="E160" s="558"/>
      <c r="F160" s="557">
        <f t="shared" si="30"/>
        <v>2</v>
      </c>
      <c r="G160" s="559"/>
      <c r="H160" s="559"/>
      <c r="I160" s="559"/>
      <c r="J160" s="560">
        <v>2</v>
      </c>
      <c r="K160" s="556" t="s">
        <v>686</v>
      </c>
      <c r="L160" s="552">
        <v>5</v>
      </c>
      <c r="M160" s="552"/>
    </row>
    <row r="161" spans="1:13" s="600" customFormat="1" ht="21.75" customHeight="1" x14ac:dyDescent="0.2">
      <c r="A161" s="555">
        <v>5</v>
      </c>
      <c r="B161" s="556" t="s">
        <v>903</v>
      </c>
      <c r="C161" s="555" t="s">
        <v>56</v>
      </c>
      <c r="D161" s="557">
        <f t="shared" si="29"/>
        <v>3</v>
      </c>
      <c r="E161" s="558"/>
      <c r="F161" s="557">
        <f t="shared" si="30"/>
        <v>3</v>
      </c>
      <c r="G161" s="559">
        <v>1</v>
      </c>
      <c r="H161" s="559"/>
      <c r="I161" s="559"/>
      <c r="J161" s="560">
        <v>2</v>
      </c>
      <c r="K161" s="556" t="s">
        <v>682</v>
      </c>
      <c r="L161" s="552">
        <v>6</v>
      </c>
      <c r="M161" s="552"/>
    </row>
    <row r="162" spans="1:13" s="600" customFormat="1" ht="21.75" customHeight="1" x14ac:dyDescent="0.2">
      <c r="A162" s="555">
        <v>6</v>
      </c>
      <c r="B162" s="556" t="s">
        <v>904</v>
      </c>
      <c r="C162" s="555" t="s">
        <v>56</v>
      </c>
      <c r="D162" s="557">
        <f t="shared" si="29"/>
        <v>3</v>
      </c>
      <c r="E162" s="558"/>
      <c r="F162" s="557">
        <f t="shared" si="30"/>
        <v>3</v>
      </c>
      <c r="G162" s="559">
        <v>2</v>
      </c>
      <c r="H162" s="559"/>
      <c r="I162" s="559"/>
      <c r="J162" s="560">
        <v>1</v>
      </c>
      <c r="K162" s="556" t="s">
        <v>682</v>
      </c>
      <c r="L162" s="552">
        <v>7</v>
      </c>
      <c r="M162" s="552"/>
    </row>
    <row r="163" spans="1:13" ht="21.75" customHeight="1" x14ac:dyDescent="0.2">
      <c r="A163" s="555">
        <v>7</v>
      </c>
      <c r="B163" s="556" t="s">
        <v>905</v>
      </c>
      <c r="C163" s="555" t="s">
        <v>56</v>
      </c>
      <c r="D163" s="557">
        <f t="shared" si="29"/>
        <v>3</v>
      </c>
      <c r="E163" s="558"/>
      <c r="F163" s="557">
        <f t="shared" si="30"/>
        <v>3</v>
      </c>
      <c r="G163" s="559">
        <v>1.2</v>
      </c>
      <c r="H163" s="559"/>
      <c r="I163" s="559"/>
      <c r="J163" s="560">
        <v>1.8</v>
      </c>
      <c r="K163" s="556" t="s">
        <v>682</v>
      </c>
      <c r="L163" s="552">
        <v>8</v>
      </c>
      <c r="M163" s="552"/>
    </row>
    <row r="164" spans="1:13" ht="21.75" customHeight="1" x14ac:dyDescent="0.2">
      <c r="A164" s="555">
        <v>8</v>
      </c>
      <c r="B164" s="556" t="s">
        <v>906</v>
      </c>
      <c r="C164" s="555" t="s">
        <v>56</v>
      </c>
      <c r="D164" s="557">
        <f t="shared" si="29"/>
        <v>4.8</v>
      </c>
      <c r="E164" s="558"/>
      <c r="F164" s="557">
        <f t="shared" si="30"/>
        <v>4.8</v>
      </c>
      <c r="G164" s="559"/>
      <c r="H164" s="559"/>
      <c r="I164" s="559"/>
      <c r="J164" s="560">
        <v>4.8</v>
      </c>
      <c r="K164" s="556" t="s">
        <v>684</v>
      </c>
      <c r="L164" s="552">
        <v>11</v>
      </c>
      <c r="M164" s="552"/>
    </row>
    <row r="165" spans="1:13" s="600" customFormat="1" ht="21.75" customHeight="1" x14ac:dyDescent="0.2">
      <c r="A165" s="555">
        <v>9</v>
      </c>
      <c r="B165" s="556" t="s">
        <v>907</v>
      </c>
      <c r="C165" s="555" t="s">
        <v>56</v>
      </c>
      <c r="D165" s="557">
        <f t="shared" si="29"/>
        <v>9.9</v>
      </c>
      <c r="E165" s="558"/>
      <c r="F165" s="557">
        <f t="shared" si="30"/>
        <v>9.9</v>
      </c>
      <c r="G165" s="559"/>
      <c r="H165" s="559"/>
      <c r="I165" s="559"/>
      <c r="J165" s="560">
        <v>9.9</v>
      </c>
      <c r="K165" s="556" t="s">
        <v>691</v>
      </c>
      <c r="L165" s="552">
        <v>13</v>
      </c>
      <c r="M165" s="552"/>
    </row>
    <row r="166" spans="1:13" s="600" customFormat="1" ht="21.75" customHeight="1" x14ac:dyDescent="0.2">
      <c r="A166" s="555">
        <v>10</v>
      </c>
      <c r="B166" s="556" t="s">
        <v>908</v>
      </c>
      <c r="C166" s="555" t="s">
        <v>56</v>
      </c>
      <c r="D166" s="557">
        <f t="shared" si="29"/>
        <v>12</v>
      </c>
      <c r="E166" s="558"/>
      <c r="F166" s="557">
        <f t="shared" si="30"/>
        <v>12</v>
      </c>
      <c r="G166" s="559"/>
      <c r="H166" s="559"/>
      <c r="I166" s="559"/>
      <c r="J166" s="560">
        <v>12</v>
      </c>
      <c r="K166" s="556" t="s">
        <v>687</v>
      </c>
      <c r="L166" s="552">
        <v>14</v>
      </c>
      <c r="M166" s="552"/>
    </row>
    <row r="167" spans="1:13" ht="21.75" customHeight="1" x14ac:dyDescent="0.2">
      <c r="A167" s="555">
        <v>11</v>
      </c>
      <c r="B167" s="556" t="s">
        <v>909</v>
      </c>
      <c r="C167" s="555" t="s">
        <v>56</v>
      </c>
      <c r="D167" s="557">
        <f t="shared" si="29"/>
        <v>1.64</v>
      </c>
      <c r="E167" s="558"/>
      <c r="F167" s="557">
        <f t="shared" si="30"/>
        <v>1.64</v>
      </c>
      <c r="G167" s="559">
        <v>1.64</v>
      </c>
      <c r="H167" s="559"/>
      <c r="I167" s="559"/>
      <c r="J167" s="560"/>
      <c r="K167" s="556" t="s">
        <v>683</v>
      </c>
      <c r="L167" s="552">
        <v>15</v>
      </c>
      <c r="M167" s="552"/>
    </row>
    <row r="168" spans="1:13" ht="21.75" customHeight="1" x14ac:dyDescent="0.2">
      <c r="A168" s="555">
        <v>12</v>
      </c>
      <c r="B168" s="556" t="s">
        <v>910</v>
      </c>
      <c r="C168" s="555" t="s">
        <v>56</v>
      </c>
      <c r="D168" s="557">
        <f t="shared" si="29"/>
        <v>1</v>
      </c>
      <c r="E168" s="558"/>
      <c r="F168" s="557">
        <f t="shared" si="30"/>
        <v>1</v>
      </c>
      <c r="G168" s="559">
        <v>1</v>
      </c>
      <c r="H168" s="559"/>
      <c r="I168" s="559"/>
      <c r="J168" s="560"/>
      <c r="K168" s="556" t="s">
        <v>677</v>
      </c>
      <c r="L168" s="552">
        <v>16</v>
      </c>
      <c r="M168" s="552"/>
    </row>
    <row r="169" spans="1:13" ht="21.75" customHeight="1" x14ac:dyDescent="0.2">
      <c r="A169" s="555">
        <v>13</v>
      </c>
      <c r="B169" s="572" t="s">
        <v>911</v>
      </c>
      <c r="C169" s="555" t="s">
        <v>56</v>
      </c>
      <c r="D169" s="557">
        <f t="shared" si="29"/>
        <v>2</v>
      </c>
      <c r="E169" s="559"/>
      <c r="F169" s="557">
        <f t="shared" si="30"/>
        <v>2</v>
      </c>
      <c r="G169" s="559"/>
      <c r="H169" s="559"/>
      <c r="I169" s="559"/>
      <c r="J169" s="560">
        <v>2</v>
      </c>
      <c r="K169" s="562" t="s">
        <v>669</v>
      </c>
      <c r="L169" s="552">
        <v>17</v>
      </c>
      <c r="M169" s="552"/>
    </row>
    <row r="170" spans="1:13" ht="21.75" customHeight="1" x14ac:dyDescent="0.2">
      <c r="A170" s="555">
        <v>14</v>
      </c>
      <c r="B170" s="572" t="s">
        <v>912</v>
      </c>
      <c r="C170" s="555" t="s">
        <v>56</v>
      </c>
      <c r="D170" s="557">
        <f t="shared" si="29"/>
        <v>5</v>
      </c>
      <c r="E170" s="559"/>
      <c r="F170" s="557">
        <f t="shared" si="30"/>
        <v>5</v>
      </c>
      <c r="G170" s="559">
        <v>5</v>
      </c>
      <c r="H170" s="559"/>
      <c r="I170" s="559"/>
      <c r="J170" s="560"/>
      <c r="K170" s="562" t="s">
        <v>669</v>
      </c>
      <c r="L170" s="552">
        <v>18</v>
      </c>
      <c r="M170" s="552"/>
    </row>
    <row r="171" spans="1:13" ht="21.75" customHeight="1" x14ac:dyDescent="0.2">
      <c r="A171" s="555">
        <v>15</v>
      </c>
      <c r="B171" s="572" t="s">
        <v>913</v>
      </c>
      <c r="C171" s="555" t="s">
        <v>56</v>
      </c>
      <c r="D171" s="557">
        <f t="shared" si="29"/>
        <v>9</v>
      </c>
      <c r="E171" s="559"/>
      <c r="F171" s="557">
        <f t="shared" si="30"/>
        <v>9</v>
      </c>
      <c r="G171" s="559">
        <v>9</v>
      </c>
      <c r="H171" s="559"/>
      <c r="I171" s="559"/>
      <c r="J171" s="560"/>
      <c r="K171" s="562" t="s">
        <v>681</v>
      </c>
      <c r="L171" s="552">
        <v>20</v>
      </c>
      <c r="M171" s="552"/>
    </row>
    <row r="172" spans="1:13" ht="21.75" customHeight="1" x14ac:dyDescent="0.2">
      <c r="A172" s="555">
        <v>16</v>
      </c>
      <c r="B172" s="572" t="s">
        <v>914</v>
      </c>
      <c r="C172" s="555" t="s">
        <v>56</v>
      </c>
      <c r="D172" s="557">
        <f t="shared" si="29"/>
        <v>7</v>
      </c>
      <c r="E172" s="559"/>
      <c r="F172" s="557">
        <f t="shared" si="30"/>
        <v>7</v>
      </c>
      <c r="G172" s="559">
        <v>7</v>
      </c>
      <c r="H172" s="559"/>
      <c r="I172" s="559"/>
      <c r="J172" s="560"/>
      <c r="K172" s="562" t="s">
        <v>670</v>
      </c>
      <c r="L172" s="552">
        <v>21</v>
      </c>
      <c r="M172" s="552"/>
    </row>
    <row r="173" spans="1:13" ht="21.75" customHeight="1" x14ac:dyDescent="0.2">
      <c r="A173" s="555">
        <v>17</v>
      </c>
      <c r="B173" s="572" t="s">
        <v>915</v>
      </c>
      <c r="C173" s="555" t="s">
        <v>56</v>
      </c>
      <c r="D173" s="557">
        <f t="shared" si="29"/>
        <v>2</v>
      </c>
      <c r="E173" s="559"/>
      <c r="F173" s="557">
        <f t="shared" si="30"/>
        <v>2</v>
      </c>
      <c r="G173" s="559">
        <v>2</v>
      </c>
      <c r="H173" s="559"/>
      <c r="I173" s="559"/>
      <c r="J173" s="560"/>
      <c r="K173" s="562" t="s">
        <v>679</v>
      </c>
      <c r="L173" s="552">
        <v>22</v>
      </c>
      <c r="M173" s="552"/>
    </row>
    <row r="174" spans="1:13" s="546" customFormat="1" ht="21.75" customHeight="1" x14ac:dyDescent="0.2">
      <c r="A174" s="544" t="s">
        <v>296</v>
      </c>
      <c r="B174" s="545" t="s">
        <v>35</v>
      </c>
      <c r="C174" s="553"/>
      <c r="D174" s="550">
        <f t="shared" ref="D174:J174" si="31">D175+D181+D191+D200+D228+D230+D240+D243+D254+D259+D261+D263</f>
        <v>120.5325</v>
      </c>
      <c r="E174" s="551">
        <f t="shared" si="31"/>
        <v>39.14</v>
      </c>
      <c r="F174" s="550">
        <f t="shared" si="31"/>
        <v>81.392499999999998</v>
      </c>
      <c r="G174" s="551">
        <f t="shared" si="31"/>
        <v>37.369999999999997</v>
      </c>
      <c r="H174" s="551">
        <f t="shared" si="31"/>
        <v>0</v>
      </c>
      <c r="I174" s="551">
        <f t="shared" si="31"/>
        <v>0</v>
      </c>
      <c r="J174" s="550">
        <f t="shared" si="31"/>
        <v>44.022500000000001</v>
      </c>
      <c r="K174" s="544"/>
      <c r="L174" s="552"/>
      <c r="M174" s="552"/>
    </row>
    <row r="175" spans="1:13" s="546" customFormat="1" ht="21.75" customHeight="1" x14ac:dyDescent="0.2">
      <c r="A175" s="553" t="s">
        <v>916</v>
      </c>
      <c r="B175" s="545" t="s">
        <v>917</v>
      </c>
      <c r="C175" s="553"/>
      <c r="D175" s="550">
        <f t="shared" ref="D175:J175" si="32">SUM(D176:D180)</f>
        <v>3.0500000000000003</v>
      </c>
      <c r="E175" s="551">
        <f t="shared" si="32"/>
        <v>0</v>
      </c>
      <c r="F175" s="550">
        <f t="shared" si="32"/>
        <v>3.0500000000000003</v>
      </c>
      <c r="G175" s="551">
        <f t="shared" si="32"/>
        <v>1.7</v>
      </c>
      <c r="H175" s="551">
        <f t="shared" si="32"/>
        <v>0</v>
      </c>
      <c r="I175" s="551">
        <f t="shared" si="32"/>
        <v>0</v>
      </c>
      <c r="J175" s="550">
        <f t="shared" si="32"/>
        <v>1.35</v>
      </c>
      <c r="K175" s="575"/>
      <c r="L175" s="552"/>
      <c r="M175" s="552"/>
    </row>
    <row r="176" spans="1:13" ht="21.75" customHeight="1" x14ac:dyDescent="0.2">
      <c r="A176" s="555">
        <v>1</v>
      </c>
      <c r="B176" s="572" t="s">
        <v>918</v>
      </c>
      <c r="C176" s="555" t="s">
        <v>51</v>
      </c>
      <c r="D176" s="557">
        <f>E176+F176</f>
        <v>1.2</v>
      </c>
      <c r="E176" s="558"/>
      <c r="F176" s="557">
        <f>SUM(G176:J176)</f>
        <v>1.2</v>
      </c>
      <c r="G176" s="559">
        <v>1.2</v>
      </c>
      <c r="H176" s="559"/>
      <c r="I176" s="559"/>
      <c r="J176" s="560"/>
      <c r="K176" s="560" t="s">
        <v>684</v>
      </c>
      <c r="L176" s="552">
        <v>28</v>
      </c>
      <c r="M176" s="552"/>
    </row>
    <row r="177" spans="1:87" ht="21.75" customHeight="1" x14ac:dyDescent="0.2">
      <c r="A177" s="555">
        <v>2</v>
      </c>
      <c r="B177" s="572" t="s">
        <v>919</v>
      </c>
      <c r="C177" s="555" t="s">
        <v>51</v>
      </c>
      <c r="D177" s="557">
        <f>E177+F177</f>
        <v>1</v>
      </c>
      <c r="E177" s="558"/>
      <c r="F177" s="557">
        <f>SUM(G177:J177)</f>
        <v>1</v>
      </c>
      <c r="G177" s="559"/>
      <c r="H177" s="559"/>
      <c r="I177" s="559"/>
      <c r="J177" s="560">
        <v>1</v>
      </c>
      <c r="K177" s="560" t="s">
        <v>670</v>
      </c>
      <c r="L177" s="552">
        <v>30</v>
      </c>
      <c r="M177" s="552"/>
    </row>
    <row r="178" spans="1:87" s="600" customFormat="1" ht="21.75" customHeight="1" x14ac:dyDescent="0.2">
      <c r="A178" s="555">
        <v>3</v>
      </c>
      <c r="B178" s="572" t="s">
        <v>920</v>
      </c>
      <c r="C178" s="555" t="s">
        <v>51</v>
      </c>
      <c r="D178" s="557">
        <f>E178+F178</f>
        <v>0.2</v>
      </c>
      <c r="E178" s="558"/>
      <c r="F178" s="557">
        <f>SUM(G178:J178)</f>
        <v>0.2</v>
      </c>
      <c r="G178" s="559">
        <v>0.2</v>
      </c>
      <c r="H178" s="559"/>
      <c r="I178" s="559"/>
      <c r="J178" s="560"/>
      <c r="K178" s="560" t="s">
        <v>673</v>
      </c>
      <c r="L178" s="552">
        <v>31</v>
      </c>
      <c r="M178" s="552"/>
      <c r="N178" s="561"/>
      <c r="O178" s="561"/>
      <c r="P178" s="561"/>
      <c r="Q178" s="561"/>
      <c r="R178" s="561"/>
      <c r="S178" s="561"/>
      <c r="T178" s="561"/>
      <c r="U178" s="561"/>
      <c r="V178" s="561"/>
      <c r="W178" s="561"/>
      <c r="X178" s="561"/>
      <c r="Y178" s="561"/>
      <c r="Z178" s="561"/>
      <c r="AA178" s="561"/>
      <c r="AB178" s="561"/>
      <c r="AC178" s="561"/>
      <c r="AD178" s="561"/>
      <c r="AE178" s="561"/>
      <c r="AF178" s="561"/>
      <c r="AG178" s="561"/>
      <c r="AH178" s="561"/>
      <c r="AI178" s="561"/>
      <c r="AJ178" s="561"/>
      <c r="AK178" s="561"/>
      <c r="AL178" s="561"/>
      <c r="AM178" s="561"/>
      <c r="AN178" s="561"/>
      <c r="AO178" s="561"/>
      <c r="AP178" s="561"/>
      <c r="AQ178" s="561"/>
      <c r="AR178" s="561"/>
      <c r="AS178" s="561"/>
      <c r="AT178" s="561"/>
      <c r="AU178" s="561"/>
      <c r="AV178" s="561"/>
      <c r="AW178" s="561"/>
      <c r="AX178" s="561"/>
      <c r="AY178" s="561"/>
      <c r="AZ178" s="561"/>
      <c r="BA178" s="561"/>
      <c r="BB178" s="561"/>
      <c r="BC178" s="561"/>
      <c r="BD178" s="561"/>
      <c r="BE178" s="561"/>
      <c r="BF178" s="561"/>
      <c r="BG178" s="561"/>
      <c r="BH178" s="561"/>
      <c r="BI178" s="561"/>
      <c r="BJ178" s="561"/>
      <c r="BK178" s="561"/>
      <c r="BL178" s="561"/>
      <c r="BM178" s="561"/>
      <c r="BN178" s="561"/>
      <c r="BO178" s="561"/>
      <c r="BP178" s="561"/>
      <c r="BQ178" s="561"/>
      <c r="BR178" s="561"/>
      <c r="BS178" s="561"/>
      <c r="BT178" s="561"/>
      <c r="BU178" s="561"/>
      <c r="BV178" s="561"/>
      <c r="BW178" s="561"/>
      <c r="BX178" s="561"/>
      <c r="BY178" s="561"/>
      <c r="BZ178" s="561"/>
      <c r="CA178" s="561"/>
      <c r="CB178" s="561"/>
      <c r="CC178" s="561"/>
      <c r="CD178" s="561"/>
      <c r="CE178" s="561"/>
      <c r="CF178" s="561"/>
      <c r="CG178" s="561"/>
      <c r="CH178" s="561"/>
      <c r="CI178" s="561"/>
    </row>
    <row r="179" spans="1:87" s="600" customFormat="1" ht="21.75" customHeight="1" x14ac:dyDescent="0.2">
      <c r="A179" s="555">
        <v>4</v>
      </c>
      <c r="B179" s="572" t="s">
        <v>921</v>
      </c>
      <c r="C179" s="555" t="s">
        <v>51</v>
      </c>
      <c r="D179" s="557">
        <f>E179+F179</f>
        <v>0.35</v>
      </c>
      <c r="E179" s="558"/>
      <c r="F179" s="557">
        <f>SUM(G179:J179)</f>
        <v>0.35</v>
      </c>
      <c r="G179" s="559"/>
      <c r="H179" s="559"/>
      <c r="I179" s="559"/>
      <c r="J179" s="560">
        <v>0.35</v>
      </c>
      <c r="K179" s="560" t="s">
        <v>673</v>
      </c>
      <c r="L179" s="552">
        <v>32</v>
      </c>
      <c r="M179" s="552"/>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1"/>
      <c r="AY179" s="561"/>
      <c r="AZ179" s="561"/>
      <c r="BA179" s="561"/>
      <c r="BB179" s="561"/>
      <c r="BC179" s="561"/>
      <c r="BD179" s="561"/>
      <c r="BE179" s="561"/>
      <c r="BF179" s="561"/>
      <c r="BG179" s="561"/>
      <c r="BH179" s="561"/>
      <c r="BI179" s="561"/>
      <c r="BJ179" s="561"/>
      <c r="BK179" s="561"/>
      <c r="BL179" s="561"/>
      <c r="BM179" s="561"/>
      <c r="BN179" s="561"/>
      <c r="BO179" s="561"/>
      <c r="BP179" s="561"/>
      <c r="BQ179" s="561"/>
      <c r="BR179" s="561"/>
      <c r="BS179" s="561"/>
      <c r="BT179" s="561"/>
      <c r="BU179" s="561"/>
      <c r="BV179" s="561"/>
      <c r="BW179" s="561"/>
      <c r="BX179" s="561"/>
      <c r="BY179" s="561"/>
      <c r="BZ179" s="561"/>
      <c r="CA179" s="561"/>
      <c r="CB179" s="561"/>
      <c r="CC179" s="561"/>
      <c r="CD179" s="561"/>
      <c r="CE179" s="561"/>
      <c r="CF179" s="561"/>
      <c r="CG179" s="561"/>
      <c r="CH179" s="561"/>
      <c r="CI179" s="561"/>
    </row>
    <row r="180" spans="1:87" ht="21.75" customHeight="1" x14ac:dyDescent="0.2">
      <c r="A180" s="555">
        <v>5</v>
      </c>
      <c r="B180" s="572" t="s">
        <v>922</v>
      </c>
      <c r="C180" s="555" t="s">
        <v>51</v>
      </c>
      <c r="D180" s="557">
        <f>E180+F180</f>
        <v>0.3</v>
      </c>
      <c r="E180" s="558"/>
      <c r="F180" s="557">
        <f>SUM(G180:J180)</f>
        <v>0.3</v>
      </c>
      <c r="G180" s="559">
        <v>0.3</v>
      </c>
      <c r="H180" s="559"/>
      <c r="I180" s="559"/>
      <c r="J180" s="560"/>
      <c r="K180" s="560" t="s">
        <v>692</v>
      </c>
      <c r="L180" s="552">
        <v>34</v>
      </c>
      <c r="M180" s="552"/>
    </row>
    <row r="181" spans="1:87" s="546" customFormat="1" ht="21.75" customHeight="1" x14ac:dyDescent="0.2">
      <c r="A181" s="553" t="s">
        <v>923</v>
      </c>
      <c r="B181" s="545" t="s">
        <v>696</v>
      </c>
      <c r="C181" s="553"/>
      <c r="D181" s="550">
        <f t="shared" ref="D181:J181" si="33">SUM(D182:D190)</f>
        <v>18.27</v>
      </c>
      <c r="E181" s="551">
        <f t="shared" si="33"/>
        <v>0</v>
      </c>
      <c r="F181" s="550">
        <f t="shared" si="33"/>
        <v>18.27</v>
      </c>
      <c r="G181" s="551">
        <f t="shared" si="33"/>
        <v>17.57</v>
      </c>
      <c r="H181" s="551">
        <f t="shared" si="33"/>
        <v>0</v>
      </c>
      <c r="I181" s="551">
        <f t="shared" si="33"/>
        <v>0</v>
      </c>
      <c r="J181" s="550">
        <f t="shared" si="33"/>
        <v>0.7</v>
      </c>
      <c r="K181" s="575"/>
      <c r="L181" s="552"/>
      <c r="M181" s="552"/>
    </row>
    <row r="182" spans="1:87" ht="21.75" customHeight="1" x14ac:dyDescent="0.2">
      <c r="A182" s="555">
        <v>1</v>
      </c>
      <c r="B182" s="572" t="s">
        <v>924</v>
      </c>
      <c r="C182" s="555" t="s">
        <v>125</v>
      </c>
      <c r="D182" s="557">
        <f t="shared" ref="D182:D190" si="34">E182+F182</f>
        <v>0.5</v>
      </c>
      <c r="E182" s="558"/>
      <c r="F182" s="557">
        <f t="shared" ref="F182:F190" si="35">SUM(G182:J182)</f>
        <v>0.5</v>
      </c>
      <c r="G182" s="559"/>
      <c r="H182" s="559"/>
      <c r="I182" s="559"/>
      <c r="J182" s="560">
        <v>0.5</v>
      </c>
      <c r="K182" s="560" t="s">
        <v>682</v>
      </c>
      <c r="L182" s="552">
        <v>35</v>
      </c>
      <c r="M182" s="552"/>
    </row>
    <row r="183" spans="1:87" ht="21.75" customHeight="1" x14ac:dyDescent="0.2">
      <c r="A183" s="555">
        <v>2</v>
      </c>
      <c r="B183" s="572" t="s">
        <v>925</v>
      </c>
      <c r="C183" s="555" t="s">
        <v>125</v>
      </c>
      <c r="D183" s="557">
        <f t="shared" si="34"/>
        <v>2</v>
      </c>
      <c r="E183" s="558"/>
      <c r="F183" s="557">
        <f t="shared" si="35"/>
        <v>2</v>
      </c>
      <c r="G183" s="559">
        <v>2</v>
      </c>
      <c r="H183" s="559"/>
      <c r="I183" s="559"/>
      <c r="J183" s="560"/>
      <c r="K183" s="560" t="s">
        <v>684</v>
      </c>
      <c r="L183" s="552">
        <v>36</v>
      </c>
      <c r="M183" s="552"/>
    </row>
    <row r="184" spans="1:87" s="619" customFormat="1" ht="21.75" customHeight="1" x14ac:dyDescent="0.2">
      <c r="A184" s="555">
        <v>3</v>
      </c>
      <c r="B184" s="612" t="s">
        <v>926</v>
      </c>
      <c r="C184" s="613" t="s">
        <v>125</v>
      </c>
      <c r="D184" s="614">
        <f t="shared" si="34"/>
        <v>0.2</v>
      </c>
      <c r="E184" s="615"/>
      <c r="F184" s="614">
        <f t="shared" si="35"/>
        <v>0.2</v>
      </c>
      <c r="G184" s="616"/>
      <c r="H184" s="616"/>
      <c r="I184" s="616"/>
      <c r="J184" s="617">
        <v>0.2</v>
      </c>
      <c r="K184" s="617" t="s">
        <v>687</v>
      </c>
      <c r="L184" s="618">
        <v>37</v>
      </c>
      <c r="M184" s="618"/>
    </row>
    <row r="185" spans="1:87" ht="21.75" customHeight="1" x14ac:dyDescent="0.2">
      <c r="A185" s="555">
        <v>4</v>
      </c>
      <c r="B185" s="645" t="s">
        <v>1021</v>
      </c>
      <c r="C185" s="555" t="s">
        <v>125</v>
      </c>
      <c r="D185" s="557">
        <f t="shared" si="34"/>
        <v>0.5</v>
      </c>
      <c r="E185" s="558"/>
      <c r="F185" s="557">
        <f t="shared" si="35"/>
        <v>0.5</v>
      </c>
      <c r="G185" s="559">
        <v>0.5</v>
      </c>
      <c r="H185" s="559"/>
      <c r="I185" s="559"/>
      <c r="J185" s="560"/>
      <c r="K185" s="560" t="s">
        <v>674</v>
      </c>
      <c r="L185" s="552">
        <v>38</v>
      </c>
      <c r="M185" s="552"/>
    </row>
    <row r="186" spans="1:87" ht="21.75" customHeight="1" x14ac:dyDescent="0.2">
      <c r="A186" s="555">
        <v>5</v>
      </c>
      <c r="B186" s="572" t="s">
        <v>927</v>
      </c>
      <c r="C186" s="555" t="s">
        <v>125</v>
      </c>
      <c r="D186" s="557">
        <f t="shared" si="34"/>
        <v>2.82</v>
      </c>
      <c r="E186" s="558"/>
      <c r="F186" s="557">
        <f t="shared" si="35"/>
        <v>2.82</v>
      </c>
      <c r="G186" s="559">
        <v>2.82</v>
      </c>
      <c r="H186" s="559"/>
      <c r="I186" s="559"/>
      <c r="J186" s="560"/>
      <c r="K186" s="560" t="s">
        <v>677</v>
      </c>
      <c r="L186" s="552">
        <v>39</v>
      </c>
      <c r="M186" s="552"/>
    </row>
    <row r="187" spans="1:87" ht="21.75" customHeight="1" x14ac:dyDescent="0.2">
      <c r="A187" s="555">
        <v>6</v>
      </c>
      <c r="B187" s="572" t="s">
        <v>928</v>
      </c>
      <c r="C187" s="555" t="s">
        <v>125</v>
      </c>
      <c r="D187" s="557">
        <f t="shared" si="34"/>
        <v>0.25</v>
      </c>
      <c r="E187" s="559"/>
      <c r="F187" s="557">
        <f t="shared" si="35"/>
        <v>0.25</v>
      </c>
      <c r="G187" s="559">
        <v>0.25</v>
      </c>
      <c r="H187" s="559"/>
      <c r="I187" s="559"/>
      <c r="J187" s="560"/>
      <c r="K187" s="562" t="s">
        <v>669</v>
      </c>
      <c r="L187" s="620">
        <v>40</v>
      </c>
      <c r="M187" s="620"/>
    </row>
    <row r="188" spans="1:87" ht="21.75" customHeight="1" x14ac:dyDescent="0.2">
      <c r="A188" s="555">
        <v>7</v>
      </c>
      <c r="B188" s="572" t="s">
        <v>929</v>
      </c>
      <c r="C188" s="555" t="s">
        <v>125</v>
      </c>
      <c r="D188" s="557">
        <f t="shared" si="34"/>
        <v>0.5</v>
      </c>
      <c r="E188" s="559"/>
      <c r="F188" s="557">
        <f t="shared" si="35"/>
        <v>0.5</v>
      </c>
      <c r="G188" s="559">
        <v>0.5</v>
      </c>
      <c r="H188" s="559"/>
      <c r="I188" s="559"/>
      <c r="J188" s="560"/>
      <c r="K188" s="562" t="s">
        <v>678</v>
      </c>
      <c r="L188" s="620">
        <v>41</v>
      </c>
      <c r="M188" s="620"/>
    </row>
    <row r="189" spans="1:87" ht="21.75" customHeight="1" x14ac:dyDescent="0.2">
      <c r="A189" s="555">
        <v>8</v>
      </c>
      <c r="B189" s="572" t="s">
        <v>930</v>
      </c>
      <c r="C189" s="555" t="s">
        <v>125</v>
      </c>
      <c r="D189" s="557">
        <f t="shared" si="34"/>
        <v>2</v>
      </c>
      <c r="E189" s="559"/>
      <c r="F189" s="557">
        <f t="shared" si="35"/>
        <v>2</v>
      </c>
      <c r="G189" s="559">
        <v>2</v>
      </c>
      <c r="H189" s="559"/>
      <c r="I189" s="559"/>
      <c r="J189" s="560"/>
      <c r="K189" s="562" t="s">
        <v>673</v>
      </c>
      <c r="L189" s="582">
        <v>43</v>
      </c>
      <c r="M189" s="582"/>
    </row>
    <row r="190" spans="1:87" ht="21.75" customHeight="1" x14ac:dyDescent="0.2">
      <c r="A190" s="555">
        <v>9</v>
      </c>
      <c r="B190" s="572" t="s">
        <v>931</v>
      </c>
      <c r="C190" s="555" t="s">
        <v>125</v>
      </c>
      <c r="D190" s="557">
        <f t="shared" si="34"/>
        <v>9.5</v>
      </c>
      <c r="E190" s="559"/>
      <c r="F190" s="557">
        <f t="shared" si="35"/>
        <v>9.5</v>
      </c>
      <c r="G190" s="559">
        <v>9.5</v>
      </c>
      <c r="H190" s="559"/>
      <c r="I190" s="559"/>
      <c r="J190" s="560"/>
      <c r="K190" s="562" t="s">
        <v>681</v>
      </c>
      <c r="L190" s="552">
        <v>44</v>
      </c>
      <c r="M190" s="552"/>
    </row>
    <row r="191" spans="1:87" s="546" customFormat="1" ht="21.75" customHeight="1" x14ac:dyDescent="0.2">
      <c r="A191" s="544" t="s">
        <v>932</v>
      </c>
      <c r="B191" s="545" t="s">
        <v>87</v>
      </c>
      <c r="C191" s="553"/>
      <c r="D191" s="550">
        <f t="shared" ref="D191:J191" si="36">SUM(D192:D227)</f>
        <v>12.912500000000001</v>
      </c>
      <c r="E191" s="551">
        <f t="shared" si="36"/>
        <v>0</v>
      </c>
      <c r="F191" s="550">
        <f t="shared" si="36"/>
        <v>12.912500000000001</v>
      </c>
      <c r="G191" s="551">
        <f t="shared" si="36"/>
        <v>4.4800000000000004</v>
      </c>
      <c r="H191" s="551">
        <f t="shared" si="36"/>
        <v>0</v>
      </c>
      <c r="I191" s="551">
        <f t="shared" si="36"/>
        <v>0</v>
      </c>
      <c r="J191" s="550">
        <f t="shared" si="36"/>
        <v>8.4325000000000028</v>
      </c>
      <c r="K191" s="621"/>
      <c r="L191" s="552"/>
      <c r="M191" s="552"/>
    </row>
    <row r="192" spans="1:87" ht="21.75" customHeight="1" x14ac:dyDescent="0.2">
      <c r="A192" s="580">
        <v>1</v>
      </c>
      <c r="B192" s="572" t="s">
        <v>933</v>
      </c>
      <c r="C192" s="555" t="s">
        <v>92</v>
      </c>
      <c r="D192" s="557">
        <f t="shared" ref="D192:D227" si="37">E192+F192</f>
        <v>0.5</v>
      </c>
      <c r="E192" s="559"/>
      <c r="F192" s="557">
        <f t="shared" ref="F192:F227" si="38">SUM(G192:J192)</f>
        <v>0.5</v>
      </c>
      <c r="G192" s="559"/>
      <c r="H192" s="559"/>
      <c r="I192" s="559"/>
      <c r="J192" s="560">
        <v>0.5</v>
      </c>
      <c r="K192" s="562" t="s">
        <v>676</v>
      </c>
      <c r="L192" s="552">
        <v>46</v>
      </c>
      <c r="M192" s="552"/>
    </row>
    <row r="193" spans="1:13" ht="21.75" customHeight="1" x14ac:dyDescent="0.2">
      <c r="A193" s="567">
        <v>2</v>
      </c>
      <c r="B193" s="572" t="s">
        <v>934</v>
      </c>
      <c r="C193" s="555" t="s">
        <v>92</v>
      </c>
      <c r="D193" s="557">
        <f t="shared" si="37"/>
        <v>0.5</v>
      </c>
      <c r="E193" s="559"/>
      <c r="F193" s="557">
        <f t="shared" si="38"/>
        <v>0.5</v>
      </c>
      <c r="G193" s="559"/>
      <c r="H193" s="559"/>
      <c r="I193" s="559"/>
      <c r="J193" s="560">
        <v>0.5</v>
      </c>
      <c r="K193" s="562" t="s">
        <v>676</v>
      </c>
      <c r="L193" s="552">
        <v>47</v>
      </c>
      <c r="M193" s="552"/>
    </row>
    <row r="194" spans="1:13" ht="21.75" customHeight="1" x14ac:dyDescent="0.2">
      <c r="A194" s="580">
        <v>3</v>
      </c>
      <c r="B194" s="572" t="s">
        <v>935</v>
      </c>
      <c r="C194" s="555" t="s">
        <v>92</v>
      </c>
      <c r="D194" s="557">
        <f t="shared" si="37"/>
        <v>1.7500000000000002E-2</v>
      </c>
      <c r="E194" s="559"/>
      <c r="F194" s="557">
        <f t="shared" si="38"/>
        <v>1.7500000000000002E-2</v>
      </c>
      <c r="G194" s="559"/>
      <c r="H194" s="559"/>
      <c r="I194" s="559"/>
      <c r="J194" s="560">
        <v>1.7500000000000002E-2</v>
      </c>
      <c r="K194" s="562" t="s">
        <v>676</v>
      </c>
      <c r="L194" s="552">
        <v>48</v>
      </c>
      <c r="M194" s="552"/>
    </row>
    <row r="195" spans="1:13" ht="21.75" customHeight="1" x14ac:dyDescent="0.2">
      <c r="A195" s="567">
        <v>4</v>
      </c>
      <c r="B195" s="572" t="s">
        <v>936</v>
      </c>
      <c r="C195" s="555" t="s">
        <v>92</v>
      </c>
      <c r="D195" s="557">
        <f t="shared" si="37"/>
        <v>0.3</v>
      </c>
      <c r="E195" s="559"/>
      <c r="F195" s="557">
        <f t="shared" si="38"/>
        <v>0.3</v>
      </c>
      <c r="G195" s="559"/>
      <c r="H195" s="559"/>
      <c r="I195" s="559"/>
      <c r="J195" s="560">
        <v>0.3</v>
      </c>
      <c r="K195" s="562" t="s">
        <v>688</v>
      </c>
      <c r="L195" s="552">
        <v>49</v>
      </c>
      <c r="M195" s="552"/>
    </row>
    <row r="196" spans="1:13" ht="21.75" customHeight="1" x14ac:dyDescent="0.2">
      <c r="A196" s="580">
        <v>5</v>
      </c>
      <c r="B196" s="572" t="s">
        <v>937</v>
      </c>
      <c r="C196" s="555" t="s">
        <v>92</v>
      </c>
      <c r="D196" s="557">
        <f t="shared" si="37"/>
        <v>0.17</v>
      </c>
      <c r="E196" s="559"/>
      <c r="F196" s="557">
        <f t="shared" si="38"/>
        <v>0.17</v>
      </c>
      <c r="G196" s="559"/>
      <c r="H196" s="559"/>
      <c r="I196" s="559"/>
      <c r="J196" s="560">
        <v>0.17</v>
      </c>
      <c r="K196" s="562" t="s">
        <v>668</v>
      </c>
      <c r="L196" s="620">
        <v>54</v>
      </c>
      <c r="M196" s="620"/>
    </row>
    <row r="197" spans="1:13" ht="21.75" customHeight="1" x14ac:dyDescent="0.2">
      <c r="A197" s="567">
        <v>6</v>
      </c>
      <c r="B197" s="572" t="s">
        <v>938</v>
      </c>
      <c r="C197" s="555" t="s">
        <v>92</v>
      </c>
      <c r="D197" s="557">
        <f t="shared" si="37"/>
        <v>0.09</v>
      </c>
      <c r="E197" s="559"/>
      <c r="F197" s="557">
        <f t="shared" si="38"/>
        <v>0.09</v>
      </c>
      <c r="G197" s="559"/>
      <c r="H197" s="559"/>
      <c r="I197" s="559"/>
      <c r="J197" s="560">
        <v>0.09</v>
      </c>
      <c r="K197" s="562" t="s">
        <v>690</v>
      </c>
      <c r="L197" s="552">
        <v>58</v>
      </c>
      <c r="M197" s="552"/>
    </row>
    <row r="198" spans="1:13" ht="21.75" customHeight="1" x14ac:dyDescent="0.2">
      <c r="A198" s="580">
        <v>7</v>
      </c>
      <c r="B198" s="572" t="s">
        <v>939</v>
      </c>
      <c r="C198" s="555" t="s">
        <v>92</v>
      </c>
      <c r="D198" s="557">
        <f t="shared" si="37"/>
        <v>0.03</v>
      </c>
      <c r="E198" s="559"/>
      <c r="F198" s="557">
        <f t="shared" si="38"/>
        <v>0.03</v>
      </c>
      <c r="G198" s="559"/>
      <c r="H198" s="559"/>
      <c r="I198" s="559"/>
      <c r="J198" s="560">
        <v>0.03</v>
      </c>
      <c r="K198" s="562" t="s">
        <v>690</v>
      </c>
      <c r="L198" s="620">
        <v>59</v>
      </c>
      <c r="M198" s="620"/>
    </row>
    <row r="199" spans="1:13" ht="21.75" customHeight="1" x14ac:dyDescent="0.2">
      <c r="A199" s="567">
        <v>8</v>
      </c>
      <c r="B199" s="572" t="s">
        <v>940</v>
      </c>
      <c r="C199" s="555" t="s">
        <v>92</v>
      </c>
      <c r="D199" s="557">
        <f t="shared" si="37"/>
        <v>0.27</v>
      </c>
      <c r="E199" s="559"/>
      <c r="F199" s="557">
        <f t="shared" si="38"/>
        <v>0.27</v>
      </c>
      <c r="G199" s="559">
        <v>0.27</v>
      </c>
      <c r="H199" s="559"/>
      <c r="I199" s="559"/>
      <c r="J199" s="560"/>
      <c r="K199" s="562" t="s">
        <v>686</v>
      </c>
      <c r="L199" s="552">
        <v>64</v>
      </c>
      <c r="M199" s="552"/>
    </row>
    <row r="200" spans="1:13" ht="21.75" customHeight="1" x14ac:dyDescent="0.2">
      <c r="A200" s="580">
        <v>9</v>
      </c>
      <c r="B200" s="572" t="s">
        <v>941</v>
      </c>
      <c r="C200" s="555" t="s">
        <v>92</v>
      </c>
      <c r="D200" s="557">
        <f t="shared" si="37"/>
        <v>0.04</v>
      </c>
      <c r="E200" s="559"/>
      <c r="F200" s="557">
        <f t="shared" si="38"/>
        <v>0.04</v>
      </c>
      <c r="G200" s="559"/>
      <c r="H200" s="559"/>
      <c r="I200" s="559"/>
      <c r="J200" s="560">
        <v>0.04</v>
      </c>
      <c r="K200" s="562" t="s">
        <v>682</v>
      </c>
      <c r="L200" s="552">
        <v>68</v>
      </c>
      <c r="M200" s="552"/>
    </row>
    <row r="201" spans="1:13" ht="21.75" customHeight="1" x14ac:dyDescent="0.2">
      <c r="A201" s="567">
        <v>10</v>
      </c>
      <c r="B201" s="572" t="s">
        <v>942</v>
      </c>
      <c r="C201" s="555" t="s">
        <v>92</v>
      </c>
      <c r="D201" s="557">
        <f t="shared" si="37"/>
        <v>0.02</v>
      </c>
      <c r="E201" s="559"/>
      <c r="F201" s="557">
        <f t="shared" si="38"/>
        <v>0.02</v>
      </c>
      <c r="G201" s="559"/>
      <c r="H201" s="559"/>
      <c r="I201" s="559"/>
      <c r="J201" s="560">
        <v>0.02</v>
      </c>
      <c r="K201" s="562" t="s">
        <v>682</v>
      </c>
      <c r="L201" s="552">
        <v>69</v>
      </c>
      <c r="M201" s="552"/>
    </row>
    <row r="202" spans="1:13" ht="21.75" customHeight="1" x14ac:dyDescent="0.2">
      <c r="A202" s="580">
        <v>11</v>
      </c>
      <c r="B202" s="572" t="s">
        <v>943</v>
      </c>
      <c r="C202" s="555" t="s">
        <v>92</v>
      </c>
      <c r="D202" s="557">
        <f t="shared" si="37"/>
        <v>0.15</v>
      </c>
      <c r="E202" s="559"/>
      <c r="F202" s="557">
        <f t="shared" si="38"/>
        <v>0.15</v>
      </c>
      <c r="G202" s="559"/>
      <c r="H202" s="559"/>
      <c r="I202" s="559"/>
      <c r="J202" s="560">
        <v>0.15</v>
      </c>
      <c r="K202" s="562" t="s">
        <v>672</v>
      </c>
      <c r="L202" s="552">
        <v>73</v>
      </c>
      <c r="M202" s="552"/>
    </row>
    <row r="203" spans="1:13" ht="21.75" customHeight="1" x14ac:dyDescent="0.2">
      <c r="A203" s="567">
        <v>12</v>
      </c>
      <c r="B203" s="572" t="s">
        <v>944</v>
      </c>
      <c r="C203" s="555" t="s">
        <v>92</v>
      </c>
      <c r="D203" s="557">
        <f t="shared" si="37"/>
        <v>0.35</v>
      </c>
      <c r="E203" s="559"/>
      <c r="F203" s="557">
        <f t="shared" si="38"/>
        <v>0.35</v>
      </c>
      <c r="G203" s="559"/>
      <c r="H203" s="559"/>
      <c r="I203" s="559"/>
      <c r="J203" s="560">
        <v>0.35</v>
      </c>
      <c r="K203" s="562" t="s">
        <v>691</v>
      </c>
      <c r="L203" s="552">
        <v>87</v>
      </c>
      <c r="M203" s="552"/>
    </row>
    <row r="204" spans="1:13" ht="21.75" customHeight="1" x14ac:dyDescent="0.2">
      <c r="A204" s="580">
        <v>13</v>
      </c>
      <c r="B204" s="572" t="s">
        <v>945</v>
      </c>
      <c r="C204" s="555" t="s">
        <v>92</v>
      </c>
      <c r="D204" s="557">
        <f t="shared" si="37"/>
        <v>0.2</v>
      </c>
      <c r="E204" s="559"/>
      <c r="F204" s="557">
        <f t="shared" si="38"/>
        <v>0.2</v>
      </c>
      <c r="G204" s="559"/>
      <c r="H204" s="559"/>
      <c r="I204" s="559"/>
      <c r="J204" s="560">
        <v>0.2</v>
      </c>
      <c r="K204" s="556" t="s">
        <v>691</v>
      </c>
      <c r="L204" s="552">
        <v>89</v>
      </c>
      <c r="M204" s="552"/>
    </row>
    <row r="205" spans="1:13" s="622" customFormat="1" ht="36.75" customHeight="1" x14ac:dyDescent="0.15">
      <c r="A205" s="567">
        <v>14</v>
      </c>
      <c r="B205" s="572" t="s">
        <v>946</v>
      </c>
      <c r="C205" s="572" t="s">
        <v>92</v>
      </c>
      <c r="D205" s="572">
        <f t="shared" si="37"/>
        <v>2.2000000000000002</v>
      </c>
      <c r="E205" s="572"/>
      <c r="F205" s="572">
        <f t="shared" si="38"/>
        <v>2.2000000000000002</v>
      </c>
      <c r="G205" s="572"/>
      <c r="H205" s="572"/>
      <c r="I205" s="572"/>
      <c r="J205" s="572">
        <v>2.2000000000000002</v>
      </c>
      <c r="K205" s="572" t="s">
        <v>687</v>
      </c>
      <c r="L205" s="567">
        <v>91</v>
      </c>
      <c r="M205" s="572"/>
    </row>
    <row r="206" spans="1:13" s="622" customFormat="1" ht="21.75" customHeight="1" x14ac:dyDescent="0.15">
      <c r="A206" s="580">
        <v>15</v>
      </c>
      <c r="B206" s="572" t="s">
        <v>947</v>
      </c>
      <c r="C206" s="572" t="s">
        <v>92</v>
      </c>
      <c r="D206" s="572">
        <f t="shared" si="37"/>
        <v>0.5</v>
      </c>
      <c r="E206" s="572"/>
      <c r="F206" s="572">
        <f t="shared" si="38"/>
        <v>0.5</v>
      </c>
      <c r="G206" s="572"/>
      <c r="H206" s="572"/>
      <c r="I206" s="572"/>
      <c r="J206" s="572">
        <v>0.5</v>
      </c>
      <c r="K206" s="572" t="s">
        <v>674</v>
      </c>
      <c r="L206" s="567">
        <v>96</v>
      </c>
      <c r="M206" s="572"/>
    </row>
    <row r="207" spans="1:13" s="622" customFormat="1" ht="21.75" customHeight="1" x14ac:dyDescent="0.15">
      <c r="A207" s="567">
        <v>16</v>
      </c>
      <c r="B207" s="572" t="s">
        <v>948</v>
      </c>
      <c r="C207" s="572" t="s">
        <v>92</v>
      </c>
      <c r="D207" s="572">
        <f t="shared" si="37"/>
        <v>0.7</v>
      </c>
      <c r="E207" s="572"/>
      <c r="F207" s="572">
        <f t="shared" si="38"/>
        <v>0.7</v>
      </c>
      <c r="G207" s="572"/>
      <c r="H207" s="572"/>
      <c r="I207" s="572"/>
      <c r="J207" s="572">
        <v>0.7</v>
      </c>
      <c r="K207" s="572" t="s">
        <v>674</v>
      </c>
      <c r="L207" s="567">
        <v>97</v>
      </c>
      <c r="M207" s="572"/>
    </row>
    <row r="208" spans="1:13" ht="36.75" customHeight="1" x14ac:dyDescent="0.2">
      <c r="A208" s="580">
        <v>17</v>
      </c>
      <c r="B208" s="572" t="s">
        <v>949</v>
      </c>
      <c r="C208" s="555" t="s">
        <v>92</v>
      </c>
      <c r="D208" s="557">
        <f t="shared" si="37"/>
        <v>3.5000000000000003E-2</v>
      </c>
      <c r="E208" s="559"/>
      <c r="F208" s="557">
        <f t="shared" si="38"/>
        <v>3.5000000000000003E-2</v>
      </c>
      <c r="G208" s="559"/>
      <c r="H208" s="559"/>
      <c r="I208" s="559"/>
      <c r="J208" s="560">
        <v>3.5000000000000003E-2</v>
      </c>
      <c r="K208" s="562" t="s">
        <v>666</v>
      </c>
      <c r="L208" s="552">
        <v>99</v>
      </c>
      <c r="M208" s="552"/>
    </row>
    <row r="209" spans="1:13" ht="21.75" customHeight="1" x14ac:dyDescent="0.2">
      <c r="A209" s="567">
        <v>18</v>
      </c>
      <c r="B209" s="572" t="s">
        <v>950</v>
      </c>
      <c r="C209" s="555" t="s">
        <v>92</v>
      </c>
      <c r="D209" s="557">
        <f t="shared" si="37"/>
        <v>0.6</v>
      </c>
      <c r="E209" s="559"/>
      <c r="F209" s="557">
        <f t="shared" si="38"/>
        <v>0.6</v>
      </c>
      <c r="G209" s="559">
        <v>0.6</v>
      </c>
      <c r="H209" s="559"/>
      <c r="I209" s="559"/>
      <c r="J209" s="560"/>
      <c r="K209" s="562" t="s">
        <v>677</v>
      </c>
      <c r="L209" s="552">
        <v>104</v>
      </c>
      <c r="M209" s="552"/>
    </row>
    <row r="210" spans="1:13" ht="21.75" customHeight="1" x14ac:dyDescent="0.2">
      <c r="A210" s="580">
        <v>19</v>
      </c>
      <c r="B210" s="572" t="s">
        <v>951</v>
      </c>
      <c r="C210" s="555" t="s">
        <v>92</v>
      </c>
      <c r="D210" s="557">
        <f t="shared" si="37"/>
        <v>0.25</v>
      </c>
      <c r="E210" s="559"/>
      <c r="F210" s="557">
        <f t="shared" si="38"/>
        <v>0.25</v>
      </c>
      <c r="G210" s="559">
        <v>0.25</v>
      </c>
      <c r="H210" s="559"/>
      <c r="I210" s="559"/>
      <c r="J210" s="560"/>
      <c r="K210" s="562" t="s">
        <v>677</v>
      </c>
      <c r="L210" s="552">
        <v>105</v>
      </c>
      <c r="M210" s="552"/>
    </row>
    <row r="211" spans="1:13" ht="21.75" customHeight="1" x14ac:dyDescent="0.2">
      <c r="A211" s="567">
        <v>20</v>
      </c>
      <c r="B211" s="572" t="s">
        <v>952</v>
      </c>
      <c r="C211" s="555" t="s">
        <v>92</v>
      </c>
      <c r="D211" s="557">
        <f t="shared" si="37"/>
        <v>0.66</v>
      </c>
      <c r="E211" s="559"/>
      <c r="F211" s="557">
        <f t="shared" si="38"/>
        <v>0.66</v>
      </c>
      <c r="G211" s="559">
        <v>0.66</v>
      </c>
      <c r="H211" s="559"/>
      <c r="I211" s="559"/>
      <c r="J211" s="560"/>
      <c r="K211" s="562" t="s">
        <v>677</v>
      </c>
      <c r="L211" s="552">
        <v>106</v>
      </c>
      <c r="M211" s="552"/>
    </row>
    <row r="212" spans="1:13" ht="21.75" customHeight="1" x14ac:dyDescent="0.2">
      <c r="A212" s="580">
        <v>21</v>
      </c>
      <c r="B212" s="572" t="s">
        <v>953</v>
      </c>
      <c r="C212" s="555" t="s">
        <v>92</v>
      </c>
      <c r="D212" s="557">
        <f t="shared" si="37"/>
        <v>1</v>
      </c>
      <c r="E212" s="559"/>
      <c r="F212" s="557">
        <f t="shared" si="38"/>
        <v>1</v>
      </c>
      <c r="G212" s="559">
        <v>1</v>
      </c>
      <c r="H212" s="559"/>
      <c r="I212" s="559"/>
      <c r="J212" s="560"/>
      <c r="K212" s="556" t="s">
        <v>678</v>
      </c>
      <c r="L212" s="552">
        <v>113</v>
      </c>
      <c r="M212" s="552"/>
    </row>
    <row r="213" spans="1:13" ht="21.75" customHeight="1" x14ac:dyDescent="0.2">
      <c r="A213" s="567">
        <v>22</v>
      </c>
      <c r="B213" s="572" t="s">
        <v>954</v>
      </c>
      <c r="C213" s="555" t="s">
        <v>92</v>
      </c>
      <c r="D213" s="557">
        <f t="shared" si="37"/>
        <v>0.04</v>
      </c>
      <c r="E213" s="559"/>
      <c r="F213" s="557">
        <f t="shared" si="38"/>
        <v>0.04</v>
      </c>
      <c r="G213" s="559"/>
      <c r="H213" s="559"/>
      <c r="I213" s="559"/>
      <c r="J213" s="560">
        <v>0.04</v>
      </c>
      <c r="K213" s="562" t="s">
        <v>671</v>
      </c>
      <c r="L213" s="552">
        <v>115</v>
      </c>
      <c r="M213" s="552"/>
    </row>
    <row r="214" spans="1:13" ht="21.75" customHeight="1" x14ac:dyDescent="0.2">
      <c r="A214" s="580">
        <v>23</v>
      </c>
      <c r="B214" s="572" t="s">
        <v>955</v>
      </c>
      <c r="C214" s="555" t="s">
        <v>92</v>
      </c>
      <c r="D214" s="557">
        <f t="shared" si="37"/>
        <v>0.3</v>
      </c>
      <c r="E214" s="559"/>
      <c r="F214" s="557">
        <f t="shared" si="38"/>
        <v>0.3</v>
      </c>
      <c r="G214" s="559">
        <v>0.3</v>
      </c>
      <c r="H214" s="559"/>
      <c r="I214" s="559"/>
      <c r="J214" s="560"/>
      <c r="K214" s="562" t="s">
        <v>680</v>
      </c>
      <c r="L214" s="552">
        <v>121</v>
      </c>
      <c r="M214" s="552"/>
    </row>
    <row r="215" spans="1:13" ht="21.75" customHeight="1" x14ac:dyDescent="0.2">
      <c r="A215" s="567">
        <v>24</v>
      </c>
      <c r="B215" s="572" t="s">
        <v>956</v>
      </c>
      <c r="C215" s="555" t="s">
        <v>92</v>
      </c>
      <c r="D215" s="557">
        <f t="shared" si="37"/>
        <v>0.21</v>
      </c>
      <c r="E215" s="559"/>
      <c r="F215" s="557">
        <f t="shared" si="38"/>
        <v>0.21</v>
      </c>
      <c r="G215" s="559"/>
      <c r="H215" s="559"/>
      <c r="I215" s="559"/>
      <c r="J215" s="560">
        <v>0.21</v>
      </c>
      <c r="K215" s="562" t="s">
        <v>670</v>
      </c>
      <c r="L215" s="552">
        <v>125</v>
      </c>
      <c r="M215" s="552"/>
    </row>
    <row r="216" spans="1:13" ht="21.75" customHeight="1" x14ac:dyDescent="0.2">
      <c r="A216" s="580">
        <v>25</v>
      </c>
      <c r="B216" s="572" t="s">
        <v>957</v>
      </c>
      <c r="C216" s="555" t="s">
        <v>92</v>
      </c>
      <c r="D216" s="557">
        <f t="shared" si="37"/>
        <v>0.15</v>
      </c>
      <c r="E216" s="559"/>
      <c r="F216" s="557">
        <f t="shared" si="38"/>
        <v>0.15</v>
      </c>
      <c r="G216" s="559"/>
      <c r="H216" s="559"/>
      <c r="I216" s="559"/>
      <c r="J216" s="560">
        <v>0.15</v>
      </c>
      <c r="K216" s="562" t="s">
        <v>670</v>
      </c>
      <c r="L216" s="552">
        <v>126</v>
      </c>
      <c r="M216" s="552"/>
    </row>
    <row r="217" spans="1:13" ht="21.75" customHeight="1" x14ac:dyDescent="0.2">
      <c r="A217" s="567">
        <v>26</v>
      </c>
      <c r="B217" s="572" t="s">
        <v>958</v>
      </c>
      <c r="C217" s="555" t="s">
        <v>92</v>
      </c>
      <c r="D217" s="557">
        <f t="shared" si="37"/>
        <v>0.66</v>
      </c>
      <c r="E217" s="559"/>
      <c r="F217" s="557">
        <f t="shared" si="38"/>
        <v>0.66</v>
      </c>
      <c r="G217" s="559"/>
      <c r="H217" s="559"/>
      <c r="I217" s="559"/>
      <c r="J217" s="560">
        <v>0.66</v>
      </c>
      <c r="K217" s="562" t="s">
        <v>670</v>
      </c>
      <c r="L217" s="552">
        <v>127</v>
      </c>
      <c r="M217" s="552"/>
    </row>
    <row r="218" spans="1:13" ht="21.75" customHeight="1" x14ac:dyDescent="0.2">
      <c r="A218" s="580">
        <v>27</v>
      </c>
      <c r="B218" s="572" t="s">
        <v>959</v>
      </c>
      <c r="C218" s="555" t="s">
        <v>92</v>
      </c>
      <c r="D218" s="557">
        <f t="shared" si="37"/>
        <v>0.03</v>
      </c>
      <c r="E218" s="559"/>
      <c r="F218" s="557">
        <f t="shared" si="38"/>
        <v>0.03</v>
      </c>
      <c r="G218" s="559"/>
      <c r="H218" s="559"/>
      <c r="I218" s="559"/>
      <c r="J218" s="560">
        <v>0.03</v>
      </c>
      <c r="K218" s="556" t="s">
        <v>670</v>
      </c>
      <c r="L218" s="552">
        <v>129</v>
      </c>
      <c r="M218" s="552"/>
    </row>
    <row r="219" spans="1:13" ht="21.75" customHeight="1" x14ac:dyDescent="0.2">
      <c r="A219" s="567">
        <v>28</v>
      </c>
      <c r="B219" s="572" t="s">
        <v>960</v>
      </c>
      <c r="C219" s="555" t="s">
        <v>92</v>
      </c>
      <c r="D219" s="557">
        <f t="shared" si="37"/>
        <v>0.41</v>
      </c>
      <c r="E219" s="559"/>
      <c r="F219" s="557">
        <f t="shared" si="38"/>
        <v>0.41</v>
      </c>
      <c r="G219" s="559"/>
      <c r="H219" s="559"/>
      <c r="I219" s="559"/>
      <c r="J219" s="560">
        <v>0.41</v>
      </c>
      <c r="K219" s="562" t="s">
        <v>675</v>
      </c>
      <c r="L219" s="552">
        <v>133</v>
      </c>
      <c r="M219" s="552"/>
    </row>
    <row r="220" spans="1:13" ht="21.75" customHeight="1" x14ac:dyDescent="0.2">
      <c r="A220" s="580">
        <v>29</v>
      </c>
      <c r="B220" s="572" t="s">
        <v>961</v>
      </c>
      <c r="C220" s="555" t="s">
        <v>92</v>
      </c>
      <c r="D220" s="557">
        <f t="shared" si="37"/>
        <v>0.3</v>
      </c>
      <c r="E220" s="559"/>
      <c r="F220" s="557">
        <f t="shared" si="38"/>
        <v>0.3</v>
      </c>
      <c r="G220" s="559"/>
      <c r="H220" s="559"/>
      <c r="I220" s="559"/>
      <c r="J220" s="560">
        <v>0.3</v>
      </c>
      <c r="K220" s="562" t="s">
        <v>675</v>
      </c>
      <c r="L220" s="552">
        <v>134</v>
      </c>
      <c r="M220" s="552"/>
    </row>
    <row r="221" spans="1:13" ht="21.75" customHeight="1" x14ac:dyDescent="0.2">
      <c r="A221" s="567">
        <v>30</v>
      </c>
      <c r="B221" s="572" t="s">
        <v>962</v>
      </c>
      <c r="C221" s="555" t="s">
        <v>92</v>
      </c>
      <c r="D221" s="557">
        <f t="shared" si="37"/>
        <v>0.5</v>
      </c>
      <c r="E221" s="559"/>
      <c r="F221" s="557">
        <f t="shared" si="38"/>
        <v>0.5</v>
      </c>
      <c r="G221" s="559">
        <v>0.5</v>
      </c>
      <c r="H221" s="559"/>
      <c r="I221" s="559"/>
      <c r="J221" s="560"/>
      <c r="K221" s="562" t="s">
        <v>675</v>
      </c>
      <c r="L221" s="552">
        <v>136</v>
      </c>
      <c r="M221" s="552"/>
    </row>
    <row r="222" spans="1:13" ht="21.75" customHeight="1" x14ac:dyDescent="0.2">
      <c r="A222" s="580">
        <v>31</v>
      </c>
      <c r="B222" s="572" t="s">
        <v>963</v>
      </c>
      <c r="C222" s="555" t="s">
        <v>92</v>
      </c>
      <c r="D222" s="557">
        <f t="shared" si="37"/>
        <v>0.03</v>
      </c>
      <c r="E222" s="559"/>
      <c r="F222" s="557">
        <f t="shared" si="38"/>
        <v>0.03</v>
      </c>
      <c r="G222" s="559"/>
      <c r="H222" s="559"/>
      <c r="I222" s="559"/>
      <c r="J222" s="560">
        <v>0.03</v>
      </c>
      <c r="K222" s="562" t="s">
        <v>673</v>
      </c>
      <c r="L222" s="552">
        <v>137</v>
      </c>
      <c r="M222" s="552"/>
    </row>
    <row r="223" spans="1:13" ht="21.75" customHeight="1" x14ac:dyDescent="0.2">
      <c r="A223" s="567">
        <v>32</v>
      </c>
      <c r="B223" s="572" t="s">
        <v>964</v>
      </c>
      <c r="C223" s="555" t="s">
        <v>92</v>
      </c>
      <c r="D223" s="557">
        <f t="shared" si="37"/>
        <v>0.15</v>
      </c>
      <c r="E223" s="559"/>
      <c r="F223" s="557">
        <f t="shared" si="38"/>
        <v>0.15</v>
      </c>
      <c r="G223" s="559"/>
      <c r="H223" s="559"/>
      <c r="I223" s="559"/>
      <c r="J223" s="560">
        <v>0.15</v>
      </c>
      <c r="K223" s="562" t="s">
        <v>673</v>
      </c>
      <c r="L223" s="552">
        <v>139</v>
      </c>
      <c r="M223" s="552"/>
    </row>
    <row r="224" spans="1:13" ht="21.75" customHeight="1" x14ac:dyDescent="0.2">
      <c r="A224" s="580">
        <v>33</v>
      </c>
      <c r="B224" s="572" t="s">
        <v>965</v>
      </c>
      <c r="C224" s="555" t="s">
        <v>92</v>
      </c>
      <c r="D224" s="557">
        <f t="shared" si="37"/>
        <v>0.4</v>
      </c>
      <c r="E224" s="559"/>
      <c r="F224" s="557">
        <f t="shared" si="38"/>
        <v>0.4</v>
      </c>
      <c r="G224" s="559">
        <v>0.4</v>
      </c>
      <c r="H224" s="559"/>
      <c r="I224" s="559"/>
      <c r="J224" s="560"/>
      <c r="K224" s="562" t="s">
        <v>673</v>
      </c>
      <c r="L224" s="552">
        <v>140</v>
      </c>
      <c r="M224" s="552"/>
    </row>
    <row r="225" spans="1:13" ht="21.75" customHeight="1" x14ac:dyDescent="0.2">
      <c r="A225" s="567">
        <v>34</v>
      </c>
      <c r="B225" s="572" t="s">
        <v>966</v>
      </c>
      <c r="C225" s="555" t="s">
        <v>92</v>
      </c>
      <c r="D225" s="557">
        <f t="shared" si="37"/>
        <v>0.6</v>
      </c>
      <c r="E225" s="559"/>
      <c r="F225" s="557">
        <f t="shared" si="38"/>
        <v>0.6</v>
      </c>
      <c r="G225" s="559"/>
      <c r="H225" s="559"/>
      <c r="I225" s="559"/>
      <c r="J225" s="560">
        <v>0.6</v>
      </c>
      <c r="K225" s="562" t="s">
        <v>673</v>
      </c>
      <c r="L225" s="552">
        <v>141</v>
      </c>
      <c r="M225" s="552"/>
    </row>
    <row r="226" spans="1:13" ht="21.75" customHeight="1" x14ac:dyDescent="0.2">
      <c r="A226" s="580">
        <v>35</v>
      </c>
      <c r="B226" s="572" t="s">
        <v>967</v>
      </c>
      <c r="C226" s="555" t="s">
        <v>92</v>
      </c>
      <c r="D226" s="557">
        <f t="shared" si="37"/>
        <v>0.05</v>
      </c>
      <c r="E226" s="559"/>
      <c r="F226" s="557">
        <f t="shared" si="38"/>
        <v>0.05</v>
      </c>
      <c r="G226" s="559"/>
      <c r="H226" s="559"/>
      <c r="I226" s="559"/>
      <c r="J226" s="560">
        <v>0.05</v>
      </c>
      <c r="K226" s="562" t="s">
        <v>673</v>
      </c>
      <c r="L226" s="552">
        <v>143</v>
      </c>
      <c r="M226" s="552"/>
    </row>
    <row r="227" spans="1:13" ht="21.75" customHeight="1" x14ac:dyDescent="0.2">
      <c r="A227" s="567">
        <v>36</v>
      </c>
      <c r="B227" s="572" t="s">
        <v>968</v>
      </c>
      <c r="C227" s="555" t="s">
        <v>92</v>
      </c>
      <c r="D227" s="557">
        <f t="shared" si="37"/>
        <v>0.5</v>
      </c>
      <c r="E227" s="559"/>
      <c r="F227" s="557">
        <f t="shared" si="38"/>
        <v>0.5</v>
      </c>
      <c r="G227" s="559">
        <v>0.5</v>
      </c>
      <c r="H227" s="559"/>
      <c r="I227" s="559"/>
      <c r="J227" s="560"/>
      <c r="K227" s="562" t="s">
        <v>673</v>
      </c>
      <c r="L227" s="552">
        <v>147</v>
      </c>
      <c r="M227" s="552"/>
    </row>
    <row r="228" spans="1:13" s="546" customFormat="1" ht="21.75" customHeight="1" x14ac:dyDescent="0.2">
      <c r="A228" s="553" t="s">
        <v>969</v>
      </c>
      <c r="B228" s="554" t="s">
        <v>880</v>
      </c>
      <c r="C228" s="553"/>
      <c r="D228" s="550">
        <f t="shared" ref="D228:J228" si="39">D229</f>
        <v>0.05</v>
      </c>
      <c r="E228" s="551">
        <f t="shared" si="39"/>
        <v>0</v>
      </c>
      <c r="F228" s="550">
        <f t="shared" si="39"/>
        <v>0.05</v>
      </c>
      <c r="G228" s="551">
        <f t="shared" si="39"/>
        <v>0</v>
      </c>
      <c r="H228" s="551">
        <f t="shared" si="39"/>
        <v>0</v>
      </c>
      <c r="I228" s="551">
        <f t="shared" si="39"/>
        <v>0</v>
      </c>
      <c r="J228" s="550">
        <f t="shared" si="39"/>
        <v>0.05</v>
      </c>
      <c r="K228" s="554"/>
      <c r="L228" s="552"/>
      <c r="M228" s="552"/>
    </row>
    <row r="229" spans="1:13" ht="21.75" customHeight="1" x14ac:dyDescent="0.2">
      <c r="A229" s="555">
        <v>1</v>
      </c>
      <c r="B229" s="556" t="s">
        <v>970</v>
      </c>
      <c r="C229" s="555" t="s">
        <v>93</v>
      </c>
      <c r="D229" s="557">
        <f>E229+F229</f>
        <v>0.05</v>
      </c>
      <c r="E229" s="558"/>
      <c r="F229" s="557">
        <f>SUM(G229:J229)</f>
        <v>0.05</v>
      </c>
      <c r="G229" s="558"/>
      <c r="H229" s="558"/>
      <c r="I229" s="558"/>
      <c r="J229" s="556">
        <v>0.05</v>
      </c>
      <c r="K229" s="556" t="s">
        <v>738</v>
      </c>
      <c r="L229" s="552">
        <v>152</v>
      </c>
      <c r="M229" s="552"/>
    </row>
    <row r="230" spans="1:13" s="546" customFormat="1" ht="21.75" customHeight="1" x14ac:dyDescent="0.2">
      <c r="A230" s="553" t="s">
        <v>971</v>
      </c>
      <c r="B230" s="554" t="s">
        <v>272</v>
      </c>
      <c r="C230" s="553"/>
      <c r="D230" s="550">
        <f t="shared" ref="D230:J230" si="40">SUM(D231:D238)</f>
        <v>4.26</v>
      </c>
      <c r="E230" s="551">
        <f t="shared" si="40"/>
        <v>1</v>
      </c>
      <c r="F230" s="550">
        <f t="shared" si="40"/>
        <v>3.26</v>
      </c>
      <c r="G230" s="551">
        <f t="shared" si="40"/>
        <v>0.98</v>
      </c>
      <c r="H230" s="551">
        <f t="shared" si="40"/>
        <v>0</v>
      </c>
      <c r="I230" s="551">
        <f t="shared" si="40"/>
        <v>0</v>
      </c>
      <c r="J230" s="550">
        <f t="shared" si="40"/>
        <v>2.2799999999999998</v>
      </c>
      <c r="K230" s="554"/>
      <c r="L230" s="552"/>
      <c r="M230" s="552"/>
    </row>
    <row r="231" spans="1:13" ht="21.75" customHeight="1" x14ac:dyDescent="0.2">
      <c r="A231" s="555">
        <v>1</v>
      </c>
      <c r="B231" s="556" t="s">
        <v>972</v>
      </c>
      <c r="C231" s="555" t="s">
        <v>273</v>
      </c>
      <c r="D231" s="557">
        <f t="shared" ref="D231:D239" si="41">E231+F231</f>
        <v>0.25</v>
      </c>
      <c r="E231" s="558"/>
      <c r="F231" s="557">
        <f t="shared" ref="F231:F239" si="42">SUM(G231:J231)</f>
        <v>0.25</v>
      </c>
      <c r="G231" s="558"/>
      <c r="H231" s="558"/>
      <c r="I231" s="558"/>
      <c r="J231" s="556">
        <v>0.25</v>
      </c>
      <c r="K231" s="556" t="s">
        <v>688</v>
      </c>
      <c r="L231" s="552">
        <v>155</v>
      </c>
      <c r="M231" s="552"/>
    </row>
    <row r="232" spans="1:13" ht="21.75" customHeight="1" x14ac:dyDescent="0.2">
      <c r="A232" s="555">
        <v>2</v>
      </c>
      <c r="B232" s="556" t="s">
        <v>973</v>
      </c>
      <c r="C232" s="555" t="s">
        <v>273</v>
      </c>
      <c r="D232" s="557">
        <f t="shared" si="41"/>
        <v>0.66</v>
      </c>
      <c r="E232" s="558"/>
      <c r="F232" s="557">
        <f t="shared" si="42"/>
        <v>0.66</v>
      </c>
      <c r="G232" s="558"/>
      <c r="H232" s="558"/>
      <c r="I232" s="558"/>
      <c r="J232" s="556">
        <v>0.66</v>
      </c>
      <c r="K232" s="556" t="s">
        <v>690</v>
      </c>
      <c r="L232" s="552">
        <v>159</v>
      </c>
      <c r="M232" s="552"/>
    </row>
    <row r="233" spans="1:13" ht="21.75" customHeight="1" x14ac:dyDescent="0.2">
      <c r="A233" s="555">
        <v>3</v>
      </c>
      <c r="B233" s="556" t="s">
        <v>974</v>
      </c>
      <c r="C233" s="555" t="s">
        <v>273</v>
      </c>
      <c r="D233" s="557">
        <f t="shared" si="41"/>
        <v>0.08</v>
      </c>
      <c r="E233" s="558"/>
      <c r="F233" s="557">
        <f t="shared" si="42"/>
        <v>0.08</v>
      </c>
      <c r="G233" s="558">
        <v>0.08</v>
      </c>
      <c r="H233" s="558"/>
      <c r="I233" s="558"/>
      <c r="J233" s="556"/>
      <c r="K233" s="556" t="s">
        <v>690</v>
      </c>
      <c r="L233" s="552">
        <v>160</v>
      </c>
      <c r="M233" s="552"/>
    </row>
    <row r="234" spans="1:13" ht="39" customHeight="1" x14ac:dyDescent="0.2">
      <c r="A234" s="555">
        <v>4</v>
      </c>
      <c r="B234" s="623" t="s">
        <v>975</v>
      </c>
      <c r="C234" s="555" t="s">
        <v>273</v>
      </c>
      <c r="D234" s="557">
        <f t="shared" si="41"/>
        <v>0.6</v>
      </c>
      <c r="E234" s="558"/>
      <c r="F234" s="557">
        <f t="shared" si="42"/>
        <v>0.6</v>
      </c>
      <c r="G234" s="558">
        <v>0.3</v>
      </c>
      <c r="H234" s="558"/>
      <c r="I234" s="558"/>
      <c r="J234" s="556">
        <v>0.3</v>
      </c>
      <c r="K234" s="556" t="s">
        <v>686</v>
      </c>
      <c r="L234" s="552">
        <v>164</v>
      </c>
      <c r="M234" s="552"/>
    </row>
    <row r="235" spans="1:13" ht="21.75" customHeight="1" x14ac:dyDescent="0.2">
      <c r="A235" s="555">
        <v>5</v>
      </c>
      <c r="B235" s="556" t="s">
        <v>976</v>
      </c>
      <c r="C235" s="555" t="s">
        <v>273</v>
      </c>
      <c r="D235" s="557">
        <f t="shared" si="41"/>
        <v>2</v>
      </c>
      <c r="E235" s="558">
        <v>1</v>
      </c>
      <c r="F235" s="557">
        <f t="shared" si="42"/>
        <v>1</v>
      </c>
      <c r="G235" s="558"/>
      <c r="H235" s="558"/>
      <c r="I235" s="558"/>
      <c r="J235" s="556">
        <v>1</v>
      </c>
      <c r="K235" s="556" t="s">
        <v>687</v>
      </c>
      <c r="L235" s="552">
        <v>165</v>
      </c>
      <c r="M235" s="552"/>
    </row>
    <row r="236" spans="1:13" ht="21.75" customHeight="1" x14ac:dyDescent="0.2">
      <c r="A236" s="555">
        <v>6</v>
      </c>
      <c r="B236" s="556" t="s">
        <v>977</v>
      </c>
      <c r="C236" s="555" t="s">
        <v>273</v>
      </c>
      <c r="D236" s="557">
        <f t="shared" si="41"/>
        <v>0.6</v>
      </c>
      <c r="E236" s="558"/>
      <c r="F236" s="557">
        <f t="shared" si="42"/>
        <v>0.6</v>
      </c>
      <c r="G236" s="558">
        <v>0.6</v>
      </c>
      <c r="H236" s="558"/>
      <c r="I236" s="558"/>
      <c r="J236" s="556"/>
      <c r="K236" s="556" t="s">
        <v>683</v>
      </c>
      <c r="L236" s="552">
        <v>167</v>
      </c>
      <c r="M236" s="552"/>
    </row>
    <row r="237" spans="1:13" ht="21.75" customHeight="1" x14ac:dyDescent="0.2">
      <c r="A237" s="555">
        <v>7</v>
      </c>
      <c r="B237" s="556" t="s">
        <v>978</v>
      </c>
      <c r="C237" s="555" t="s">
        <v>273</v>
      </c>
      <c r="D237" s="557">
        <f t="shared" si="41"/>
        <v>0.04</v>
      </c>
      <c r="E237" s="558"/>
      <c r="F237" s="557">
        <f t="shared" si="42"/>
        <v>0.04</v>
      </c>
      <c r="G237" s="558"/>
      <c r="H237" s="558"/>
      <c r="I237" s="558"/>
      <c r="J237" s="556">
        <v>0.04</v>
      </c>
      <c r="K237" s="556" t="s">
        <v>678</v>
      </c>
      <c r="L237" s="552">
        <v>170</v>
      </c>
      <c r="M237" s="552"/>
    </row>
    <row r="238" spans="1:13" ht="21.75" customHeight="1" x14ac:dyDescent="0.2">
      <c r="A238" s="555">
        <v>8</v>
      </c>
      <c r="B238" s="556" t="s">
        <v>979</v>
      </c>
      <c r="C238" s="555" t="s">
        <v>273</v>
      </c>
      <c r="D238" s="557">
        <f t="shared" si="41"/>
        <v>0.03</v>
      </c>
      <c r="E238" s="558"/>
      <c r="F238" s="557">
        <f t="shared" si="42"/>
        <v>0.03</v>
      </c>
      <c r="G238" s="558"/>
      <c r="H238" s="558"/>
      <c r="I238" s="558"/>
      <c r="J238" s="556">
        <v>0.03</v>
      </c>
      <c r="K238" s="556" t="s">
        <v>678</v>
      </c>
      <c r="L238" s="552">
        <v>172</v>
      </c>
      <c r="M238" s="552"/>
    </row>
    <row r="239" spans="1:13" ht="16" x14ac:dyDescent="0.2">
      <c r="A239" s="555">
        <v>9</v>
      </c>
      <c r="B239" s="556" t="s">
        <v>980</v>
      </c>
      <c r="C239" s="555" t="s">
        <v>273</v>
      </c>
      <c r="D239" s="638">
        <f t="shared" si="41"/>
        <v>2</v>
      </c>
      <c r="E239" s="639"/>
      <c r="F239" s="640">
        <f t="shared" si="42"/>
        <v>2</v>
      </c>
      <c r="G239" s="641"/>
      <c r="H239" s="642"/>
      <c r="I239" s="642"/>
      <c r="J239" s="643">
        <v>2</v>
      </c>
      <c r="K239" s="562" t="s">
        <v>690</v>
      </c>
      <c r="L239" s="644"/>
      <c r="M239" s="552"/>
    </row>
    <row r="240" spans="1:13" s="546" customFormat="1" ht="21.75" customHeight="1" x14ac:dyDescent="0.2">
      <c r="A240" s="553" t="s">
        <v>981</v>
      </c>
      <c r="B240" s="554" t="s">
        <v>276</v>
      </c>
      <c r="C240" s="553"/>
      <c r="D240" s="550">
        <f t="shared" ref="D240:J240" si="43">SUM(D241:D242)</f>
        <v>6.2799999999999994</v>
      </c>
      <c r="E240" s="551">
        <f t="shared" si="43"/>
        <v>0</v>
      </c>
      <c r="F240" s="550">
        <f t="shared" si="43"/>
        <v>6.2799999999999994</v>
      </c>
      <c r="G240" s="551">
        <f t="shared" si="43"/>
        <v>6.2799999999999994</v>
      </c>
      <c r="H240" s="551">
        <f t="shared" si="43"/>
        <v>0</v>
      </c>
      <c r="I240" s="551">
        <f t="shared" si="43"/>
        <v>0</v>
      </c>
      <c r="J240" s="550">
        <f t="shared" si="43"/>
        <v>0</v>
      </c>
      <c r="K240" s="554"/>
      <c r="L240" s="552"/>
      <c r="M240" s="552"/>
    </row>
    <row r="241" spans="1:13" ht="25.5" customHeight="1" x14ac:dyDescent="0.2">
      <c r="A241" s="555">
        <v>1</v>
      </c>
      <c r="B241" s="556" t="s">
        <v>982</v>
      </c>
      <c r="C241" s="555" t="s">
        <v>278</v>
      </c>
      <c r="D241" s="557">
        <f>E241+F241</f>
        <v>2.98</v>
      </c>
      <c r="E241" s="558"/>
      <c r="F241" s="557">
        <f>SUM(G241:J241)</f>
        <v>2.98</v>
      </c>
      <c r="G241" s="558">
        <v>2.98</v>
      </c>
      <c r="H241" s="558"/>
      <c r="I241" s="558"/>
      <c r="J241" s="556"/>
      <c r="K241" s="556" t="s">
        <v>683</v>
      </c>
      <c r="L241" s="552">
        <v>185</v>
      </c>
      <c r="M241" s="552"/>
    </row>
    <row r="242" spans="1:13" ht="16" x14ac:dyDescent="0.2">
      <c r="A242" s="555">
        <v>2</v>
      </c>
      <c r="B242" s="624" t="s">
        <v>983</v>
      </c>
      <c r="C242" s="555" t="s">
        <v>278</v>
      </c>
      <c r="D242" s="557">
        <f>E242+F242</f>
        <v>3.3</v>
      </c>
      <c r="E242" s="558"/>
      <c r="F242" s="557">
        <f>SUM(G242:J242)</f>
        <v>3.3</v>
      </c>
      <c r="G242" s="558">
        <v>3.3</v>
      </c>
      <c r="H242" s="558"/>
      <c r="I242" s="558"/>
      <c r="J242" s="556"/>
      <c r="K242" s="556" t="s">
        <v>984</v>
      </c>
      <c r="L242" s="552">
        <v>187</v>
      </c>
      <c r="M242" s="552"/>
    </row>
    <row r="243" spans="1:13" s="546" customFormat="1" ht="21.75" customHeight="1" x14ac:dyDescent="0.2">
      <c r="A243" s="553" t="s">
        <v>985</v>
      </c>
      <c r="B243" s="554" t="s">
        <v>153</v>
      </c>
      <c r="C243" s="553"/>
      <c r="D243" s="550">
        <f t="shared" ref="D243:J243" si="44">SUM(D244:D253)</f>
        <v>2.5700000000000003</v>
      </c>
      <c r="E243" s="551">
        <f t="shared" si="44"/>
        <v>0</v>
      </c>
      <c r="F243" s="550">
        <f t="shared" si="44"/>
        <v>2.5700000000000003</v>
      </c>
      <c r="G243" s="551">
        <f t="shared" si="44"/>
        <v>1.25</v>
      </c>
      <c r="H243" s="551">
        <f t="shared" si="44"/>
        <v>0</v>
      </c>
      <c r="I243" s="551">
        <f t="shared" si="44"/>
        <v>0</v>
      </c>
      <c r="J243" s="550">
        <f t="shared" si="44"/>
        <v>1.32</v>
      </c>
      <c r="K243" s="554"/>
      <c r="L243" s="552"/>
      <c r="M243" s="552"/>
    </row>
    <row r="244" spans="1:13" ht="21.75" customHeight="1" x14ac:dyDescent="0.2">
      <c r="A244" s="555">
        <v>1</v>
      </c>
      <c r="B244" s="556" t="s">
        <v>986</v>
      </c>
      <c r="C244" s="555" t="s">
        <v>151</v>
      </c>
      <c r="D244" s="557">
        <f t="shared" ref="D244:D253" si="45">E244+F244</f>
        <v>0.25</v>
      </c>
      <c r="E244" s="558"/>
      <c r="F244" s="557">
        <f t="shared" ref="F244:F253" si="46">SUM(G244:J244)</f>
        <v>0.25</v>
      </c>
      <c r="G244" s="558"/>
      <c r="H244" s="558"/>
      <c r="I244" s="558"/>
      <c r="J244" s="556">
        <v>0.25</v>
      </c>
      <c r="K244" s="556" t="s">
        <v>691</v>
      </c>
      <c r="L244" s="552">
        <v>189</v>
      </c>
      <c r="M244" s="552"/>
    </row>
    <row r="245" spans="1:13" ht="21.75" customHeight="1" x14ac:dyDescent="0.2">
      <c r="A245" s="555">
        <v>2</v>
      </c>
      <c r="B245" s="556" t="s">
        <v>987</v>
      </c>
      <c r="C245" s="555" t="s">
        <v>151</v>
      </c>
      <c r="D245" s="557">
        <f t="shared" si="45"/>
        <v>0.2</v>
      </c>
      <c r="E245" s="558"/>
      <c r="F245" s="557">
        <f t="shared" si="46"/>
        <v>0.2</v>
      </c>
      <c r="G245" s="558"/>
      <c r="H245" s="558"/>
      <c r="I245" s="558"/>
      <c r="J245" s="556">
        <v>0.2</v>
      </c>
      <c r="K245" s="556" t="s">
        <v>687</v>
      </c>
      <c r="L245" s="552">
        <v>190</v>
      </c>
      <c r="M245" s="552"/>
    </row>
    <row r="246" spans="1:13" ht="21.75" customHeight="1" x14ac:dyDescent="0.2">
      <c r="A246" s="555">
        <v>3</v>
      </c>
      <c r="B246" s="556" t="s">
        <v>988</v>
      </c>
      <c r="C246" s="555" t="s">
        <v>151</v>
      </c>
      <c r="D246" s="557">
        <f t="shared" si="45"/>
        <v>0.17</v>
      </c>
      <c r="E246" s="558"/>
      <c r="F246" s="557">
        <f t="shared" si="46"/>
        <v>0.17</v>
      </c>
      <c r="G246" s="558"/>
      <c r="H246" s="558"/>
      <c r="I246" s="558"/>
      <c r="J246" s="556">
        <v>0.17</v>
      </c>
      <c r="K246" s="556" t="s">
        <v>666</v>
      </c>
      <c r="L246" s="552">
        <v>193</v>
      </c>
      <c r="M246" s="552"/>
    </row>
    <row r="247" spans="1:13" ht="21.75" customHeight="1" x14ac:dyDescent="0.2">
      <c r="A247" s="555">
        <v>4</v>
      </c>
      <c r="B247" s="556" t="s">
        <v>989</v>
      </c>
      <c r="C247" s="555" t="s">
        <v>151</v>
      </c>
      <c r="D247" s="557">
        <f t="shared" si="45"/>
        <v>0.5</v>
      </c>
      <c r="E247" s="558"/>
      <c r="F247" s="557">
        <f t="shared" si="46"/>
        <v>0.5</v>
      </c>
      <c r="G247" s="558">
        <v>0.5</v>
      </c>
      <c r="H247" s="558"/>
      <c r="I247" s="558"/>
      <c r="J247" s="556"/>
      <c r="K247" s="556" t="s">
        <v>667</v>
      </c>
      <c r="L247" s="552">
        <v>194</v>
      </c>
      <c r="M247" s="552"/>
    </row>
    <row r="248" spans="1:13" ht="21.75" customHeight="1" x14ac:dyDescent="0.2">
      <c r="A248" s="555">
        <v>5</v>
      </c>
      <c r="B248" s="556" t="s">
        <v>990</v>
      </c>
      <c r="C248" s="555" t="s">
        <v>151</v>
      </c>
      <c r="D248" s="557">
        <f t="shared" si="45"/>
        <v>0.25</v>
      </c>
      <c r="E248" s="558"/>
      <c r="F248" s="557">
        <f t="shared" si="46"/>
        <v>0.25</v>
      </c>
      <c r="G248" s="558">
        <v>0.25</v>
      </c>
      <c r="H248" s="558"/>
      <c r="I248" s="558"/>
      <c r="J248" s="556"/>
      <c r="K248" s="556" t="s">
        <v>673</v>
      </c>
      <c r="L248" s="552">
        <v>203</v>
      </c>
      <c r="M248" s="552"/>
    </row>
    <row r="249" spans="1:13" ht="21.75" customHeight="1" x14ac:dyDescent="0.2">
      <c r="A249" s="555">
        <v>6</v>
      </c>
      <c r="B249" s="556" t="s">
        <v>991</v>
      </c>
      <c r="C249" s="555" t="s">
        <v>151</v>
      </c>
      <c r="D249" s="557">
        <f t="shared" si="45"/>
        <v>0.25</v>
      </c>
      <c r="E249" s="558"/>
      <c r="F249" s="557">
        <f t="shared" si="46"/>
        <v>0.25</v>
      </c>
      <c r="G249" s="558"/>
      <c r="H249" s="558"/>
      <c r="I249" s="558"/>
      <c r="J249" s="556">
        <v>0.25</v>
      </c>
      <c r="K249" s="556" t="s">
        <v>673</v>
      </c>
      <c r="L249" s="552">
        <v>204</v>
      </c>
      <c r="M249" s="552"/>
    </row>
    <row r="250" spans="1:13" ht="21.75" customHeight="1" x14ac:dyDescent="0.2">
      <c r="A250" s="555">
        <v>7</v>
      </c>
      <c r="B250" s="556" t="s">
        <v>992</v>
      </c>
      <c r="C250" s="555" t="s">
        <v>151</v>
      </c>
      <c r="D250" s="557">
        <f t="shared" si="45"/>
        <v>0.25</v>
      </c>
      <c r="E250" s="558"/>
      <c r="F250" s="557">
        <f t="shared" si="46"/>
        <v>0.25</v>
      </c>
      <c r="G250" s="558">
        <v>0.25</v>
      </c>
      <c r="H250" s="558"/>
      <c r="I250" s="558"/>
      <c r="J250" s="556"/>
      <c r="K250" s="556" t="s">
        <v>673</v>
      </c>
      <c r="L250" s="552">
        <v>205</v>
      </c>
      <c r="M250" s="552"/>
    </row>
    <row r="251" spans="1:13" ht="21.75" customHeight="1" x14ac:dyDescent="0.2">
      <c r="A251" s="555">
        <v>8</v>
      </c>
      <c r="B251" s="556" t="s">
        <v>993</v>
      </c>
      <c r="C251" s="555" t="s">
        <v>151</v>
      </c>
      <c r="D251" s="557">
        <f t="shared" si="45"/>
        <v>0.25</v>
      </c>
      <c r="E251" s="558"/>
      <c r="F251" s="557">
        <f t="shared" si="46"/>
        <v>0.25</v>
      </c>
      <c r="G251" s="558"/>
      <c r="H251" s="558"/>
      <c r="I251" s="558"/>
      <c r="J251" s="556">
        <v>0.25</v>
      </c>
      <c r="K251" s="556" t="s">
        <v>673</v>
      </c>
      <c r="L251" s="552">
        <v>206</v>
      </c>
      <c r="M251" s="552"/>
    </row>
    <row r="252" spans="1:13" ht="21.75" customHeight="1" x14ac:dyDescent="0.2">
      <c r="A252" s="555">
        <v>9</v>
      </c>
      <c r="B252" s="556" t="s">
        <v>994</v>
      </c>
      <c r="C252" s="555" t="s">
        <v>151</v>
      </c>
      <c r="D252" s="557">
        <f t="shared" si="45"/>
        <v>0.25</v>
      </c>
      <c r="E252" s="558"/>
      <c r="F252" s="557">
        <f t="shared" si="46"/>
        <v>0.25</v>
      </c>
      <c r="G252" s="558">
        <v>0.25</v>
      </c>
      <c r="H252" s="558"/>
      <c r="I252" s="558"/>
      <c r="J252" s="556"/>
      <c r="K252" s="556" t="s">
        <v>673</v>
      </c>
      <c r="L252" s="552">
        <v>207</v>
      </c>
      <c r="M252" s="552"/>
    </row>
    <row r="253" spans="1:13" ht="21.75" customHeight="1" x14ac:dyDescent="0.2">
      <c r="A253" s="555">
        <v>10</v>
      </c>
      <c r="B253" s="556" t="s">
        <v>995</v>
      </c>
      <c r="C253" s="555" t="s">
        <v>151</v>
      </c>
      <c r="D253" s="557">
        <f t="shared" si="45"/>
        <v>0.2</v>
      </c>
      <c r="E253" s="558"/>
      <c r="F253" s="557">
        <f t="shared" si="46"/>
        <v>0.2</v>
      </c>
      <c r="G253" s="558"/>
      <c r="H253" s="558"/>
      <c r="I253" s="558"/>
      <c r="J253" s="556">
        <v>0.2</v>
      </c>
      <c r="K253" s="556" t="s">
        <v>679</v>
      </c>
      <c r="L253" s="552">
        <v>208</v>
      </c>
      <c r="M253" s="552"/>
    </row>
    <row r="254" spans="1:13" s="546" customFormat="1" ht="21.75" customHeight="1" x14ac:dyDescent="0.2">
      <c r="A254" s="553" t="s">
        <v>996</v>
      </c>
      <c r="B254" s="554" t="s">
        <v>791</v>
      </c>
      <c r="C254" s="553"/>
      <c r="D254" s="550">
        <f t="shared" ref="D254:J254" si="47">SUM(D255:D257)</f>
        <v>2.96</v>
      </c>
      <c r="E254" s="551">
        <f t="shared" si="47"/>
        <v>1</v>
      </c>
      <c r="F254" s="550">
        <f t="shared" si="47"/>
        <v>1.96</v>
      </c>
      <c r="G254" s="551">
        <f t="shared" si="47"/>
        <v>1.4</v>
      </c>
      <c r="H254" s="551">
        <f t="shared" si="47"/>
        <v>0</v>
      </c>
      <c r="I254" s="551">
        <f t="shared" si="47"/>
        <v>0</v>
      </c>
      <c r="J254" s="550">
        <f t="shared" si="47"/>
        <v>0.56000000000000005</v>
      </c>
      <c r="K254" s="554"/>
      <c r="L254" s="552"/>
      <c r="M254" s="552"/>
    </row>
    <row r="255" spans="1:13" ht="21.75" customHeight="1" x14ac:dyDescent="0.2">
      <c r="A255" s="555">
        <v>1</v>
      </c>
      <c r="B255" s="556" t="s">
        <v>393</v>
      </c>
      <c r="C255" s="555" t="s">
        <v>270</v>
      </c>
      <c r="D255" s="557">
        <f>E255+F255</f>
        <v>1.2</v>
      </c>
      <c r="E255" s="558">
        <v>1</v>
      </c>
      <c r="F255" s="557">
        <f>SUM(G255:J255)</f>
        <v>0.2</v>
      </c>
      <c r="G255" s="558">
        <v>0.2</v>
      </c>
      <c r="H255" s="558"/>
      <c r="I255" s="558"/>
      <c r="J255" s="556"/>
      <c r="K255" s="556" t="s">
        <v>677</v>
      </c>
      <c r="L255" s="552">
        <v>215</v>
      </c>
      <c r="M255" s="552"/>
    </row>
    <row r="256" spans="1:13" ht="21.75" customHeight="1" x14ac:dyDescent="0.2">
      <c r="A256" s="555">
        <v>2</v>
      </c>
      <c r="B256" s="556" t="s">
        <v>997</v>
      </c>
      <c r="C256" s="555" t="s">
        <v>270</v>
      </c>
      <c r="D256" s="557">
        <f>E256+F256</f>
        <v>1.2</v>
      </c>
      <c r="E256" s="558"/>
      <c r="F256" s="557">
        <f>SUM(G256:J256)</f>
        <v>1.2</v>
      </c>
      <c r="G256" s="558">
        <v>1.2</v>
      </c>
      <c r="H256" s="558"/>
      <c r="I256" s="558"/>
      <c r="J256" s="556"/>
      <c r="K256" s="556" t="s">
        <v>680</v>
      </c>
      <c r="L256" s="552">
        <v>217</v>
      </c>
      <c r="M256" s="552"/>
    </row>
    <row r="257" spans="1:13" ht="21.75" customHeight="1" x14ac:dyDescent="0.2">
      <c r="A257" s="555">
        <v>3</v>
      </c>
      <c r="B257" s="556" t="s">
        <v>998</v>
      </c>
      <c r="C257" s="555" t="s">
        <v>270</v>
      </c>
      <c r="D257" s="557">
        <f>E257+F257</f>
        <v>0.56000000000000005</v>
      </c>
      <c r="E257" s="558"/>
      <c r="F257" s="557">
        <f>SUM(G257:J257)</f>
        <v>0.56000000000000005</v>
      </c>
      <c r="G257" s="558"/>
      <c r="H257" s="558"/>
      <c r="I257" s="558"/>
      <c r="J257" s="556">
        <v>0.56000000000000005</v>
      </c>
      <c r="K257" s="556" t="s">
        <v>677</v>
      </c>
      <c r="L257" s="552">
        <v>218</v>
      </c>
      <c r="M257" s="552"/>
    </row>
    <row r="258" spans="1:13" ht="16" x14ac:dyDescent="0.2">
      <c r="A258" s="555">
        <v>4</v>
      </c>
      <c r="B258" s="556" t="s">
        <v>999</v>
      </c>
      <c r="C258" s="555" t="s">
        <v>270</v>
      </c>
      <c r="D258" s="638">
        <f>E258+F258</f>
        <v>0.26</v>
      </c>
      <c r="E258" s="639">
        <v>0.11</v>
      </c>
      <c r="F258" s="640">
        <f>SUM(G258:J258)</f>
        <v>0.15</v>
      </c>
      <c r="G258" s="641">
        <v>0</v>
      </c>
      <c r="H258" s="642"/>
      <c r="I258" s="642"/>
      <c r="J258" s="643">
        <v>0.15</v>
      </c>
      <c r="K258" s="562" t="s">
        <v>675</v>
      </c>
      <c r="L258" s="644"/>
      <c r="M258" s="552"/>
    </row>
    <row r="259" spans="1:13" s="546" customFormat="1" ht="21.75" customHeight="1" x14ac:dyDescent="0.2">
      <c r="A259" s="553" t="s">
        <v>1000</v>
      </c>
      <c r="B259" s="554" t="s">
        <v>1001</v>
      </c>
      <c r="C259" s="553"/>
      <c r="D259" s="550">
        <f t="shared" ref="D259:J259" si="48">D260</f>
        <v>0.08</v>
      </c>
      <c r="E259" s="551">
        <f t="shared" si="48"/>
        <v>0</v>
      </c>
      <c r="F259" s="550">
        <f t="shared" si="48"/>
        <v>0.08</v>
      </c>
      <c r="G259" s="551">
        <f t="shared" si="48"/>
        <v>0</v>
      </c>
      <c r="H259" s="551">
        <f t="shared" si="48"/>
        <v>0</v>
      </c>
      <c r="I259" s="551">
        <f t="shared" si="48"/>
        <v>0</v>
      </c>
      <c r="J259" s="550">
        <f t="shared" si="48"/>
        <v>0.08</v>
      </c>
      <c r="K259" s="554"/>
      <c r="L259" s="552"/>
      <c r="M259" s="552"/>
    </row>
    <row r="260" spans="1:13" ht="21.75" customHeight="1" x14ac:dyDescent="0.2">
      <c r="A260" s="555">
        <v>1</v>
      </c>
      <c r="B260" s="556" t="s">
        <v>782</v>
      </c>
      <c r="C260" s="555" t="s">
        <v>783</v>
      </c>
      <c r="D260" s="557">
        <f>E260+F260</f>
        <v>0.08</v>
      </c>
      <c r="E260" s="558"/>
      <c r="F260" s="557">
        <f>SUM(G260:J260)</f>
        <v>0.08</v>
      </c>
      <c r="G260" s="558"/>
      <c r="H260" s="558"/>
      <c r="I260" s="558"/>
      <c r="J260" s="556">
        <v>0.08</v>
      </c>
      <c r="K260" s="623" t="s">
        <v>1002</v>
      </c>
      <c r="L260" s="552">
        <v>224</v>
      </c>
      <c r="M260" s="552"/>
    </row>
    <row r="261" spans="1:13" s="546" customFormat="1" ht="21.75" customHeight="1" x14ac:dyDescent="0.2">
      <c r="A261" s="553" t="s">
        <v>1003</v>
      </c>
      <c r="B261" s="554" t="s">
        <v>1004</v>
      </c>
      <c r="C261" s="553"/>
      <c r="D261" s="550">
        <f t="shared" ref="D261:J261" si="49">SUM(D262:D262)</f>
        <v>0.6</v>
      </c>
      <c r="E261" s="551">
        <f t="shared" si="49"/>
        <v>0</v>
      </c>
      <c r="F261" s="550">
        <f t="shared" si="49"/>
        <v>0.6</v>
      </c>
      <c r="G261" s="551">
        <f t="shared" si="49"/>
        <v>0.6</v>
      </c>
      <c r="H261" s="551">
        <f t="shared" si="49"/>
        <v>0</v>
      </c>
      <c r="I261" s="551">
        <f t="shared" si="49"/>
        <v>0</v>
      </c>
      <c r="J261" s="550">
        <f t="shared" si="49"/>
        <v>0</v>
      </c>
      <c r="K261" s="554"/>
      <c r="L261" s="552"/>
      <c r="M261" s="552"/>
    </row>
    <row r="262" spans="1:13" ht="21.75" customHeight="1" x14ac:dyDescent="0.2">
      <c r="A262" s="555">
        <v>1</v>
      </c>
      <c r="B262" s="556" t="s">
        <v>1005</v>
      </c>
      <c r="C262" s="555" t="s">
        <v>148</v>
      </c>
      <c r="D262" s="557">
        <f>E262+F262</f>
        <v>0.6</v>
      </c>
      <c r="E262" s="558"/>
      <c r="F262" s="557">
        <f>SUM(G262:J262)</f>
        <v>0.6</v>
      </c>
      <c r="G262" s="558">
        <v>0.6</v>
      </c>
      <c r="H262" s="558"/>
      <c r="I262" s="558"/>
      <c r="J262" s="556"/>
      <c r="K262" s="556" t="s">
        <v>738</v>
      </c>
      <c r="L262" s="552">
        <v>228</v>
      </c>
      <c r="M262" s="552"/>
    </row>
    <row r="263" spans="1:13" s="546" customFormat="1" ht="21.75" customHeight="1" x14ac:dyDescent="0.2">
      <c r="A263" s="553" t="s">
        <v>1006</v>
      </c>
      <c r="B263" s="554" t="s">
        <v>1007</v>
      </c>
      <c r="C263" s="553"/>
      <c r="D263" s="550">
        <f t="shared" ref="D263:J263" si="50">SUM(D264:D275)</f>
        <v>69.459999999999994</v>
      </c>
      <c r="E263" s="551">
        <f t="shared" si="50"/>
        <v>37.14</v>
      </c>
      <c r="F263" s="550">
        <f t="shared" si="50"/>
        <v>32.32</v>
      </c>
      <c r="G263" s="551">
        <f t="shared" si="50"/>
        <v>3.11</v>
      </c>
      <c r="H263" s="551">
        <f t="shared" si="50"/>
        <v>0</v>
      </c>
      <c r="I263" s="551">
        <f t="shared" si="50"/>
        <v>0</v>
      </c>
      <c r="J263" s="550">
        <f t="shared" si="50"/>
        <v>29.21</v>
      </c>
      <c r="K263" s="554"/>
      <c r="L263" s="552"/>
      <c r="M263" s="552"/>
    </row>
    <row r="264" spans="1:13" ht="21.75" customHeight="1" x14ac:dyDescent="0.2">
      <c r="A264" s="555">
        <v>1</v>
      </c>
      <c r="B264" s="556" t="s">
        <v>1008</v>
      </c>
      <c r="C264" s="555" t="s">
        <v>46</v>
      </c>
      <c r="D264" s="557">
        <v>2.4500000000000002</v>
      </c>
      <c r="E264" s="558">
        <v>0.94</v>
      </c>
      <c r="F264" s="557">
        <v>1.51</v>
      </c>
      <c r="G264" s="558">
        <v>0.7</v>
      </c>
      <c r="H264" s="558"/>
      <c r="I264" s="558"/>
      <c r="J264" s="556">
        <v>0.81</v>
      </c>
      <c r="K264" s="556" t="s">
        <v>668</v>
      </c>
      <c r="L264" s="552">
        <v>232</v>
      </c>
      <c r="M264" s="552"/>
    </row>
    <row r="265" spans="1:13" ht="21.75" customHeight="1" x14ac:dyDescent="0.2">
      <c r="A265" s="555">
        <v>2</v>
      </c>
      <c r="B265" s="556" t="s">
        <v>1009</v>
      </c>
      <c r="C265" s="555" t="s">
        <v>46</v>
      </c>
      <c r="D265" s="557">
        <f t="shared" ref="D265:D275" si="51">E265+F265</f>
        <v>6</v>
      </c>
      <c r="E265" s="558">
        <v>5</v>
      </c>
      <c r="F265" s="557">
        <f t="shared" ref="F265:F275" si="52">SUM(G265:J265)</f>
        <v>1</v>
      </c>
      <c r="G265" s="558"/>
      <c r="H265" s="558"/>
      <c r="I265" s="558"/>
      <c r="J265" s="556">
        <v>1</v>
      </c>
      <c r="K265" s="556" t="s">
        <v>690</v>
      </c>
      <c r="L265" s="552">
        <v>233</v>
      </c>
      <c r="M265" s="552"/>
    </row>
    <row r="266" spans="1:13" ht="21.75" customHeight="1" x14ac:dyDescent="0.2">
      <c r="A266" s="555">
        <v>3</v>
      </c>
      <c r="B266" s="556" t="s">
        <v>1010</v>
      </c>
      <c r="C266" s="555" t="s">
        <v>46</v>
      </c>
      <c r="D266" s="557">
        <f t="shared" si="51"/>
        <v>9</v>
      </c>
      <c r="E266" s="558">
        <v>2</v>
      </c>
      <c r="F266" s="557">
        <f t="shared" si="52"/>
        <v>7</v>
      </c>
      <c r="G266" s="558"/>
      <c r="H266" s="558"/>
      <c r="I266" s="558"/>
      <c r="J266" s="556">
        <v>7</v>
      </c>
      <c r="K266" s="556" t="s">
        <v>690</v>
      </c>
      <c r="L266" s="552">
        <v>234</v>
      </c>
      <c r="M266" s="552"/>
    </row>
    <row r="267" spans="1:13" ht="21.75" customHeight="1" x14ac:dyDescent="0.2">
      <c r="A267" s="555">
        <v>4</v>
      </c>
      <c r="B267" s="556" t="s">
        <v>1011</v>
      </c>
      <c r="C267" s="555" t="s">
        <v>46</v>
      </c>
      <c r="D267" s="557">
        <f t="shared" si="51"/>
        <v>7.2</v>
      </c>
      <c r="E267" s="558">
        <v>3.2</v>
      </c>
      <c r="F267" s="557">
        <f t="shared" si="52"/>
        <v>4</v>
      </c>
      <c r="G267" s="558"/>
      <c r="H267" s="558"/>
      <c r="I267" s="558"/>
      <c r="J267" s="556">
        <v>4</v>
      </c>
      <c r="K267" s="556" t="s">
        <v>682</v>
      </c>
      <c r="L267" s="552">
        <v>235</v>
      </c>
      <c r="M267" s="552"/>
    </row>
    <row r="268" spans="1:13" ht="21.75" customHeight="1" x14ac:dyDescent="0.2">
      <c r="A268" s="555">
        <v>5</v>
      </c>
      <c r="B268" s="556" t="s">
        <v>1012</v>
      </c>
      <c r="C268" s="555" t="s">
        <v>46</v>
      </c>
      <c r="D268" s="557">
        <f t="shared" si="51"/>
        <v>6.5</v>
      </c>
      <c r="E268" s="558">
        <v>3.3</v>
      </c>
      <c r="F268" s="557">
        <f t="shared" si="52"/>
        <v>3.2</v>
      </c>
      <c r="G268" s="558"/>
      <c r="H268" s="558"/>
      <c r="I268" s="558"/>
      <c r="J268" s="556">
        <v>3.2</v>
      </c>
      <c r="K268" s="556" t="s">
        <v>691</v>
      </c>
      <c r="L268" s="552">
        <v>236</v>
      </c>
      <c r="M268" s="552"/>
    </row>
    <row r="269" spans="1:13" ht="21.75" customHeight="1" x14ac:dyDescent="0.2">
      <c r="A269" s="555">
        <v>6</v>
      </c>
      <c r="B269" s="556" t="s">
        <v>1013</v>
      </c>
      <c r="C269" s="555" t="s">
        <v>46</v>
      </c>
      <c r="D269" s="557">
        <f t="shared" si="51"/>
        <v>11.5</v>
      </c>
      <c r="E269" s="558">
        <v>2.5</v>
      </c>
      <c r="F269" s="557">
        <f t="shared" si="52"/>
        <v>9</v>
      </c>
      <c r="G269" s="558"/>
      <c r="H269" s="558"/>
      <c r="I269" s="558"/>
      <c r="J269" s="556">
        <v>9</v>
      </c>
      <c r="K269" s="556" t="s">
        <v>687</v>
      </c>
      <c r="L269" s="552">
        <v>238</v>
      </c>
      <c r="M269" s="552"/>
    </row>
    <row r="270" spans="1:13" ht="21.75" customHeight="1" x14ac:dyDescent="0.2">
      <c r="A270" s="555">
        <v>7</v>
      </c>
      <c r="B270" s="556" t="s">
        <v>1014</v>
      </c>
      <c r="C270" s="555" t="s">
        <v>46</v>
      </c>
      <c r="D270" s="557">
        <f t="shared" si="51"/>
        <v>4.2</v>
      </c>
      <c r="E270" s="558">
        <v>4</v>
      </c>
      <c r="F270" s="557">
        <f t="shared" si="52"/>
        <v>0.2</v>
      </c>
      <c r="G270" s="558"/>
      <c r="H270" s="558"/>
      <c r="I270" s="558"/>
      <c r="J270" s="556">
        <v>0.2</v>
      </c>
      <c r="K270" s="556" t="s">
        <v>666</v>
      </c>
      <c r="L270" s="552">
        <v>242</v>
      </c>
      <c r="M270" s="552"/>
    </row>
    <row r="271" spans="1:13" ht="21.75" customHeight="1" x14ac:dyDescent="0.2">
      <c r="A271" s="555">
        <v>8</v>
      </c>
      <c r="B271" s="556" t="s">
        <v>1015</v>
      </c>
      <c r="C271" s="555" t="s">
        <v>46</v>
      </c>
      <c r="D271" s="557">
        <f t="shared" si="51"/>
        <v>2.56</v>
      </c>
      <c r="E271" s="558">
        <v>2</v>
      </c>
      <c r="F271" s="557">
        <f t="shared" si="52"/>
        <v>0.56000000000000005</v>
      </c>
      <c r="G271" s="558">
        <v>0.56000000000000005</v>
      </c>
      <c r="H271" s="558"/>
      <c r="I271" s="558"/>
      <c r="J271" s="556"/>
      <c r="K271" s="556" t="s">
        <v>677</v>
      </c>
      <c r="L271" s="552">
        <v>244</v>
      </c>
      <c r="M271" s="552"/>
    </row>
    <row r="272" spans="1:13" ht="21.75" customHeight="1" x14ac:dyDescent="0.2">
      <c r="A272" s="555">
        <v>9</v>
      </c>
      <c r="B272" s="556" t="s">
        <v>1016</v>
      </c>
      <c r="C272" s="555" t="s">
        <v>46</v>
      </c>
      <c r="D272" s="557">
        <f t="shared" si="51"/>
        <v>3.0500000000000003</v>
      </c>
      <c r="E272" s="558">
        <v>2.7</v>
      </c>
      <c r="F272" s="557">
        <f t="shared" si="52"/>
        <v>0.35</v>
      </c>
      <c r="G272" s="558">
        <v>0.35</v>
      </c>
      <c r="H272" s="558"/>
      <c r="I272" s="558"/>
      <c r="J272" s="556"/>
      <c r="K272" s="556" t="s">
        <v>677</v>
      </c>
      <c r="L272" s="552">
        <v>245</v>
      </c>
      <c r="M272" s="552"/>
    </row>
    <row r="273" spans="1:13" ht="21.75" customHeight="1" x14ac:dyDescent="0.2">
      <c r="A273" s="555">
        <v>10</v>
      </c>
      <c r="B273" s="556" t="s">
        <v>1017</v>
      </c>
      <c r="C273" s="555" t="s">
        <v>46</v>
      </c>
      <c r="D273" s="557">
        <f t="shared" si="51"/>
        <v>3.3</v>
      </c>
      <c r="E273" s="558">
        <v>3</v>
      </c>
      <c r="F273" s="557">
        <f t="shared" si="52"/>
        <v>0.3</v>
      </c>
      <c r="G273" s="558">
        <v>0.3</v>
      </c>
      <c r="H273" s="558"/>
      <c r="I273" s="558"/>
      <c r="J273" s="556"/>
      <c r="K273" s="556" t="s">
        <v>667</v>
      </c>
      <c r="L273" s="552">
        <v>246</v>
      </c>
      <c r="M273" s="552"/>
    </row>
    <row r="274" spans="1:13" ht="21.75" customHeight="1" x14ac:dyDescent="0.2">
      <c r="A274" s="555">
        <v>11</v>
      </c>
      <c r="B274" s="556" t="s">
        <v>1018</v>
      </c>
      <c r="C274" s="555" t="s">
        <v>46</v>
      </c>
      <c r="D274" s="557">
        <f t="shared" si="51"/>
        <v>10</v>
      </c>
      <c r="E274" s="558">
        <v>6</v>
      </c>
      <c r="F274" s="557">
        <f t="shared" si="52"/>
        <v>4</v>
      </c>
      <c r="G274" s="558"/>
      <c r="H274" s="558"/>
      <c r="I274" s="558"/>
      <c r="J274" s="556">
        <v>4</v>
      </c>
      <c r="K274" s="556" t="s">
        <v>671</v>
      </c>
      <c r="L274" s="552">
        <v>247</v>
      </c>
      <c r="M274" s="552"/>
    </row>
    <row r="275" spans="1:13" ht="21.75" customHeight="1" x14ac:dyDescent="0.2">
      <c r="A275" s="555">
        <v>12</v>
      </c>
      <c r="B275" s="556" t="s">
        <v>1019</v>
      </c>
      <c r="C275" s="555" t="s">
        <v>46</v>
      </c>
      <c r="D275" s="557">
        <f t="shared" si="51"/>
        <v>3.7</v>
      </c>
      <c r="E275" s="558">
        <v>2.5</v>
      </c>
      <c r="F275" s="557">
        <f t="shared" si="52"/>
        <v>1.2</v>
      </c>
      <c r="G275" s="558">
        <v>1.2</v>
      </c>
      <c r="H275" s="558"/>
      <c r="I275" s="558"/>
      <c r="J275" s="556"/>
      <c r="K275" s="556" t="s">
        <v>673</v>
      </c>
      <c r="L275" s="552">
        <v>249</v>
      </c>
      <c r="M275" s="552"/>
    </row>
    <row r="276" spans="1:13" s="546" customFormat="1" ht="21.75" customHeight="1" x14ac:dyDescent="0.2">
      <c r="A276" s="699" t="s">
        <v>1020</v>
      </c>
      <c r="B276" s="699"/>
      <c r="C276" s="553"/>
      <c r="D276" s="575">
        <f t="shared" ref="D276:J276" si="53">D154+D12+D6</f>
        <v>343.83749999999998</v>
      </c>
      <c r="E276" s="574">
        <f t="shared" si="53"/>
        <v>49.04</v>
      </c>
      <c r="F276" s="575">
        <f t="shared" si="53"/>
        <v>294.79750000000001</v>
      </c>
      <c r="G276" s="574">
        <f t="shared" si="53"/>
        <v>152.73099999999999</v>
      </c>
      <c r="H276" s="574">
        <f t="shared" si="53"/>
        <v>0</v>
      </c>
      <c r="I276" s="574">
        <f t="shared" si="53"/>
        <v>0</v>
      </c>
      <c r="J276" s="575">
        <f t="shared" si="53"/>
        <v>142.06649999999999</v>
      </c>
      <c r="K276" s="554"/>
      <c r="L276" s="553"/>
      <c r="M276" s="552"/>
    </row>
    <row r="280" spans="1:13" ht="18" customHeight="1" x14ac:dyDescent="0.2"/>
    <row r="286" spans="1:13" ht="16" x14ac:dyDescent="0.2">
      <c r="M286" s="561"/>
    </row>
  </sheetData>
  <mergeCells count="13">
    <mergeCell ref="L4:L5"/>
    <mergeCell ref="M4:M5"/>
    <mergeCell ref="A276:B276"/>
    <mergeCell ref="A2:L2"/>
    <mergeCell ref="A3:L3"/>
    <mergeCell ref="A4:A5"/>
    <mergeCell ref="B4:B5"/>
    <mergeCell ref="C4:C5"/>
    <mergeCell ref="D4:D5"/>
    <mergeCell ref="E4:E5"/>
    <mergeCell ref="F4:F5"/>
    <mergeCell ref="G4:J4"/>
    <mergeCell ref="K4:K5"/>
  </mergeCells>
  <pageMargins left="0.43263888888888891" right="3.888888888888889E-2" top="0.31458333333333333" bottom="0.2361111111111111" header="0.31458333333333333" footer="0.15694444444444444"/>
  <pageSetup paperSize="9" scale="85" firstPageNumber="4294963191" orientation="landscape"/>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zoomScale="70" zoomScaleNormal="70" zoomScalePageLayoutView="70" workbookViewId="0">
      <pane xSplit="3" ySplit="5" topLeftCell="D6" activePane="bottomRight" state="frozen"/>
      <selection pane="topRight" activeCell="D1" sqref="D1"/>
      <selection pane="bottomLeft" activeCell="A6" sqref="A6"/>
      <selection pane="bottomRight" activeCell="L16" sqref="L16"/>
    </sheetView>
  </sheetViews>
  <sheetFormatPr baseColWidth="10" defaultColWidth="9.1640625" defaultRowHeight="16" x14ac:dyDescent="0.2"/>
  <cols>
    <col min="1" max="1" width="5.1640625" style="12" bestFit="1" customWidth="1"/>
    <col min="2" max="2" width="38.83203125" style="12" customWidth="1"/>
    <col min="3" max="3" width="6.5" style="48" bestFit="1" customWidth="1"/>
    <col min="4" max="4" width="11.33203125" style="12" bestFit="1" customWidth="1"/>
    <col min="5" max="5" width="11.83203125" style="12" customWidth="1"/>
    <col min="6" max="6" width="9.1640625" style="12" bestFit="1"/>
    <col min="7" max="7" width="10.5" style="12" customWidth="1"/>
    <col min="8" max="8" width="9.1640625" style="12" bestFit="1"/>
    <col min="9" max="9" width="9" style="12" customWidth="1"/>
    <col min="10" max="10" width="9.1640625" style="12" bestFit="1"/>
    <col min="11" max="11" width="9.5" style="12" customWidth="1"/>
    <col min="12" max="12" width="9" style="12" customWidth="1"/>
    <col min="13" max="13" width="10" style="12" customWidth="1"/>
    <col min="14" max="14" width="9.1640625" style="12" bestFit="1"/>
    <col min="15" max="15" width="10" style="12" customWidth="1"/>
    <col min="16" max="16" width="9.1640625" style="12" bestFit="1"/>
    <col min="17" max="17" width="10" style="12" customWidth="1"/>
    <col min="18" max="18" width="9.1640625" style="12" bestFit="1"/>
    <col min="19" max="19" width="9.6640625" style="12" customWidth="1"/>
    <col min="20" max="20" width="9.1640625" style="12" bestFit="1"/>
    <col min="21" max="21" width="9.83203125" style="12" customWidth="1"/>
    <col min="22" max="16384" width="9.1640625" style="12"/>
  </cols>
  <sheetData>
    <row r="1" spans="1:21" x14ac:dyDescent="0.2">
      <c r="A1" s="700" t="s">
        <v>211</v>
      </c>
      <c r="B1" s="700"/>
    </row>
    <row r="2" spans="1:21" x14ac:dyDescent="0.2">
      <c r="A2" s="660" t="s">
        <v>175</v>
      </c>
      <c r="B2" s="660"/>
      <c r="C2" s="660"/>
      <c r="D2" s="660"/>
      <c r="E2" s="660"/>
      <c r="F2" s="660"/>
      <c r="G2" s="660"/>
      <c r="H2" s="660"/>
      <c r="I2" s="660"/>
      <c r="J2" s="660"/>
      <c r="K2" s="660"/>
      <c r="L2" s="660"/>
      <c r="M2" s="660"/>
      <c r="N2" s="660"/>
      <c r="O2" s="660"/>
      <c r="P2" s="660"/>
      <c r="Q2" s="660"/>
      <c r="R2" s="660"/>
      <c r="S2" s="660"/>
      <c r="T2" s="660"/>
      <c r="U2" s="660"/>
    </row>
    <row r="3" spans="1:21" x14ac:dyDescent="0.2">
      <c r="A3" s="661" t="s">
        <v>224</v>
      </c>
      <c r="B3" s="661"/>
      <c r="C3" s="661"/>
      <c r="D3" s="661"/>
      <c r="E3" s="661"/>
      <c r="F3" s="661"/>
      <c r="G3" s="661"/>
      <c r="H3" s="661"/>
      <c r="I3" s="661"/>
      <c r="J3" s="661"/>
      <c r="K3" s="661"/>
      <c r="L3" s="661"/>
      <c r="M3" s="661"/>
      <c r="N3" s="661"/>
      <c r="O3" s="661"/>
      <c r="P3" s="661"/>
      <c r="Q3" s="661"/>
      <c r="R3" s="661"/>
      <c r="S3" s="661"/>
      <c r="T3" s="661"/>
      <c r="U3" s="661"/>
    </row>
    <row r="4" spans="1:21" ht="82.5" customHeight="1" x14ac:dyDescent="0.2">
      <c r="A4" s="703" t="s">
        <v>20</v>
      </c>
      <c r="B4" s="703" t="s">
        <v>0</v>
      </c>
      <c r="C4" s="703" t="s">
        <v>24</v>
      </c>
      <c r="D4" s="701" t="s">
        <v>99</v>
      </c>
      <c r="E4" s="702"/>
      <c r="F4" s="701" t="s">
        <v>100</v>
      </c>
      <c r="G4" s="702"/>
      <c r="H4" s="701" t="s">
        <v>196</v>
      </c>
      <c r="I4" s="702"/>
      <c r="J4" s="701" t="s">
        <v>197</v>
      </c>
      <c r="K4" s="702"/>
      <c r="L4" s="701" t="s">
        <v>198</v>
      </c>
      <c r="M4" s="702"/>
      <c r="N4" s="701" t="s">
        <v>116</v>
      </c>
      <c r="O4" s="702"/>
      <c r="P4" s="701" t="s">
        <v>144</v>
      </c>
      <c r="Q4" s="702"/>
      <c r="R4" s="701" t="s">
        <v>101</v>
      </c>
      <c r="S4" s="702"/>
      <c r="T4" s="701" t="s">
        <v>102</v>
      </c>
      <c r="U4" s="702"/>
    </row>
    <row r="5" spans="1:21" ht="51.75" customHeight="1" x14ac:dyDescent="0.2">
      <c r="A5" s="704"/>
      <c r="B5" s="704"/>
      <c r="C5" s="704"/>
      <c r="D5" s="29" t="s">
        <v>122</v>
      </c>
      <c r="E5" s="29" t="s">
        <v>132</v>
      </c>
      <c r="F5" s="29" t="s">
        <v>122</v>
      </c>
      <c r="G5" s="29" t="s">
        <v>132</v>
      </c>
      <c r="H5" s="29" t="s">
        <v>122</v>
      </c>
      <c r="I5" s="29" t="s">
        <v>132</v>
      </c>
      <c r="J5" s="29" t="s">
        <v>122</v>
      </c>
      <c r="K5" s="29" t="s">
        <v>132</v>
      </c>
      <c r="L5" s="29" t="s">
        <v>122</v>
      </c>
      <c r="M5" s="29" t="s">
        <v>132</v>
      </c>
      <c r="N5" s="29" t="s">
        <v>122</v>
      </c>
      <c r="O5" s="29" t="s">
        <v>132</v>
      </c>
      <c r="P5" s="29" t="s">
        <v>122</v>
      </c>
      <c r="Q5" s="29" t="s">
        <v>132</v>
      </c>
      <c r="R5" s="29" t="s">
        <v>122</v>
      </c>
      <c r="S5" s="29" t="s">
        <v>132</v>
      </c>
      <c r="T5" s="29" t="s">
        <v>122</v>
      </c>
      <c r="U5" s="29" t="s">
        <v>132</v>
      </c>
    </row>
    <row r="6" spans="1:21" s="75" customFormat="1" x14ac:dyDescent="0.2">
      <c r="A6" s="83">
        <v>1</v>
      </c>
      <c r="B6" s="84" t="s">
        <v>34</v>
      </c>
      <c r="C6" s="85" t="s">
        <v>25</v>
      </c>
      <c r="D6" s="209">
        <f>SUM(D7,D9:D16)</f>
        <v>0</v>
      </c>
      <c r="E6" s="210">
        <f>D6/'H01-TT29'!$U$9*100</f>
        <v>0</v>
      </c>
      <c r="F6" s="209">
        <f>SUM(F7,F9:F16)</f>
        <v>0</v>
      </c>
      <c r="G6" s="209">
        <f>F6/'H01-TT29'!$U$9*100</f>
        <v>0</v>
      </c>
      <c r="H6" s="209">
        <f>SUM(H7,H9:H16)</f>
        <v>0</v>
      </c>
      <c r="I6" s="209">
        <f>H6/'H01-TT29'!$U$9*100</f>
        <v>0</v>
      </c>
      <c r="J6" s="209">
        <f>SUM(J7,J9:J16)</f>
        <v>0</v>
      </c>
      <c r="K6" s="209">
        <f>J6/'H01-TT29'!$U$9*100</f>
        <v>0</v>
      </c>
      <c r="L6" s="209">
        <f>SUM(L7,L9:L16)</f>
        <v>0</v>
      </c>
      <c r="M6" s="209">
        <f>L6/'H01-TT29'!$U$9*100</f>
        <v>0</v>
      </c>
      <c r="N6" s="209">
        <f>SUM(N7,N9:N16)</f>
        <v>0</v>
      </c>
      <c r="O6" s="209">
        <f>N6/'H01-TT29'!$U$9*100</f>
        <v>0</v>
      </c>
      <c r="P6" s="209">
        <f>SUM(P7,P9:P16)</f>
        <v>0</v>
      </c>
      <c r="Q6" s="209">
        <f>P6/'H01-TT29'!$U$9*100</f>
        <v>0</v>
      </c>
      <c r="R6" s="209">
        <f>SUM(R7,R9:R16)</f>
        <v>0</v>
      </c>
      <c r="S6" s="209">
        <f>R6/'H01-TT29'!$U$9*100</f>
        <v>0</v>
      </c>
      <c r="T6" s="209">
        <f>SUM(T7,T9:T16)</f>
        <v>0</v>
      </c>
      <c r="U6" s="209">
        <f>T6/'H01-TT29'!$U$9*100</f>
        <v>0</v>
      </c>
    </row>
    <row r="7" spans="1:21" x14ac:dyDescent="0.2">
      <c r="A7" s="72" t="s">
        <v>5</v>
      </c>
      <c r="B7" s="49" t="s">
        <v>77</v>
      </c>
      <c r="C7" s="69" t="s">
        <v>78</v>
      </c>
      <c r="D7" s="204"/>
      <c r="E7" s="211">
        <f>D7/'H01-TT29'!$U$9*100</f>
        <v>0</v>
      </c>
      <c r="F7" s="204"/>
      <c r="G7" s="206">
        <f>F7/'H01-TT29'!$U$9*100</f>
        <v>0</v>
      </c>
      <c r="H7" s="204"/>
      <c r="I7" s="206">
        <f>H7/'H01-TT29'!$U$9*100</f>
        <v>0</v>
      </c>
      <c r="J7" s="204"/>
      <c r="K7" s="206">
        <f>J7/'H01-TT29'!$U$9*100</f>
        <v>0</v>
      </c>
      <c r="L7" s="204"/>
      <c r="M7" s="206">
        <f>L7/'H01-TT29'!$U$9*100</f>
        <v>0</v>
      </c>
      <c r="N7" s="204"/>
      <c r="O7" s="206">
        <f>N7/'H01-TT29'!$U$9*100</f>
        <v>0</v>
      </c>
      <c r="P7" s="204"/>
      <c r="Q7" s="206">
        <f>P7/'H01-TT29'!$U$9*100</f>
        <v>0</v>
      </c>
      <c r="R7" s="204"/>
      <c r="S7" s="206">
        <f>R7/'H01-TT29'!$U$9*100</f>
        <v>0</v>
      </c>
      <c r="T7" s="204"/>
      <c r="U7" s="206">
        <f>T7/'H01-TT29'!$U$9*100</f>
        <v>0</v>
      </c>
    </row>
    <row r="8" spans="1:21" s="86" customFormat="1" x14ac:dyDescent="0.2">
      <c r="A8" s="70"/>
      <c r="B8" s="35" t="s">
        <v>75</v>
      </c>
      <c r="C8" s="71" t="s">
        <v>76</v>
      </c>
      <c r="D8" s="205"/>
      <c r="E8" s="211">
        <f>D8/'H01-TT29'!$U$9*100</f>
        <v>0</v>
      </c>
      <c r="F8" s="205"/>
      <c r="G8" s="206">
        <f>F8/'H01-TT29'!$U$9*100</f>
        <v>0</v>
      </c>
      <c r="H8" s="205"/>
      <c r="I8" s="206">
        <f>H8/'H01-TT29'!$U$9*100</f>
        <v>0</v>
      </c>
      <c r="J8" s="205"/>
      <c r="K8" s="206">
        <f>J8/'H01-TT29'!$U$9*100</f>
        <v>0</v>
      </c>
      <c r="L8" s="205"/>
      <c r="M8" s="206">
        <f>L8/'H01-TT29'!$U$9*100</f>
        <v>0</v>
      </c>
      <c r="N8" s="205"/>
      <c r="O8" s="206">
        <f>N8/'H01-TT29'!$U$9*100</f>
        <v>0</v>
      </c>
      <c r="P8" s="205"/>
      <c r="Q8" s="206">
        <f>P8/'H01-TT29'!$U$9*100</f>
        <v>0</v>
      </c>
      <c r="R8" s="205"/>
      <c r="S8" s="206">
        <f>R8/'H01-TT29'!$U$9*100</f>
        <v>0</v>
      </c>
      <c r="T8" s="205"/>
      <c r="U8" s="206">
        <f>T8/'H01-TT29'!$U$9*100</f>
        <v>0</v>
      </c>
    </row>
    <row r="9" spans="1:21" x14ac:dyDescent="0.2">
      <c r="A9" s="72" t="s">
        <v>6</v>
      </c>
      <c r="B9" s="33" t="s">
        <v>105</v>
      </c>
      <c r="C9" s="69" t="s">
        <v>54</v>
      </c>
      <c r="D9" s="204"/>
      <c r="E9" s="211">
        <f>D9/'H01-TT29'!$U$9*100</f>
        <v>0</v>
      </c>
      <c r="F9" s="204"/>
      <c r="G9" s="206">
        <f>F9/'H01-TT29'!$U$9*100</f>
        <v>0</v>
      </c>
      <c r="H9" s="204"/>
      <c r="I9" s="206">
        <f>H9/'H01-TT29'!$U$9*100</f>
        <v>0</v>
      </c>
      <c r="J9" s="204"/>
      <c r="K9" s="206">
        <f>J9/'H01-TT29'!$U$9*100</f>
        <v>0</v>
      </c>
      <c r="L9" s="204"/>
      <c r="M9" s="206">
        <f>L9/'H01-TT29'!$U$9*100</f>
        <v>0</v>
      </c>
      <c r="N9" s="204"/>
      <c r="O9" s="206">
        <f>N9/'H01-TT29'!$U$9*100</f>
        <v>0</v>
      </c>
      <c r="P9" s="204"/>
      <c r="Q9" s="206">
        <f>P9/'H01-TT29'!$U$9*100</f>
        <v>0</v>
      </c>
      <c r="R9" s="204"/>
      <c r="S9" s="206">
        <f>R9/'H01-TT29'!$U$9*100</f>
        <v>0</v>
      </c>
      <c r="T9" s="204"/>
      <c r="U9" s="206">
        <f>T9/'H01-TT29'!$U$9*100</f>
        <v>0</v>
      </c>
    </row>
    <row r="10" spans="1:21" x14ac:dyDescent="0.2">
      <c r="A10" s="72" t="s">
        <v>7</v>
      </c>
      <c r="B10" s="33" t="s">
        <v>37</v>
      </c>
      <c r="C10" s="69" t="s">
        <v>42</v>
      </c>
      <c r="D10" s="204"/>
      <c r="E10" s="211">
        <f>D10/'H01-TT29'!$U$9*100</f>
        <v>0</v>
      </c>
      <c r="F10" s="204"/>
      <c r="G10" s="206">
        <f>F10/'H01-TT29'!$U$9*100</f>
        <v>0</v>
      </c>
      <c r="H10" s="204"/>
      <c r="I10" s="206">
        <f>H10/'H01-TT29'!$U$9*100</f>
        <v>0</v>
      </c>
      <c r="J10" s="204"/>
      <c r="K10" s="206">
        <f>J10/'H01-TT29'!$U$9*100</f>
        <v>0</v>
      </c>
      <c r="L10" s="204"/>
      <c r="M10" s="206">
        <f>L10/'H01-TT29'!$U$9*100</f>
        <v>0</v>
      </c>
      <c r="N10" s="204"/>
      <c r="O10" s="206">
        <f>N10/'H01-TT29'!$U$9*100</f>
        <v>0</v>
      </c>
      <c r="P10" s="204"/>
      <c r="Q10" s="206">
        <f>P10/'H01-TT29'!$U$9*100</f>
        <v>0</v>
      </c>
      <c r="R10" s="204"/>
      <c r="S10" s="206">
        <f>R10/'H01-TT29'!$U$9*100</f>
        <v>0</v>
      </c>
      <c r="T10" s="204"/>
      <c r="U10" s="206">
        <f>T10/'H01-TT29'!$U$9*100</f>
        <v>0</v>
      </c>
    </row>
    <row r="11" spans="1:21" x14ac:dyDescent="0.2">
      <c r="A11" s="72" t="s">
        <v>8</v>
      </c>
      <c r="B11" s="33" t="s">
        <v>15</v>
      </c>
      <c r="C11" s="69" t="s">
        <v>26</v>
      </c>
      <c r="D11" s="204"/>
      <c r="E11" s="211">
        <f>D11/'H01-TT29'!$U$9*100</f>
        <v>0</v>
      </c>
      <c r="F11" s="204"/>
      <c r="G11" s="206">
        <f>F11/'H01-TT29'!$U$9*100</f>
        <v>0</v>
      </c>
      <c r="H11" s="204"/>
      <c r="I11" s="206">
        <f>H11/'H01-TT29'!$U$9*100</f>
        <v>0</v>
      </c>
      <c r="J11" s="204"/>
      <c r="K11" s="206">
        <f>J11/'H01-TT29'!$U$9*100</f>
        <v>0</v>
      </c>
      <c r="L11" s="204"/>
      <c r="M11" s="206">
        <f>L11/'H01-TT29'!$U$9*100</f>
        <v>0</v>
      </c>
      <c r="N11" s="204"/>
      <c r="O11" s="206">
        <f>N11/'H01-TT29'!$U$9*100</f>
        <v>0</v>
      </c>
      <c r="P11" s="204"/>
      <c r="Q11" s="206">
        <f>P11/'H01-TT29'!$U$9*100</f>
        <v>0</v>
      </c>
      <c r="R11" s="204"/>
      <c r="S11" s="206">
        <f>R11/'H01-TT29'!$U$9*100</f>
        <v>0</v>
      </c>
      <c r="T11" s="204"/>
      <c r="U11" s="206">
        <f>T11/'H01-TT29'!$U$9*100</f>
        <v>0</v>
      </c>
    </row>
    <row r="12" spans="1:21" x14ac:dyDescent="0.2">
      <c r="A12" s="72" t="s">
        <v>9</v>
      </c>
      <c r="B12" s="33" t="s">
        <v>16</v>
      </c>
      <c r="C12" s="69" t="s">
        <v>27</v>
      </c>
      <c r="D12" s="204"/>
      <c r="E12" s="211">
        <f>D12/'H01-TT29'!$U$9*100</f>
        <v>0</v>
      </c>
      <c r="F12" s="204"/>
      <c r="G12" s="206">
        <f>F12/'H01-TT29'!$U$9*100</f>
        <v>0</v>
      </c>
      <c r="H12" s="204"/>
      <c r="I12" s="206">
        <f>H12/'H01-TT29'!$U$9*100</f>
        <v>0</v>
      </c>
      <c r="J12" s="204"/>
      <c r="K12" s="206">
        <f>J12/'H01-TT29'!$U$9*100</f>
        <v>0</v>
      </c>
      <c r="L12" s="204"/>
      <c r="M12" s="206">
        <f>L12/'H01-TT29'!$U$9*100</f>
        <v>0</v>
      </c>
      <c r="N12" s="204"/>
      <c r="O12" s="206">
        <f>N12/'H01-TT29'!$U$9*100</f>
        <v>0</v>
      </c>
      <c r="P12" s="204"/>
      <c r="Q12" s="206">
        <f>P12/'H01-TT29'!$U$9*100</f>
        <v>0</v>
      </c>
      <c r="R12" s="204"/>
      <c r="S12" s="206">
        <f>R12/'H01-TT29'!$U$9*100</f>
        <v>0</v>
      </c>
      <c r="T12" s="204"/>
      <c r="U12" s="206">
        <f>T12/'H01-TT29'!$U$9*100</f>
        <v>0</v>
      </c>
    </row>
    <row r="13" spans="1:21" x14ac:dyDescent="0.2">
      <c r="A13" s="72" t="s">
        <v>39</v>
      </c>
      <c r="B13" s="33" t="s">
        <v>38</v>
      </c>
      <c r="C13" s="69" t="s">
        <v>43</v>
      </c>
      <c r="D13" s="204"/>
      <c r="E13" s="211">
        <f>D13/'H01-TT29'!$U$9*100</f>
        <v>0</v>
      </c>
      <c r="F13" s="204"/>
      <c r="G13" s="206">
        <f>F13/'H01-TT29'!$U$9*100</f>
        <v>0</v>
      </c>
      <c r="H13" s="204"/>
      <c r="I13" s="206">
        <f>H13/'H01-TT29'!$U$9*100</f>
        <v>0</v>
      </c>
      <c r="J13" s="204"/>
      <c r="K13" s="206">
        <f>J13/'H01-TT29'!$U$9*100</f>
        <v>0</v>
      </c>
      <c r="L13" s="204"/>
      <c r="M13" s="206">
        <f>L13/'H01-TT29'!$U$9*100</f>
        <v>0</v>
      </c>
      <c r="N13" s="204"/>
      <c r="O13" s="206">
        <f>N13/'H01-TT29'!$U$9*100</f>
        <v>0</v>
      </c>
      <c r="P13" s="204"/>
      <c r="Q13" s="206">
        <f>P13/'H01-TT29'!$U$9*100</f>
        <v>0</v>
      </c>
      <c r="R13" s="204"/>
      <c r="S13" s="206">
        <f>R13/'H01-TT29'!$U$9*100</f>
        <v>0</v>
      </c>
      <c r="T13" s="204"/>
      <c r="U13" s="206">
        <f>T13/'H01-TT29'!$U$9*100</f>
        <v>0</v>
      </c>
    </row>
    <row r="14" spans="1:21" x14ac:dyDescent="0.2">
      <c r="A14" s="72" t="s">
        <v>40</v>
      </c>
      <c r="B14" s="33" t="s">
        <v>82</v>
      </c>
      <c r="C14" s="69" t="s">
        <v>70</v>
      </c>
      <c r="D14" s="204"/>
      <c r="E14" s="211">
        <f>D14/'H01-TT29'!$U$9*100</f>
        <v>0</v>
      </c>
      <c r="F14" s="204"/>
      <c r="G14" s="206">
        <f>F14/'H01-TT29'!$U$9*100</f>
        <v>0</v>
      </c>
      <c r="H14" s="204"/>
      <c r="I14" s="206">
        <f>H14/'H01-TT29'!$U$9*100</f>
        <v>0</v>
      </c>
      <c r="J14" s="204"/>
      <c r="K14" s="206">
        <f>J14/'H01-TT29'!$U$9*100</f>
        <v>0</v>
      </c>
      <c r="L14" s="204"/>
      <c r="M14" s="206">
        <f>L14/'H01-TT29'!$U$9*100</f>
        <v>0</v>
      </c>
      <c r="N14" s="204"/>
      <c r="O14" s="206">
        <f>N14/'H01-TT29'!$U$9*100</f>
        <v>0</v>
      </c>
      <c r="P14" s="204"/>
      <c r="Q14" s="206">
        <f>P14/'H01-TT29'!$U$9*100</f>
        <v>0</v>
      </c>
      <c r="R14" s="204"/>
      <c r="S14" s="206">
        <f>R14/'H01-TT29'!$U$9*100</f>
        <v>0</v>
      </c>
      <c r="T14" s="204"/>
      <c r="U14" s="206">
        <f>T14/'H01-TT29'!$U$9*100</f>
        <v>0</v>
      </c>
    </row>
    <row r="15" spans="1:21" x14ac:dyDescent="0.2">
      <c r="A15" s="72" t="s">
        <v>50</v>
      </c>
      <c r="B15" s="33" t="s">
        <v>48</v>
      </c>
      <c r="C15" s="69" t="s">
        <v>49</v>
      </c>
      <c r="D15" s="204"/>
      <c r="E15" s="211">
        <f>D15/'H01-TT29'!$U$9*100</f>
        <v>0</v>
      </c>
      <c r="F15" s="204"/>
      <c r="G15" s="206">
        <f>F15/'H01-TT29'!$U$9*100</f>
        <v>0</v>
      </c>
      <c r="H15" s="204"/>
      <c r="I15" s="206">
        <f>H15/'H01-TT29'!$U$9*100</f>
        <v>0</v>
      </c>
      <c r="J15" s="204"/>
      <c r="K15" s="206">
        <f>J15/'H01-TT29'!$U$9*100</f>
        <v>0</v>
      </c>
      <c r="L15" s="204"/>
      <c r="M15" s="206">
        <f>L15/'H01-TT29'!$U$9*100</f>
        <v>0</v>
      </c>
      <c r="N15" s="204"/>
      <c r="O15" s="206">
        <f>N15/'H01-TT29'!$U$9*100</f>
        <v>0</v>
      </c>
      <c r="P15" s="204"/>
      <c r="Q15" s="206">
        <f>P15/'H01-TT29'!$U$9*100</f>
        <v>0</v>
      </c>
      <c r="R15" s="204"/>
      <c r="S15" s="206">
        <f>R15/'H01-TT29'!$U$9*100</f>
        <v>0</v>
      </c>
      <c r="T15" s="204"/>
      <c r="U15" s="206">
        <f>T15/'H01-TT29'!$U$9*100</f>
        <v>0</v>
      </c>
    </row>
    <row r="16" spans="1:21" x14ac:dyDescent="0.2">
      <c r="A16" s="72">
        <v>1.9</v>
      </c>
      <c r="B16" s="33" t="s">
        <v>55</v>
      </c>
      <c r="C16" s="69" t="s">
        <v>56</v>
      </c>
      <c r="D16" s="204"/>
      <c r="E16" s="211">
        <f>D16/'H01-TT29'!$U$9*100</f>
        <v>0</v>
      </c>
      <c r="F16" s="204"/>
      <c r="G16" s="206">
        <f>F16/'H01-TT29'!$U$9*100</f>
        <v>0</v>
      </c>
      <c r="H16" s="204"/>
      <c r="I16" s="206">
        <f>H16/'H01-TT29'!$U$9*100</f>
        <v>0</v>
      </c>
      <c r="J16" s="204"/>
      <c r="K16" s="206">
        <f>J16/'H01-TT29'!$U$9*100</f>
        <v>0</v>
      </c>
      <c r="L16" s="204"/>
      <c r="M16" s="206">
        <f>L16/'H01-TT29'!$U$9*100</f>
        <v>0</v>
      </c>
      <c r="N16" s="204"/>
      <c r="O16" s="206">
        <f>N16/'H01-TT29'!$U$9*100</f>
        <v>0</v>
      </c>
      <c r="P16" s="204"/>
      <c r="Q16" s="206">
        <f>P16/'H01-TT29'!$U$9*100</f>
        <v>0</v>
      </c>
      <c r="R16" s="204"/>
      <c r="S16" s="206">
        <f>R16/'H01-TT29'!$U$9*100</f>
        <v>0</v>
      </c>
      <c r="T16" s="204"/>
      <c r="U16" s="206">
        <f>T16/'H01-TT29'!$U$9*100</f>
        <v>0</v>
      </c>
    </row>
    <row r="17" spans="1:21" s="75" customFormat="1" x14ac:dyDescent="0.2">
      <c r="A17" s="73">
        <v>2</v>
      </c>
      <c r="B17" s="56" t="s">
        <v>35</v>
      </c>
      <c r="C17" s="74" t="s">
        <v>28</v>
      </c>
      <c r="D17" s="206">
        <f>SUM(D18:D43)</f>
        <v>0</v>
      </c>
      <c r="E17" s="211">
        <f>D17/'H01-TT29'!$U$9*100</f>
        <v>0</v>
      </c>
      <c r="F17" s="206">
        <f>SUM(F18:F43)</f>
        <v>0</v>
      </c>
      <c r="G17" s="206">
        <f>F17/'H01-TT29'!$U$9*100</f>
        <v>0</v>
      </c>
      <c r="H17" s="206">
        <f>SUM(H18:H43)</f>
        <v>0</v>
      </c>
      <c r="I17" s="206">
        <f>H17/'H01-TT29'!$U$9*100</f>
        <v>0</v>
      </c>
      <c r="J17" s="206">
        <f>SUM(J18:J43)</f>
        <v>0</v>
      </c>
      <c r="K17" s="206">
        <f>J17/'H01-TT29'!$U$9*100</f>
        <v>0</v>
      </c>
      <c r="L17" s="206">
        <f>SUM(L18:L43)</f>
        <v>0</v>
      </c>
      <c r="M17" s="206">
        <f>L17/'H01-TT29'!$U$9*100</f>
        <v>0</v>
      </c>
      <c r="N17" s="206">
        <f>SUM(N18:N43)</f>
        <v>0</v>
      </c>
      <c r="O17" s="206">
        <f>N17/'H01-TT29'!$U$9*100</f>
        <v>0</v>
      </c>
      <c r="P17" s="206">
        <f>SUM(P18:P43)</f>
        <v>0</v>
      </c>
      <c r="Q17" s="206">
        <f>P17/'H01-TT29'!$U$9*100</f>
        <v>0</v>
      </c>
      <c r="R17" s="206">
        <f>SUM(R18:R43)</f>
        <v>0</v>
      </c>
      <c r="S17" s="206">
        <f>R17/'H01-TT29'!$U$9*100</f>
        <v>0</v>
      </c>
      <c r="T17" s="206">
        <f>SUM(T18:T43)</f>
        <v>0</v>
      </c>
      <c r="U17" s="206">
        <f>T17/'H01-TT29'!$U$9*100</f>
        <v>0</v>
      </c>
    </row>
    <row r="18" spans="1:21" x14ac:dyDescent="0.2">
      <c r="A18" s="72" t="s">
        <v>21</v>
      </c>
      <c r="B18" s="33" t="s">
        <v>17</v>
      </c>
      <c r="C18" s="69" t="s">
        <v>29</v>
      </c>
      <c r="D18" s="204"/>
      <c r="E18" s="211">
        <f>D18/'H01-TT29'!$U$9*100</f>
        <v>0</v>
      </c>
      <c r="F18" s="204"/>
      <c r="G18" s="206">
        <f>F18/'H01-TT29'!$U$9*100</f>
        <v>0</v>
      </c>
      <c r="H18" s="204"/>
      <c r="I18" s="206">
        <f>H18/'H01-TT29'!$U$9*100</f>
        <v>0</v>
      </c>
      <c r="J18" s="204"/>
      <c r="K18" s="206">
        <f>J18/'H01-TT29'!$U$9*100</f>
        <v>0</v>
      </c>
      <c r="L18" s="204"/>
      <c r="M18" s="206">
        <f>L18/'H01-TT29'!$U$9*100</f>
        <v>0</v>
      </c>
      <c r="N18" s="204"/>
      <c r="O18" s="206">
        <f>N18/'H01-TT29'!$U$9*100</f>
        <v>0</v>
      </c>
      <c r="P18" s="204"/>
      <c r="Q18" s="206">
        <f>P18/'H01-TT29'!$U$9*100</f>
        <v>0</v>
      </c>
      <c r="R18" s="204"/>
      <c r="S18" s="206">
        <f>R18/'H01-TT29'!$U$9*100</f>
        <v>0</v>
      </c>
      <c r="T18" s="204"/>
      <c r="U18" s="206">
        <f>T18/'H01-TT29'!$U$9*100</f>
        <v>0</v>
      </c>
    </row>
    <row r="19" spans="1:21" x14ac:dyDescent="0.2">
      <c r="A19" s="72" t="s">
        <v>10</v>
      </c>
      <c r="B19" s="33" t="s">
        <v>18</v>
      </c>
      <c r="C19" s="69" t="s">
        <v>30</v>
      </c>
      <c r="D19" s="204"/>
      <c r="E19" s="211">
        <f>D19/'H01-TT29'!$U$9*100</f>
        <v>0</v>
      </c>
      <c r="F19" s="204"/>
      <c r="G19" s="206">
        <f>F19/'H01-TT29'!$U$9*100</f>
        <v>0</v>
      </c>
      <c r="H19" s="204"/>
      <c r="I19" s="206">
        <f>H19/'H01-TT29'!$U$9*100</f>
        <v>0</v>
      </c>
      <c r="J19" s="204"/>
      <c r="K19" s="206">
        <f>J19/'H01-TT29'!$U$9*100</f>
        <v>0</v>
      </c>
      <c r="L19" s="204"/>
      <c r="M19" s="206">
        <f>L19/'H01-TT29'!$U$9*100</f>
        <v>0</v>
      </c>
      <c r="N19" s="204"/>
      <c r="O19" s="206">
        <f>N19/'H01-TT29'!$U$9*100</f>
        <v>0</v>
      </c>
      <c r="P19" s="204"/>
      <c r="Q19" s="206">
        <f>P19/'H01-TT29'!$U$9*100</f>
        <v>0</v>
      </c>
      <c r="R19" s="204"/>
      <c r="S19" s="206">
        <f>R19/'H01-TT29'!$U$9*100</f>
        <v>0</v>
      </c>
      <c r="T19" s="204"/>
      <c r="U19" s="206">
        <f>T19/'H01-TT29'!$U$9*100</f>
        <v>0</v>
      </c>
    </row>
    <row r="20" spans="1:21" x14ac:dyDescent="0.2">
      <c r="A20" s="72" t="s">
        <v>11</v>
      </c>
      <c r="B20" s="33" t="s">
        <v>19</v>
      </c>
      <c r="C20" s="69" t="s">
        <v>123</v>
      </c>
      <c r="D20" s="204"/>
      <c r="E20" s="211">
        <f>D20/'H01-TT29'!$U$9*100</f>
        <v>0</v>
      </c>
      <c r="F20" s="204"/>
      <c r="G20" s="206">
        <f>F20/'H01-TT29'!$U$9*100</f>
        <v>0</v>
      </c>
      <c r="H20" s="204"/>
      <c r="I20" s="206">
        <f>H20/'H01-TT29'!$U$9*100</f>
        <v>0</v>
      </c>
      <c r="J20" s="204"/>
      <c r="K20" s="206">
        <f>J20/'H01-TT29'!$U$9*100</f>
        <v>0</v>
      </c>
      <c r="L20" s="204"/>
      <c r="M20" s="206">
        <f>L20/'H01-TT29'!$U$9*100</f>
        <v>0</v>
      </c>
      <c r="N20" s="204"/>
      <c r="O20" s="206">
        <f>N20/'H01-TT29'!$U$9*100</f>
        <v>0</v>
      </c>
      <c r="P20" s="204"/>
      <c r="Q20" s="206">
        <f>P20/'H01-TT29'!$U$9*100</f>
        <v>0</v>
      </c>
      <c r="R20" s="204"/>
      <c r="S20" s="206">
        <f>R20/'H01-TT29'!$U$9*100</f>
        <v>0</v>
      </c>
      <c r="T20" s="204"/>
      <c r="U20" s="206">
        <f>T20/'H01-TT29'!$U$9*100</f>
        <v>0</v>
      </c>
    </row>
    <row r="21" spans="1:21" x14ac:dyDescent="0.2">
      <c r="A21" s="72" t="s">
        <v>12</v>
      </c>
      <c r="B21" s="33" t="s">
        <v>79</v>
      </c>
      <c r="C21" s="69" t="s">
        <v>126</v>
      </c>
      <c r="D21" s="204"/>
      <c r="E21" s="211">
        <f>D21/'H01-TT29'!$U$9*100</f>
        <v>0</v>
      </c>
      <c r="F21" s="204"/>
      <c r="G21" s="206">
        <f>F21/'H01-TT29'!$U$9*100</f>
        <v>0</v>
      </c>
      <c r="H21" s="204"/>
      <c r="I21" s="206">
        <f>H21/'H01-TT29'!$U$9*100</f>
        <v>0</v>
      </c>
      <c r="J21" s="204"/>
      <c r="K21" s="206">
        <f>J21/'H01-TT29'!$U$9*100</f>
        <v>0</v>
      </c>
      <c r="L21" s="204"/>
      <c r="M21" s="206">
        <f>L21/'H01-TT29'!$U$9*100</f>
        <v>0</v>
      </c>
      <c r="N21" s="204"/>
      <c r="O21" s="206">
        <f>N21/'H01-TT29'!$U$9*100</f>
        <v>0</v>
      </c>
      <c r="P21" s="204"/>
      <c r="Q21" s="206">
        <f>P21/'H01-TT29'!$U$9*100</f>
        <v>0</v>
      </c>
      <c r="R21" s="204"/>
      <c r="S21" s="206">
        <f>R21/'H01-TT29'!$U$9*100</f>
        <v>0</v>
      </c>
      <c r="T21" s="204"/>
      <c r="U21" s="206">
        <f>T21/'H01-TT29'!$U$9*100</f>
        <v>0</v>
      </c>
    </row>
    <row r="22" spans="1:21" x14ac:dyDescent="0.2">
      <c r="A22" s="72" t="s">
        <v>13</v>
      </c>
      <c r="B22" s="33" t="s">
        <v>83</v>
      </c>
      <c r="C22" s="69" t="s">
        <v>127</v>
      </c>
      <c r="D22" s="204"/>
      <c r="E22" s="211">
        <f>D22/'H01-TT29'!$U$9*100</f>
        <v>0</v>
      </c>
      <c r="F22" s="204"/>
      <c r="G22" s="206">
        <f>F22/'H01-TT29'!$U$9*100</f>
        <v>0</v>
      </c>
      <c r="H22" s="204"/>
      <c r="I22" s="206">
        <f>H22/'H01-TT29'!$U$9*100</f>
        <v>0</v>
      </c>
      <c r="J22" s="204"/>
      <c r="K22" s="206">
        <f>J22/'H01-TT29'!$U$9*100</f>
        <v>0</v>
      </c>
      <c r="L22" s="204"/>
      <c r="M22" s="206">
        <f>L22/'H01-TT29'!$U$9*100</f>
        <v>0</v>
      </c>
      <c r="N22" s="204"/>
      <c r="O22" s="206">
        <f>N22/'H01-TT29'!$U$9*100</f>
        <v>0</v>
      </c>
      <c r="P22" s="204"/>
      <c r="Q22" s="206">
        <f>P22/'H01-TT29'!$U$9*100</f>
        <v>0</v>
      </c>
      <c r="R22" s="204"/>
      <c r="S22" s="206">
        <f>R22/'H01-TT29'!$U$9*100</f>
        <v>0</v>
      </c>
      <c r="T22" s="204"/>
      <c r="U22" s="206">
        <f>T22/'H01-TT29'!$U$9*100</f>
        <v>0</v>
      </c>
    </row>
    <row r="23" spans="1:21" x14ac:dyDescent="0.2">
      <c r="A23" s="72" t="s">
        <v>14</v>
      </c>
      <c r="B23" s="33" t="s">
        <v>84</v>
      </c>
      <c r="C23" s="69" t="s">
        <v>125</v>
      </c>
      <c r="D23" s="204"/>
      <c r="E23" s="211">
        <f>D23/'H01-TT29'!$U$9*100</f>
        <v>0</v>
      </c>
      <c r="F23" s="204"/>
      <c r="G23" s="206">
        <f>F23/'H01-TT29'!$U$9*100</f>
        <v>0</v>
      </c>
      <c r="H23" s="204"/>
      <c r="I23" s="206">
        <f>H23/'H01-TT29'!$U$9*100</f>
        <v>0</v>
      </c>
      <c r="J23" s="204"/>
      <c r="K23" s="206">
        <f>J23/'H01-TT29'!$U$9*100</f>
        <v>0</v>
      </c>
      <c r="L23" s="204"/>
      <c r="M23" s="206">
        <f>L23/'H01-TT29'!$U$9*100</f>
        <v>0</v>
      </c>
      <c r="N23" s="204"/>
      <c r="O23" s="206">
        <f>N23/'H01-TT29'!$U$9*100</f>
        <v>0</v>
      </c>
      <c r="P23" s="204"/>
      <c r="Q23" s="206">
        <f>P23/'H01-TT29'!$U$9*100</f>
        <v>0</v>
      </c>
      <c r="R23" s="204"/>
      <c r="S23" s="206">
        <f>R23/'H01-TT29'!$U$9*100</f>
        <v>0</v>
      </c>
      <c r="T23" s="204"/>
      <c r="U23" s="206">
        <f>T23/'H01-TT29'!$U$9*100</f>
        <v>0</v>
      </c>
    </row>
    <row r="24" spans="1:21" x14ac:dyDescent="0.2">
      <c r="A24" s="72" t="s">
        <v>22</v>
      </c>
      <c r="B24" s="33" t="s">
        <v>85</v>
      </c>
      <c r="C24" s="69" t="s">
        <v>51</v>
      </c>
      <c r="D24" s="204"/>
      <c r="E24" s="211">
        <f>D24/'H01-TT29'!$U$9*100</f>
        <v>0</v>
      </c>
      <c r="F24" s="204"/>
      <c r="G24" s="206">
        <f>F24/'H01-TT29'!$U$9*100</f>
        <v>0</v>
      </c>
      <c r="H24" s="204"/>
      <c r="I24" s="206">
        <f>H24/'H01-TT29'!$U$9*100</f>
        <v>0</v>
      </c>
      <c r="J24" s="204"/>
      <c r="K24" s="206">
        <f>J24/'H01-TT29'!$U$9*100</f>
        <v>0</v>
      </c>
      <c r="L24" s="204"/>
      <c r="M24" s="206">
        <f>L24/'H01-TT29'!$U$9*100</f>
        <v>0</v>
      </c>
      <c r="N24" s="204"/>
      <c r="O24" s="206">
        <f>N24/'H01-TT29'!$U$9*100</f>
        <v>0</v>
      </c>
      <c r="P24" s="204"/>
      <c r="Q24" s="206">
        <f>P24/'H01-TT29'!$U$9*100</f>
        <v>0</v>
      </c>
      <c r="R24" s="204"/>
      <c r="S24" s="206">
        <f>R24/'H01-TT29'!$U$9*100</f>
        <v>0</v>
      </c>
      <c r="T24" s="204"/>
      <c r="U24" s="206">
        <f>T24/'H01-TT29'!$U$9*100</f>
        <v>0</v>
      </c>
    </row>
    <row r="25" spans="1:21" x14ac:dyDescent="0.2">
      <c r="A25" s="72" t="s">
        <v>23</v>
      </c>
      <c r="B25" s="33" t="s">
        <v>86</v>
      </c>
      <c r="C25" s="69" t="s">
        <v>44</v>
      </c>
      <c r="D25" s="204"/>
      <c r="E25" s="211">
        <f>D25/'H01-TT29'!$U$9*100</f>
        <v>0</v>
      </c>
      <c r="F25" s="204"/>
      <c r="G25" s="206">
        <f>F25/'H01-TT29'!$U$9*100</f>
        <v>0</v>
      </c>
      <c r="H25" s="204"/>
      <c r="I25" s="206">
        <f>H25/'H01-TT29'!$U$9*100</f>
        <v>0</v>
      </c>
      <c r="J25" s="204"/>
      <c r="K25" s="206">
        <f>J25/'H01-TT29'!$U$9*100</f>
        <v>0</v>
      </c>
      <c r="L25" s="204"/>
      <c r="M25" s="206">
        <f>L25/'H01-TT29'!$U$9*100</f>
        <v>0</v>
      </c>
      <c r="N25" s="204"/>
      <c r="O25" s="206">
        <f>N25/'H01-TT29'!$U$9*100</f>
        <v>0</v>
      </c>
      <c r="P25" s="204"/>
      <c r="Q25" s="206">
        <f>P25/'H01-TT29'!$U$9*100</f>
        <v>0</v>
      </c>
      <c r="R25" s="204"/>
      <c r="S25" s="206">
        <f>R25/'H01-TT29'!$U$9*100</f>
        <v>0</v>
      </c>
      <c r="T25" s="204"/>
      <c r="U25" s="206">
        <f>T25/'H01-TT29'!$U$9*100</f>
        <v>0</v>
      </c>
    </row>
    <row r="26" spans="1:21" x14ac:dyDescent="0.2">
      <c r="A26" s="72" t="s">
        <v>45</v>
      </c>
      <c r="B26" s="91" t="s">
        <v>150</v>
      </c>
      <c r="C26" s="69" t="s">
        <v>31</v>
      </c>
      <c r="D26" s="204"/>
      <c r="E26" s="211">
        <f>D26/'H01-TT29'!$U$9*100</f>
        <v>0</v>
      </c>
      <c r="F26" s="204"/>
      <c r="G26" s="206">
        <f>F26/'H01-TT29'!$U$9*100</f>
        <v>0</v>
      </c>
      <c r="H26" s="204"/>
      <c r="I26" s="206">
        <f>H26/'H01-TT29'!$U$9*100</f>
        <v>0</v>
      </c>
      <c r="J26" s="204"/>
      <c r="K26" s="206">
        <f>J26/'H01-TT29'!$U$9*100</f>
        <v>0</v>
      </c>
      <c r="L26" s="204"/>
      <c r="M26" s="206">
        <f>L26/'H01-TT29'!$U$9*100</f>
        <v>0</v>
      </c>
      <c r="N26" s="204"/>
      <c r="O26" s="206">
        <f>N26/'H01-TT29'!$U$9*100</f>
        <v>0</v>
      </c>
      <c r="P26" s="204"/>
      <c r="Q26" s="206">
        <f>P26/'H01-TT29'!$U$9*100</f>
        <v>0</v>
      </c>
      <c r="R26" s="204"/>
      <c r="S26" s="206">
        <f>R26/'H01-TT29'!$U$9*100</f>
        <v>0</v>
      </c>
      <c r="T26" s="204"/>
      <c r="U26" s="206">
        <f>T26/'H01-TT29'!$U$9*100</f>
        <v>0</v>
      </c>
    </row>
    <row r="27" spans="1:21" x14ac:dyDescent="0.2">
      <c r="A27" s="72" t="s">
        <v>130</v>
      </c>
      <c r="B27" s="33" t="s">
        <v>104</v>
      </c>
      <c r="C27" s="69" t="s">
        <v>148</v>
      </c>
      <c r="D27" s="204"/>
      <c r="E27" s="211">
        <f>D27/'H01-TT29'!$U$9*100</f>
        <v>0</v>
      </c>
      <c r="F27" s="204"/>
      <c r="G27" s="206">
        <f>F27/'H01-TT29'!$U$9*100</f>
        <v>0</v>
      </c>
      <c r="H27" s="204"/>
      <c r="I27" s="206">
        <f>H27/'H01-TT29'!$U$9*100</f>
        <v>0</v>
      </c>
      <c r="J27" s="204"/>
      <c r="K27" s="206">
        <f>J27/'H01-TT29'!$U$9*100</f>
        <v>0</v>
      </c>
      <c r="L27" s="204"/>
      <c r="M27" s="206">
        <f>L27/'H01-TT29'!$U$9*100</f>
        <v>0</v>
      </c>
      <c r="N27" s="204"/>
      <c r="O27" s="206">
        <f>N27/'H01-TT29'!$U$9*100</f>
        <v>0</v>
      </c>
      <c r="P27" s="204"/>
      <c r="Q27" s="206">
        <f>P27/'H01-TT29'!$U$9*100</f>
        <v>0</v>
      </c>
      <c r="R27" s="204"/>
      <c r="S27" s="206">
        <f>R27/'H01-TT29'!$U$9*100</f>
        <v>0</v>
      </c>
      <c r="T27" s="204"/>
      <c r="U27" s="206">
        <f>T27/'H01-TT29'!$U$9*100</f>
        <v>0</v>
      </c>
    </row>
    <row r="28" spans="1:21" x14ac:dyDescent="0.2">
      <c r="A28" s="72" t="s">
        <v>178</v>
      </c>
      <c r="B28" s="33" t="s">
        <v>120</v>
      </c>
      <c r="C28" s="69" t="s">
        <v>124</v>
      </c>
      <c r="D28" s="204"/>
      <c r="E28" s="211">
        <f>D28/'H01-TT29'!$U$9*100</f>
        <v>0</v>
      </c>
      <c r="F28" s="204"/>
      <c r="G28" s="206">
        <f>F28/'H01-TT29'!$U$9*100</f>
        <v>0</v>
      </c>
      <c r="H28" s="204"/>
      <c r="I28" s="206">
        <f>H28/'H01-TT29'!$U$9*100</f>
        <v>0</v>
      </c>
      <c r="J28" s="204"/>
      <c r="K28" s="206">
        <f>J28/'H01-TT29'!$U$9*100</f>
        <v>0</v>
      </c>
      <c r="L28" s="204"/>
      <c r="M28" s="206">
        <f>L28/'H01-TT29'!$U$9*100</f>
        <v>0</v>
      </c>
      <c r="N28" s="204"/>
      <c r="O28" s="206">
        <f>N28/'H01-TT29'!$U$9*100</f>
        <v>0</v>
      </c>
      <c r="P28" s="204"/>
      <c r="Q28" s="206">
        <f>P28/'H01-TT29'!$U$9*100</f>
        <v>0</v>
      </c>
      <c r="R28" s="204"/>
      <c r="S28" s="206">
        <f>R28/'H01-TT29'!$U$9*100</f>
        <v>0</v>
      </c>
      <c r="T28" s="204"/>
      <c r="U28" s="206">
        <f>T28/'H01-TT29'!$U$9*100</f>
        <v>0</v>
      </c>
    </row>
    <row r="29" spans="1:21" x14ac:dyDescent="0.2">
      <c r="A29" s="72" t="s">
        <v>179</v>
      </c>
      <c r="B29" s="33" t="s">
        <v>80</v>
      </c>
      <c r="C29" s="69" t="s">
        <v>69</v>
      </c>
      <c r="D29" s="204"/>
      <c r="E29" s="211">
        <f>D29/'H01-TT29'!$U$9*100</f>
        <v>0</v>
      </c>
      <c r="F29" s="204"/>
      <c r="G29" s="206">
        <f>F29/'H01-TT29'!$U$9*100</f>
        <v>0</v>
      </c>
      <c r="H29" s="204"/>
      <c r="I29" s="206">
        <f>H29/'H01-TT29'!$U$9*100</f>
        <v>0</v>
      </c>
      <c r="J29" s="204"/>
      <c r="K29" s="206">
        <f>J29/'H01-TT29'!$U$9*100</f>
        <v>0</v>
      </c>
      <c r="L29" s="204"/>
      <c r="M29" s="206">
        <f>L29/'H01-TT29'!$U$9*100</f>
        <v>0</v>
      </c>
      <c r="N29" s="204"/>
      <c r="O29" s="206">
        <f>N29/'H01-TT29'!$U$9*100</f>
        <v>0</v>
      </c>
      <c r="P29" s="204"/>
      <c r="Q29" s="206">
        <f>P29/'H01-TT29'!$U$9*100</f>
        <v>0</v>
      </c>
      <c r="R29" s="204"/>
      <c r="S29" s="206">
        <f>R29/'H01-TT29'!$U$9*100</f>
        <v>0</v>
      </c>
      <c r="T29" s="204"/>
      <c r="U29" s="206">
        <f>T29/'H01-TT29'!$U$9*100</f>
        <v>0</v>
      </c>
    </row>
    <row r="30" spans="1:21" x14ac:dyDescent="0.2">
      <c r="A30" s="72" t="s">
        <v>180</v>
      </c>
      <c r="B30" s="33" t="s">
        <v>87</v>
      </c>
      <c r="C30" s="69" t="s">
        <v>92</v>
      </c>
      <c r="D30" s="204"/>
      <c r="E30" s="211">
        <f>D30/'H01-TT29'!$U$9*100</f>
        <v>0</v>
      </c>
      <c r="F30" s="204"/>
      <c r="G30" s="206">
        <f>F30/'H01-TT29'!$U$9*100</f>
        <v>0</v>
      </c>
      <c r="H30" s="204"/>
      <c r="I30" s="206">
        <f>H30/'H01-TT29'!$U$9*100</f>
        <v>0</v>
      </c>
      <c r="J30" s="204"/>
      <c r="K30" s="206">
        <f>J30/'H01-TT29'!$U$9*100</f>
        <v>0</v>
      </c>
      <c r="L30" s="204"/>
      <c r="M30" s="206">
        <f>L30/'H01-TT29'!$U$9*100</f>
        <v>0</v>
      </c>
      <c r="N30" s="204"/>
      <c r="O30" s="206">
        <f>N30/'H01-TT29'!$U$9*100</f>
        <v>0</v>
      </c>
      <c r="P30" s="204"/>
      <c r="Q30" s="206">
        <f>P30/'H01-TT29'!$U$9*100</f>
        <v>0</v>
      </c>
      <c r="R30" s="204"/>
      <c r="S30" s="206">
        <f>R30/'H01-TT29'!$U$9*100</f>
        <v>0</v>
      </c>
      <c r="T30" s="204"/>
      <c r="U30" s="206">
        <f>T30/'H01-TT29'!$U$9*100</f>
        <v>0</v>
      </c>
    </row>
    <row r="31" spans="1:21" x14ac:dyDescent="0.2">
      <c r="A31" s="72" t="s">
        <v>181</v>
      </c>
      <c r="B31" s="33" t="s">
        <v>88</v>
      </c>
      <c r="C31" s="69" t="s">
        <v>93</v>
      </c>
      <c r="D31" s="204"/>
      <c r="E31" s="211">
        <f>D31/'H01-TT29'!$U$9*100</f>
        <v>0</v>
      </c>
      <c r="F31" s="204"/>
      <c r="G31" s="206">
        <f>F31/'H01-TT29'!$U$9*100</f>
        <v>0</v>
      </c>
      <c r="H31" s="204"/>
      <c r="I31" s="206">
        <f>H31/'H01-TT29'!$U$9*100</f>
        <v>0</v>
      </c>
      <c r="J31" s="204"/>
      <c r="K31" s="206">
        <f>J31/'H01-TT29'!$U$9*100</f>
        <v>0</v>
      </c>
      <c r="L31" s="204"/>
      <c r="M31" s="206">
        <f>L31/'H01-TT29'!$U$9*100</f>
        <v>0</v>
      </c>
      <c r="N31" s="204"/>
      <c r="O31" s="206">
        <f>N31/'H01-TT29'!$U$9*100</f>
        <v>0</v>
      </c>
      <c r="P31" s="204"/>
      <c r="Q31" s="206">
        <f>P31/'H01-TT29'!$U$9*100</f>
        <v>0</v>
      </c>
      <c r="R31" s="204"/>
      <c r="S31" s="206">
        <f>R31/'H01-TT29'!$U$9*100</f>
        <v>0</v>
      </c>
      <c r="T31" s="204"/>
      <c r="U31" s="206">
        <f>T31/'H01-TT29'!$U$9*100</f>
        <v>0</v>
      </c>
    </row>
    <row r="32" spans="1:21" x14ac:dyDescent="0.2">
      <c r="A32" s="72" t="s">
        <v>182</v>
      </c>
      <c r="B32" s="33" t="s">
        <v>89</v>
      </c>
      <c r="C32" s="69" t="s">
        <v>97</v>
      </c>
      <c r="D32" s="204"/>
      <c r="E32" s="211">
        <f>D32/'H01-TT29'!$U$9*100</f>
        <v>0</v>
      </c>
      <c r="F32" s="204"/>
      <c r="G32" s="206">
        <f>F32/'H01-TT29'!$U$9*100</f>
        <v>0</v>
      </c>
      <c r="H32" s="204"/>
      <c r="I32" s="206">
        <f>H32/'H01-TT29'!$U$9*100</f>
        <v>0</v>
      </c>
      <c r="J32" s="204"/>
      <c r="K32" s="206">
        <f>J32/'H01-TT29'!$U$9*100</f>
        <v>0</v>
      </c>
      <c r="L32" s="204"/>
      <c r="M32" s="206">
        <f>L32/'H01-TT29'!$U$9*100</f>
        <v>0</v>
      </c>
      <c r="N32" s="204"/>
      <c r="O32" s="206">
        <f>N32/'H01-TT29'!$U$9*100</f>
        <v>0</v>
      </c>
      <c r="P32" s="204"/>
      <c r="Q32" s="206">
        <f>P32/'H01-TT29'!$U$9*100</f>
        <v>0</v>
      </c>
      <c r="R32" s="204"/>
      <c r="S32" s="206">
        <f>R32/'H01-TT29'!$U$9*100</f>
        <v>0</v>
      </c>
      <c r="T32" s="204"/>
      <c r="U32" s="206">
        <f>T32/'H01-TT29'!$U$9*100</f>
        <v>0</v>
      </c>
    </row>
    <row r="33" spans="1:21" x14ac:dyDescent="0.2">
      <c r="A33" s="72" t="s">
        <v>183</v>
      </c>
      <c r="B33" s="33" t="s">
        <v>117</v>
      </c>
      <c r="C33" s="69" t="s">
        <v>94</v>
      </c>
      <c r="D33" s="204"/>
      <c r="E33" s="211">
        <f>D33/'H01-TT29'!$U$9*100</f>
        <v>0</v>
      </c>
      <c r="F33" s="204"/>
      <c r="G33" s="206">
        <f>F33/'H01-TT29'!$U$9*100</f>
        <v>0</v>
      </c>
      <c r="H33" s="204"/>
      <c r="I33" s="206">
        <f>H33/'H01-TT29'!$U$9*100</f>
        <v>0</v>
      </c>
      <c r="J33" s="204"/>
      <c r="K33" s="206">
        <f>J33/'H01-TT29'!$U$9*100</f>
        <v>0</v>
      </c>
      <c r="L33" s="204"/>
      <c r="M33" s="206">
        <f>L33/'H01-TT29'!$U$9*100</f>
        <v>0</v>
      </c>
      <c r="N33" s="204"/>
      <c r="O33" s="206">
        <f>N33/'H01-TT29'!$U$9*100</f>
        <v>0</v>
      </c>
      <c r="P33" s="204"/>
      <c r="Q33" s="206">
        <f>P33/'H01-TT29'!$U$9*100</f>
        <v>0</v>
      </c>
      <c r="R33" s="204"/>
      <c r="S33" s="206">
        <f>R33/'H01-TT29'!$U$9*100</f>
        <v>0</v>
      </c>
      <c r="T33" s="204"/>
      <c r="U33" s="206">
        <f>T33/'H01-TT29'!$U$9*100</f>
        <v>0</v>
      </c>
    </row>
    <row r="34" spans="1:21" x14ac:dyDescent="0.2">
      <c r="A34" s="72" t="s">
        <v>184</v>
      </c>
      <c r="B34" s="33" t="s">
        <v>121</v>
      </c>
      <c r="C34" s="69" t="s">
        <v>118</v>
      </c>
      <c r="D34" s="204"/>
      <c r="E34" s="211">
        <f>D34/'H01-TT29'!$U$9*100</f>
        <v>0</v>
      </c>
      <c r="F34" s="204"/>
      <c r="G34" s="206">
        <f>F34/'H01-TT29'!$U$9*100</f>
        <v>0</v>
      </c>
      <c r="H34" s="204"/>
      <c r="I34" s="206">
        <f>H34/'H01-TT29'!$U$9*100</f>
        <v>0</v>
      </c>
      <c r="J34" s="204"/>
      <c r="K34" s="206">
        <f>J34/'H01-TT29'!$U$9*100</f>
        <v>0</v>
      </c>
      <c r="L34" s="204"/>
      <c r="M34" s="206">
        <f>L34/'H01-TT29'!$U$9*100</f>
        <v>0</v>
      </c>
      <c r="N34" s="204"/>
      <c r="O34" s="206">
        <f>N34/'H01-TT29'!$U$9*100</f>
        <v>0</v>
      </c>
      <c r="P34" s="204"/>
      <c r="Q34" s="206">
        <f>P34/'H01-TT29'!$U$9*100</f>
        <v>0</v>
      </c>
      <c r="R34" s="204"/>
      <c r="S34" s="206">
        <f>R34/'H01-TT29'!$U$9*100</f>
        <v>0</v>
      </c>
      <c r="T34" s="204"/>
      <c r="U34" s="206">
        <f>T34/'H01-TT29'!$U$9*100</f>
        <v>0</v>
      </c>
    </row>
    <row r="35" spans="1:21" x14ac:dyDescent="0.2">
      <c r="A35" s="72" t="s">
        <v>185</v>
      </c>
      <c r="B35" s="33" t="s">
        <v>90</v>
      </c>
      <c r="C35" s="69" t="s">
        <v>95</v>
      </c>
      <c r="D35" s="204"/>
      <c r="E35" s="211">
        <f>D35/'H01-TT29'!$U$9*100</f>
        <v>0</v>
      </c>
      <c r="F35" s="204"/>
      <c r="G35" s="206">
        <f>F35/'H01-TT29'!$U$9*100</f>
        <v>0</v>
      </c>
      <c r="H35" s="204"/>
      <c r="I35" s="206">
        <f>H35/'H01-TT29'!$U$9*100</f>
        <v>0</v>
      </c>
      <c r="J35" s="204"/>
      <c r="K35" s="206">
        <f>J35/'H01-TT29'!$U$9*100</f>
        <v>0</v>
      </c>
      <c r="L35" s="204"/>
      <c r="M35" s="206">
        <f>L35/'H01-TT29'!$U$9*100</f>
        <v>0</v>
      </c>
      <c r="N35" s="204"/>
      <c r="O35" s="206">
        <f>N35/'H01-TT29'!$U$9*100</f>
        <v>0</v>
      </c>
      <c r="P35" s="204"/>
      <c r="Q35" s="206">
        <f>P35/'H01-TT29'!$U$9*100</f>
        <v>0</v>
      </c>
      <c r="R35" s="204"/>
      <c r="S35" s="206">
        <f>R35/'H01-TT29'!$U$9*100</f>
        <v>0</v>
      </c>
      <c r="T35" s="204"/>
      <c r="U35" s="206">
        <f>T35/'H01-TT29'!$U$9*100</f>
        <v>0</v>
      </c>
    </row>
    <row r="36" spans="1:21" ht="32" x14ac:dyDescent="0.2">
      <c r="A36" s="72" t="s">
        <v>186</v>
      </c>
      <c r="B36" s="33" t="s">
        <v>91</v>
      </c>
      <c r="C36" s="69" t="s">
        <v>46</v>
      </c>
      <c r="D36" s="204"/>
      <c r="E36" s="211">
        <f>D36/'H01-TT29'!$U$9*100</f>
        <v>0</v>
      </c>
      <c r="F36" s="204"/>
      <c r="G36" s="206">
        <f>F36/'H01-TT29'!$U$9*100</f>
        <v>0</v>
      </c>
      <c r="H36" s="204"/>
      <c r="I36" s="206">
        <f>H36/'H01-TT29'!$U$9*100</f>
        <v>0</v>
      </c>
      <c r="J36" s="204"/>
      <c r="K36" s="206">
        <f>J36/'H01-TT29'!$U$9*100</f>
        <v>0</v>
      </c>
      <c r="L36" s="204"/>
      <c r="M36" s="206">
        <f>L36/'H01-TT29'!$U$9*100</f>
        <v>0</v>
      </c>
      <c r="N36" s="204"/>
      <c r="O36" s="206">
        <f>N36/'H01-TT29'!$U$9*100</f>
        <v>0</v>
      </c>
      <c r="P36" s="204"/>
      <c r="Q36" s="206">
        <f>P36/'H01-TT29'!$U$9*100</f>
        <v>0</v>
      </c>
      <c r="R36" s="204"/>
      <c r="S36" s="206">
        <f>R36/'H01-TT29'!$U$9*100</f>
        <v>0</v>
      </c>
      <c r="T36" s="204"/>
      <c r="U36" s="206">
        <f>T36/'H01-TT29'!$U$9*100</f>
        <v>0</v>
      </c>
    </row>
    <row r="37" spans="1:21" ht="30.75" customHeight="1" x14ac:dyDescent="0.2">
      <c r="A37" s="72" t="s">
        <v>188</v>
      </c>
      <c r="B37" s="90" t="s">
        <v>98</v>
      </c>
      <c r="C37" s="76" t="s">
        <v>52</v>
      </c>
      <c r="D37" s="204"/>
      <c r="E37" s="211">
        <f>D37/'H01-TT29'!$U$9*100</f>
        <v>0</v>
      </c>
      <c r="F37" s="204"/>
      <c r="G37" s="206">
        <f>F37/'H01-TT29'!$U$9*100</f>
        <v>0</v>
      </c>
      <c r="H37" s="204"/>
      <c r="I37" s="206">
        <f>H37/'H01-TT29'!$U$9*100</f>
        <v>0</v>
      </c>
      <c r="J37" s="204"/>
      <c r="K37" s="206">
        <f>J37/'H01-TT29'!$U$9*100</f>
        <v>0</v>
      </c>
      <c r="L37" s="204"/>
      <c r="M37" s="206">
        <f>L37/'H01-TT29'!$U$9*100</f>
        <v>0</v>
      </c>
      <c r="N37" s="204"/>
      <c r="O37" s="206">
        <f>N37/'H01-TT29'!$U$9*100</f>
        <v>0</v>
      </c>
      <c r="P37" s="204"/>
      <c r="Q37" s="206">
        <f>P37/'H01-TT29'!$U$9*100</f>
        <v>0</v>
      </c>
      <c r="R37" s="204"/>
      <c r="S37" s="206">
        <f>R37/'H01-TT29'!$U$9*100</f>
        <v>0</v>
      </c>
      <c r="T37" s="204"/>
      <c r="U37" s="206">
        <f>T37/'H01-TT29'!$U$9*100</f>
        <v>0</v>
      </c>
    </row>
    <row r="38" spans="1:21" x14ac:dyDescent="0.2">
      <c r="A38" s="72" t="s">
        <v>189</v>
      </c>
      <c r="B38" s="68" t="s">
        <v>153</v>
      </c>
      <c r="C38" s="76" t="s">
        <v>151</v>
      </c>
      <c r="D38" s="204"/>
      <c r="E38" s="211">
        <f>D38/'H01-TT29'!$U$9*100</f>
        <v>0</v>
      </c>
      <c r="F38" s="204"/>
      <c r="G38" s="206">
        <f>F38/'H01-TT29'!$U$9*100</f>
        <v>0</v>
      </c>
      <c r="H38" s="204"/>
      <c r="I38" s="206">
        <f>H38/'H01-TT29'!$U$9*100</f>
        <v>0</v>
      </c>
      <c r="J38" s="204"/>
      <c r="K38" s="206">
        <f>J38/'H01-TT29'!$U$9*100</f>
        <v>0</v>
      </c>
      <c r="L38" s="204"/>
      <c r="M38" s="206">
        <f>L38/'H01-TT29'!$U$9*100</f>
        <v>0</v>
      </c>
      <c r="N38" s="204"/>
      <c r="O38" s="206">
        <f>N38/'H01-TT29'!$U$9*100</f>
        <v>0</v>
      </c>
      <c r="P38" s="204"/>
      <c r="Q38" s="206">
        <f>P38/'H01-TT29'!$U$9*100</f>
        <v>0</v>
      </c>
      <c r="R38" s="204"/>
      <c r="S38" s="206">
        <f>R38/'H01-TT29'!$U$9*100</f>
        <v>0</v>
      </c>
      <c r="T38" s="204"/>
      <c r="U38" s="206">
        <f>T38/'H01-TT29'!$U$9*100</f>
        <v>0</v>
      </c>
    </row>
    <row r="39" spans="1:21" x14ac:dyDescent="0.2">
      <c r="A39" s="72" t="s">
        <v>190</v>
      </c>
      <c r="B39" s="68" t="s">
        <v>154</v>
      </c>
      <c r="C39" s="76" t="s">
        <v>152</v>
      </c>
      <c r="D39" s="204"/>
      <c r="E39" s="211">
        <f>D39/'H01-TT29'!$U$9*100</f>
        <v>0</v>
      </c>
      <c r="F39" s="204"/>
      <c r="G39" s="206">
        <f>F39/'H01-TT29'!$U$9*100</f>
        <v>0</v>
      </c>
      <c r="H39" s="204"/>
      <c r="I39" s="206">
        <f>H39/'H01-TT29'!$U$9*100</f>
        <v>0</v>
      </c>
      <c r="J39" s="204"/>
      <c r="K39" s="206">
        <f>J39/'H01-TT29'!$U$9*100</f>
        <v>0</v>
      </c>
      <c r="L39" s="204"/>
      <c r="M39" s="206">
        <f>L39/'H01-TT29'!$U$9*100</f>
        <v>0</v>
      </c>
      <c r="N39" s="204"/>
      <c r="O39" s="206">
        <f>N39/'H01-TT29'!$U$9*100</f>
        <v>0</v>
      </c>
      <c r="P39" s="204"/>
      <c r="Q39" s="206">
        <f>P39/'H01-TT29'!$U$9*100</f>
        <v>0</v>
      </c>
      <c r="R39" s="204"/>
      <c r="S39" s="206">
        <f>R39/'H01-TT29'!$U$9*100</f>
        <v>0</v>
      </c>
      <c r="T39" s="204"/>
      <c r="U39" s="206">
        <f>T39/'H01-TT29'!$U$9*100</f>
        <v>0</v>
      </c>
    </row>
    <row r="40" spans="1:21" x14ac:dyDescent="0.2">
      <c r="A40" s="72" t="s">
        <v>191</v>
      </c>
      <c r="B40" s="68" t="s">
        <v>149</v>
      </c>
      <c r="C40" s="76" t="s">
        <v>103</v>
      </c>
      <c r="D40" s="204"/>
      <c r="E40" s="211">
        <f>D40/'H01-TT29'!$U$9*100</f>
        <v>0</v>
      </c>
      <c r="F40" s="204"/>
      <c r="G40" s="206">
        <f>F40/'H01-TT29'!$U$9*100</f>
        <v>0</v>
      </c>
      <c r="H40" s="204"/>
      <c r="I40" s="206">
        <f>H40/'H01-TT29'!$U$9*100</f>
        <v>0</v>
      </c>
      <c r="J40" s="204"/>
      <c r="K40" s="206">
        <f>J40/'H01-TT29'!$U$9*100</f>
        <v>0</v>
      </c>
      <c r="L40" s="204"/>
      <c r="M40" s="206">
        <f>L40/'H01-TT29'!$U$9*100</f>
        <v>0</v>
      </c>
      <c r="N40" s="204"/>
      <c r="O40" s="206">
        <f>N40/'H01-TT29'!$U$9*100</f>
        <v>0</v>
      </c>
      <c r="P40" s="204"/>
      <c r="Q40" s="206">
        <f>P40/'H01-TT29'!$U$9*100</f>
        <v>0</v>
      </c>
      <c r="R40" s="204"/>
      <c r="S40" s="206">
        <f>R40/'H01-TT29'!$U$9*100</f>
        <v>0</v>
      </c>
      <c r="T40" s="204"/>
      <c r="U40" s="206">
        <f>T40/'H01-TT29'!$U$9*100</f>
        <v>0</v>
      </c>
    </row>
    <row r="41" spans="1:21" x14ac:dyDescent="0.2">
      <c r="A41" s="72" t="s">
        <v>192</v>
      </c>
      <c r="B41" s="68" t="s">
        <v>156</v>
      </c>
      <c r="C41" s="76" t="s">
        <v>157</v>
      </c>
      <c r="D41" s="204"/>
      <c r="E41" s="211">
        <f>D41/'H01-TT29'!$U$9*100</f>
        <v>0</v>
      </c>
      <c r="F41" s="204"/>
      <c r="G41" s="206">
        <f>F41/'H01-TT29'!$U$9*100</f>
        <v>0</v>
      </c>
      <c r="H41" s="204"/>
      <c r="I41" s="206">
        <f>H41/'H01-TT29'!$U$9*100</f>
        <v>0</v>
      </c>
      <c r="J41" s="204"/>
      <c r="K41" s="206">
        <f>J41/'H01-TT29'!$U$9*100</f>
        <v>0</v>
      </c>
      <c r="L41" s="204"/>
      <c r="M41" s="206">
        <f>L41/'H01-TT29'!$U$9*100</f>
        <v>0</v>
      </c>
      <c r="N41" s="204"/>
      <c r="O41" s="206">
        <f>N41/'H01-TT29'!$U$9*100</f>
        <v>0</v>
      </c>
      <c r="P41" s="204"/>
      <c r="Q41" s="206">
        <f>P41/'H01-TT29'!$U$9*100</f>
        <v>0</v>
      </c>
      <c r="R41" s="204"/>
      <c r="S41" s="206">
        <f>R41/'H01-TT29'!$U$9*100</f>
        <v>0</v>
      </c>
      <c r="T41" s="204"/>
      <c r="U41" s="206">
        <f>T41/'H01-TT29'!$U$9*100</f>
        <v>0</v>
      </c>
    </row>
    <row r="42" spans="1:21" x14ac:dyDescent="0.2">
      <c r="A42" s="72" t="s">
        <v>193</v>
      </c>
      <c r="B42" s="68" t="s">
        <v>155</v>
      </c>
      <c r="C42" s="76" t="s">
        <v>158</v>
      </c>
      <c r="D42" s="204"/>
      <c r="E42" s="211">
        <f>D42/'H01-TT29'!$U$9*100</f>
        <v>0</v>
      </c>
      <c r="F42" s="204"/>
      <c r="G42" s="206">
        <f>F42/'H01-TT29'!$U$9*100</f>
        <v>0</v>
      </c>
      <c r="H42" s="204"/>
      <c r="I42" s="206">
        <f>H42/'H01-TT29'!$U$9*100</f>
        <v>0</v>
      </c>
      <c r="J42" s="204"/>
      <c r="K42" s="206">
        <f>J42/'H01-TT29'!$U$9*100</f>
        <v>0</v>
      </c>
      <c r="L42" s="204"/>
      <c r="M42" s="206">
        <f>L42/'H01-TT29'!$U$9*100</f>
        <v>0</v>
      </c>
      <c r="N42" s="204"/>
      <c r="O42" s="206">
        <f>N42/'H01-TT29'!$U$9*100</f>
        <v>0</v>
      </c>
      <c r="P42" s="204"/>
      <c r="Q42" s="206">
        <f>P42/'H01-TT29'!$U$9*100</f>
        <v>0</v>
      </c>
      <c r="R42" s="204"/>
      <c r="S42" s="206">
        <f>R42/'H01-TT29'!$U$9*100</f>
        <v>0</v>
      </c>
      <c r="T42" s="204"/>
      <c r="U42" s="206">
        <f>T42/'H01-TT29'!$U$9*100</f>
        <v>0</v>
      </c>
    </row>
    <row r="43" spans="1:21" x14ac:dyDescent="0.2">
      <c r="A43" s="72" t="s">
        <v>194</v>
      </c>
      <c r="B43" s="68" t="s">
        <v>73</v>
      </c>
      <c r="C43" s="76" t="s">
        <v>74</v>
      </c>
      <c r="D43" s="204"/>
      <c r="E43" s="211">
        <f>D43/'H01-TT29'!$U$9*100</f>
        <v>0</v>
      </c>
      <c r="F43" s="204"/>
      <c r="G43" s="206">
        <f>F43/'H01-TT29'!$U$9*100</f>
        <v>0</v>
      </c>
      <c r="H43" s="204"/>
      <c r="I43" s="206">
        <f>H43/'H01-TT29'!$U$9*100</f>
        <v>0</v>
      </c>
      <c r="J43" s="204"/>
      <c r="K43" s="206">
        <f>J43/'H01-TT29'!$U$9*100</f>
        <v>0</v>
      </c>
      <c r="L43" s="204"/>
      <c r="M43" s="206">
        <f>L43/'H01-TT29'!$U$9*100</f>
        <v>0</v>
      </c>
      <c r="N43" s="204"/>
      <c r="O43" s="206">
        <f>N43/'H01-TT29'!$U$9*100</f>
        <v>0</v>
      </c>
      <c r="P43" s="204"/>
      <c r="Q43" s="206">
        <f>P43/'H01-TT29'!$U$9*100</f>
        <v>0</v>
      </c>
      <c r="R43" s="204"/>
      <c r="S43" s="206">
        <f>R43/'H01-TT29'!$U$9*100</f>
        <v>0</v>
      </c>
      <c r="T43" s="204"/>
      <c r="U43" s="206">
        <f>T43/'H01-TT29'!$U$9*100</f>
        <v>0</v>
      </c>
    </row>
    <row r="44" spans="1:21" s="75" customFormat="1" x14ac:dyDescent="0.2">
      <c r="A44" s="77">
        <v>3</v>
      </c>
      <c r="B44" s="78" t="s">
        <v>68</v>
      </c>
      <c r="C44" s="79" t="s">
        <v>81</v>
      </c>
      <c r="D44" s="207"/>
      <c r="E44" s="212">
        <f>D44/'H01-TT29'!$U$9*100</f>
        <v>0</v>
      </c>
      <c r="F44" s="207"/>
      <c r="G44" s="207">
        <f>F44/'H01-TT29'!$U$9*100</f>
        <v>0</v>
      </c>
      <c r="H44" s="207"/>
      <c r="I44" s="207">
        <f>H44/'H01-TT29'!$U$9*100</f>
        <v>0</v>
      </c>
      <c r="J44" s="207"/>
      <c r="K44" s="207">
        <f>J44/'H01-TT29'!$U$9*100</f>
        <v>0</v>
      </c>
      <c r="L44" s="207"/>
      <c r="M44" s="207">
        <f>L44/'H01-TT29'!$U$9*100</f>
        <v>0</v>
      </c>
      <c r="N44" s="207"/>
      <c r="O44" s="207">
        <f>N44/'H01-TT29'!$U$9*100</f>
        <v>0</v>
      </c>
      <c r="P44" s="207"/>
      <c r="Q44" s="207">
        <f>P44/'H01-TT29'!$U$9*100</f>
        <v>0</v>
      </c>
      <c r="R44" s="207"/>
      <c r="S44" s="207">
        <f>R44/'H01-TT29'!$U$9*100</f>
        <v>0</v>
      </c>
      <c r="T44" s="207"/>
      <c r="U44" s="207">
        <f>T44/'H01-TT29'!$U$9*100</f>
        <v>0</v>
      </c>
    </row>
    <row r="49" spans="16:20" x14ac:dyDescent="0.2">
      <c r="P49" s="127"/>
      <c r="Q49" s="127"/>
      <c r="R49" s="127"/>
      <c r="S49" s="127"/>
      <c r="T49" s="127"/>
    </row>
    <row r="50" spans="16:20" x14ac:dyDescent="0.2">
      <c r="P50" s="127"/>
      <c r="Q50" s="127"/>
      <c r="R50" s="127"/>
      <c r="S50" s="127"/>
      <c r="T50" s="127"/>
    </row>
    <row r="51" spans="16:20" x14ac:dyDescent="0.2">
      <c r="P51" s="127"/>
      <c r="Q51" s="127"/>
      <c r="R51" s="127"/>
      <c r="S51" s="127"/>
      <c r="T51" s="127"/>
    </row>
    <row r="52" spans="16:20" x14ac:dyDescent="0.2">
      <c r="P52" s="127"/>
      <c r="Q52" s="127"/>
      <c r="R52" s="127"/>
      <c r="S52" s="127"/>
      <c r="T52" s="127"/>
    </row>
  </sheetData>
  <mergeCells count="15">
    <mergeCell ref="T4:U4"/>
    <mergeCell ref="A3:U3"/>
    <mergeCell ref="A2:U2"/>
    <mergeCell ref="A4:A5"/>
    <mergeCell ref="B4:B5"/>
    <mergeCell ref="R4:S4"/>
    <mergeCell ref="A1:B1"/>
    <mergeCell ref="N4:O4"/>
    <mergeCell ref="P4:Q4"/>
    <mergeCell ref="L4:M4"/>
    <mergeCell ref="J4:K4"/>
    <mergeCell ref="C4:C5"/>
    <mergeCell ref="D4:E4"/>
    <mergeCell ref="F4:G4"/>
    <mergeCell ref="H4:I4"/>
  </mergeCells>
  <phoneticPr fontId="3" type="noConversion"/>
  <pageMargins left="0.69" right="0.16" top="0.57999999999999996" bottom="0.22" header="0.55000000000000004" footer="0.16"/>
  <pageSetup paperSize="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AZ64"/>
  <sheetViews>
    <sheetView zoomScaleNormal="85" zoomScalePageLayoutView="85" workbookViewId="0">
      <pane xSplit="4" ySplit="6" topLeftCell="E60" activePane="bottomRight" state="frozen"/>
      <selection pane="topRight" activeCell="E1" sqref="E1"/>
      <selection pane="bottomLeft" activeCell="A7" sqref="A7"/>
      <selection pane="bottomRight" activeCell="J22" sqref="J22"/>
    </sheetView>
  </sheetViews>
  <sheetFormatPr baseColWidth="10" defaultColWidth="7.83203125" defaultRowHeight="13" x14ac:dyDescent="0.15"/>
  <cols>
    <col min="1" max="1" width="3.6640625" style="193" customWidth="1"/>
    <col min="2" max="2" width="29.33203125" style="198" customWidth="1"/>
    <col min="3" max="3" width="5.1640625" style="199" customWidth="1"/>
    <col min="4" max="4" width="9.83203125" style="164" customWidth="1"/>
    <col min="5" max="7" width="9.5" style="164" customWidth="1"/>
    <col min="8" max="9" width="8.6640625" style="164" customWidth="1"/>
    <col min="10" max="10" width="7.83203125" style="164" customWidth="1"/>
    <col min="11" max="11" width="8.6640625" style="164" customWidth="1"/>
    <col min="12" max="12" width="7" style="164" hidden="1" customWidth="1"/>
    <col min="13" max="13" width="7.6640625" style="164" customWidth="1"/>
    <col min="14" max="16" width="8.6640625" style="164" customWidth="1"/>
    <col min="17" max="17" width="10.5" style="164" customWidth="1"/>
    <col min="18" max="19" width="8.6640625" style="164" customWidth="1"/>
    <col min="20" max="20" width="7.5" style="164" hidden="1" customWidth="1"/>
    <col min="21" max="21" width="7.6640625" style="164" hidden="1" customWidth="1"/>
    <col min="22" max="22" width="8" style="164" customWidth="1"/>
    <col min="23" max="24" width="8.6640625" style="164" customWidth="1"/>
    <col min="25" max="25" width="7.5" style="164" hidden="1" customWidth="1"/>
    <col min="26" max="27" width="8.6640625" style="164" customWidth="1"/>
    <col min="28" max="28" width="8.6640625" style="164" hidden="1" customWidth="1"/>
    <col min="29" max="30" width="8.6640625" style="164" customWidth="1"/>
    <col min="31" max="31" width="8.6640625" style="164" hidden="1" customWidth="1"/>
    <col min="32" max="33" width="8.6640625" style="164" customWidth="1"/>
    <col min="34" max="34" width="8.6640625" style="164" hidden="1" customWidth="1"/>
    <col min="35" max="38" width="8.6640625" style="164" customWidth="1"/>
    <col min="39" max="39" width="8.33203125" style="164" hidden="1" customWidth="1"/>
    <col min="40" max="43" width="8.6640625" style="164" customWidth="1"/>
    <col min="44" max="44" width="8.33203125" style="164" customWidth="1"/>
    <col min="45" max="45" width="8.6640625" style="164" customWidth="1"/>
    <col min="46" max="46" width="8.83203125" style="164" customWidth="1"/>
    <col min="47" max="47" width="8" style="262" hidden="1" customWidth="1"/>
    <col min="48" max="48" width="55.5" style="164" hidden="1" customWidth="1"/>
    <col min="49" max="50" width="0" style="164" hidden="1" customWidth="1"/>
    <col min="51" max="51" width="10.5" style="164" hidden="1" customWidth="1"/>
    <col min="52" max="58" width="0" style="164" hidden="1" customWidth="1"/>
    <col min="59" max="16384" width="7.83203125" style="164"/>
  </cols>
  <sheetData>
    <row r="1" spans="1:52" ht="16" x14ac:dyDescent="0.2">
      <c r="A1" s="709" t="s">
        <v>67</v>
      </c>
      <c r="B1" s="709"/>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64"/>
    </row>
    <row r="2" spans="1:52" ht="14.25" customHeight="1" x14ac:dyDescent="0.2">
      <c r="A2" s="707" t="s">
        <v>507</v>
      </c>
      <c r="B2" s="707"/>
      <c r="C2" s="707"/>
      <c r="D2" s="707"/>
      <c r="E2" s="707"/>
      <c r="F2" s="707"/>
      <c r="G2" s="707"/>
      <c r="H2" s="707"/>
      <c r="I2" s="707"/>
      <c r="J2" s="707"/>
      <c r="K2" s="707"/>
      <c r="L2" s="707"/>
      <c r="M2" s="707"/>
      <c r="N2" s="707"/>
      <c r="O2" s="707"/>
      <c r="P2" s="707"/>
      <c r="Q2" s="707"/>
      <c r="R2" s="707"/>
      <c r="S2" s="707"/>
      <c r="T2" s="707"/>
      <c r="U2" s="707"/>
      <c r="V2" s="707"/>
      <c r="W2" s="707" t="s">
        <v>507</v>
      </c>
      <c r="X2" s="707"/>
      <c r="Y2" s="707"/>
      <c r="Z2" s="707"/>
      <c r="AA2" s="707"/>
      <c r="AB2" s="707"/>
      <c r="AC2" s="707"/>
      <c r="AD2" s="707"/>
      <c r="AE2" s="707"/>
      <c r="AF2" s="707"/>
      <c r="AG2" s="707"/>
      <c r="AH2" s="707"/>
      <c r="AI2" s="707"/>
      <c r="AJ2" s="707"/>
      <c r="AK2" s="707"/>
      <c r="AL2" s="707"/>
      <c r="AM2" s="707"/>
      <c r="AN2" s="707"/>
      <c r="AO2" s="707"/>
      <c r="AP2" s="707"/>
      <c r="AQ2" s="707"/>
      <c r="AR2" s="707"/>
      <c r="AS2" s="282"/>
      <c r="AT2" s="130"/>
      <c r="AU2" s="164"/>
    </row>
    <row r="3" spans="1:52" ht="16" x14ac:dyDescent="0.15">
      <c r="A3" s="658" t="s">
        <v>224</v>
      </c>
      <c r="B3" s="658"/>
      <c r="C3" s="658"/>
      <c r="D3" s="658"/>
      <c r="E3" s="658"/>
      <c r="F3" s="658"/>
      <c r="G3" s="658"/>
      <c r="H3" s="658"/>
      <c r="I3" s="658"/>
      <c r="J3" s="658"/>
      <c r="K3" s="658"/>
      <c r="L3" s="658"/>
      <c r="M3" s="658"/>
      <c r="N3" s="658"/>
      <c r="O3" s="658"/>
      <c r="P3" s="658"/>
      <c r="Q3" s="658"/>
      <c r="R3" s="658"/>
      <c r="S3" s="658"/>
      <c r="T3" s="658"/>
      <c r="U3" s="658"/>
      <c r="V3" s="658"/>
      <c r="W3" s="658" t="s">
        <v>224</v>
      </c>
      <c r="X3" s="658"/>
      <c r="Y3" s="658"/>
      <c r="Z3" s="658"/>
      <c r="AA3" s="658"/>
      <c r="AB3" s="658"/>
      <c r="AC3" s="658"/>
      <c r="AD3" s="658"/>
      <c r="AE3" s="658"/>
      <c r="AF3" s="658"/>
      <c r="AG3" s="658"/>
      <c r="AH3" s="658"/>
      <c r="AI3" s="658"/>
      <c r="AJ3" s="658"/>
      <c r="AK3" s="658"/>
      <c r="AL3" s="658"/>
      <c r="AM3" s="658"/>
      <c r="AN3" s="658"/>
      <c r="AO3" s="658"/>
      <c r="AP3" s="658"/>
      <c r="AQ3" s="658"/>
      <c r="AR3" s="658"/>
      <c r="AS3" s="131"/>
      <c r="AT3" s="131"/>
      <c r="AU3" s="164"/>
    </row>
    <row r="4" spans="1:52" ht="15" customHeight="1" x14ac:dyDescent="0.1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710" t="s">
        <v>32</v>
      </c>
      <c r="AR4" s="710"/>
      <c r="AS4" s="710"/>
      <c r="AT4" s="710"/>
      <c r="AU4" s="164"/>
    </row>
    <row r="5" spans="1:52" ht="8.25" customHeight="1" x14ac:dyDescent="0.15">
      <c r="A5" s="711" t="s">
        <v>20</v>
      </c>
      <c r="B5" s="705" t="s">
        <v>164</v>
      </c>
      <c r="C5" s="705" t="s">
        <v>24</v>
      </c>
      <c r="D5" s="708" t="s">
        <v>133</v>
      </c>
      <c r="E5" s="166"/>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c r="AS5" s="708" t="s">
        <v>112</v>
      </c>
      <c r="AT5" s="708" t="s">
        <v>195</v>
      </c>
      <c r="AU5" s="164"/>
    </row>
    <row r="6" spans="1:52" s="169" customFormat="1" ht="18" customHeight="1" x14ac:dyDescent="0.15">
      <c r="A6" s="711"/>
      <c r="B6" s="705"/>
      <c r="C6" s="706"/>
      <c r="D6" s="708"/>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708"/>
      <c r="AT6" s="708"/>
      <c r="AY6" s="169" t="s">
        <v>663</v>
      </c>
    </row>
    <row r="7" spans="1:52" s="376" customFormat="1" ht="18" customHeight="1" x14ac:dyDescent="0.15">
      <c r="A7" s="372">
        <v>1</v>
      </c>
      <c r="B7" s="373" t="s">
        <v>34</v>
      </c>
      <c r="C7" s="374" t="s">
        <v>25</v>
      </c>
      <c r="D7" s="375">
        <f>SUM('Xã An Lộc:Xã Thịnh Lộc'!D7)</f>
        <v>7903.35</v>
      </c>
      <c r="E7" s="375">
        <f>SUM('Xã An Lộc:Xã Thịnh Lộc'!E7)</f>
        <v>7664.6500000000005</v>
      </c>
      <c r="F7" s="375">
        <f>SUM('Xã An Lộc:Xã Thịnh Lộc'!F7)</f>
        <v>0</v>
      </c>
      <c r="G7" s="375">
        <f>SUM('Xã An Lộc:Xã Thịnh Lộc'!G7)</f>
        <v>0</v>
      </c>
      <c r="H7" s="375">
        <f>SUM('Xã An Lộc:Xã Thịnh Lộc'!H7)</f>
        <v>0</v>
      </c>
      <c r="I7" s="375">
        <f>SUM('Xã An Lộc:Xã Thịnh Lộc'!I7)</f>
        <v>0</v>
      </c>
      <c r="J7" s="375">
        <f>SUM('Xã An Lộc:Xã Thịnh Lộc'!J7)</f>
        <v>0</v>
      </c>
      <c r="K7" s="375">
        <f>SUM('Xã An Lộc:Xã Thịnh Lộc'!K7)</f>
        <v>0</v>
      </c>
      <c r="L7" s="375">
        <f>SUM('Xã An Lộc:Xã Thịnh Lộc'!L7)</f>
        <v>0</v>
      </c>
      <c r="M7" s="375">
        <f>SUM('Xã An Lộc:Xã Thịnh Lộc'!M7)</f>
        <v>0</v>
      </c>
      <c r="N7" s="375">
        <f>SUM('Xã An Lộc:Xã Thịnh Lộc'!N7)</f>
        <v>30.4</v>
      </c>
      <c r="O7" s="375">
        <f>SUM('Xã An Lộc:Xã Thịnh Lộc'!O7)</f>
        <v>0</v>
      </c>
      <c r="P7" s="375">
        <f>SUM('Xã An Lộc:Xã Thịnh Lộc'!P7)</f>
        <v>41.2</v>
      </c>
      <c r="Q7" s="375">
        <f>SUM('Xã An Lộc:Xã Thịnh Lộc'!Q7)</f>
        <v>167.09999999999997</v>
      </c>
      <c r="R7" s="375">
        <f>SUM('Xã An Lộc:Xã Thịnh Lộc'!R7)</f>
        <v>0</v>
      </c>
      <c r="S7" s="375">
        <f>SUM('Xã An Lộc:Xã Thịnh Lộc'!S7)</f>
        <v>0</v>
      </c>
      <c r="T7" s="375">
        <f>SUM('Xã An Lộc:Xã Thịnh Lộc'!T7)</f>
        <v>0</v>
      </c>
      <c r="U7" s="375">
        <f>SUM('Xã An Lộc:Xã Thịnh Lộc'!U7)</f>
        <v>0</v>
      </c>
      <c r="V7" s="375">
        <f>SUM('Xã An Lộc:Xã Thịnh Lộc'!V7)</f>
        <v>10</v>
      </c>
      <c r="W7" s="375">
        <f>SUM('Xã An Lộc:Xã Thịnh Lộc'!W7)</f>
        <v>43</v>
      </c>
      <c r="X7" s="375">
        <f>SUM('Xã An Lộc:Xã Thịnh Lộc'!X7)</f>
        <v>2</v>
      </c>
      <c r="Y7" s="375">
        <f>SUM('Xã An Lộc:Xã Thịnh Lộc'!Y7)</f>
        <v>0</v>
      </c>
      <c r="Z7" s="375">
        <f>SUM('Xã An Lộc:Xã Thịnh Lộc'!Z7)</f>
        <v>72.099999999999994</v>
      </c>
      <c r="AA7" s="375">
        <f>SUM('Xã An Lộc:Xã Thịnh Lộc'!AA7)</f>
        <v>0</v>
      </c>
      <c r="AB7" s="375">
        <f>SUM('Xã An Lộc:Xã Thịnh Lộc'!AB7)</f>
        <v>0</v>
      </c>
      <c r="AC7" s="375">
        <f>SUM('Xã An Lộc:Xã Thịnh Lộc'!AC7)</f>
        <v>0</v>
      </c>
      <c r="AD7" s="375">
        <f>SUM('Xã An Lộc:Xã Thịnh Lộc'!AD7)</f>
        <v>16.22</v>
      </c>
      <c r="AE7" s="375">
        <f>SUM('Xã An Lộc:Xã Thịnh Lộc'!AE7)</f>
        <v>0</v>
      </c>
      <c r="AF7" s="375">
        <f>SUM('Xã An Lộc:Xã Thịnh Lộc'!AF7)</f>
        <v>0.23</v>
      </c>
      <c r="AG7" s="375">
        <f>SUM('Xã An Lộc:Xã Thịnh Lộc'!AG7)</f>
        <v>0</v>
      </c>
      <c r="AH7" s="375">
        <f>SUM('Xã An Lộc:Xã Thịnh Lộc'!AH7)</f>
        <v>0</v>
      </c>
      <c r="AI7" s="375">
        <f>SUM('Xã An Lộc:Xã Thịnh Lộc'!AI7)</f>
        <v>15</v>
      </c>
      <c r="AJ7" s="375">
        <f>SUM('Xã An Lộc:Xã Thịnh Lộc'!AJ7)</f>
        <v>2.2999999999999998</v>
      </c>
      <c r="AK7" s="375">
        <f>SUM('Xã An Lộc:Xã Thịnh Lộc'!AK7)</f>
        <v>6</v>
      </c>
      <c r="AL7" s="375">
        <f>SUM('Xã An Lộc:Xã Thịnh Lộc'!AL7)</f>
        <v>0.25</v>
      </c>
      <c r="AM7" s="375">
        <f>SUM('Xã An Lộc:Xã Thịnh Lộc'!AM7)</f>
        <v>0</v>
      </c>
      <c r="AN7" s="375">
        <f>SUM('Xã An Lộc:Xã Thịnh Lộc'!AN7)</f>
        <v>0</v>
      </c>
      <c r="AO7" s="375">
        <f>SUM('Xã An Lộc:Xã Thịnh Lộc'!AO7)</f>
        <v>0</v>
      </c>
      <c r="AP7" s="375">
        <f>SUM('Xã An Lộc:Xã Thịnh Lộc'!AP7)</f>
        <v>0</v>
      </c>
      <c r="AQ7" s="375">
        <f>SUM('Xã An Lộc:Xã Thịnh Lộc'!AQ7)</f>
        <v>0</v>
      </c>
      <c r="AR7" s="375">
        <f>SUM('Xã An Lộc:Xã Thịnh Lộc'!AR7)</f>
        <v>0</v>
      </c>
      <c r="AS7" s="375">
        <f>SUM('Xã An Lộc:Xã Thịnh Lộc'!AS7)</f>
        <v>238.7</v>
      </c>
      <c r="AT7" s="375">
        <f>SUM('Xã An Lộc:Xã Thịnh Lộc'!AT7)</f>
        <v>7765.6500000000015</v>
      </c>
      <c r="AU7" s="376">
        <f>AT7-D7</f>
        <v>-137.69999999999891</v>
      </c>
      <c r="AV7" s="203" t="s">
        <v>207</v>
      </c>
      <c r="AW7" s="197">
        <v>-133.94999999999891</v>
      </c>
      <c r="AX7" s="197">
        <f>AU7-AW7</f>
        <v>-3.75</v>
      </c>
      <c r="AY7" s="197">
        <v>7767.6500000000015</v>
      </c>
      <c r="AZ7" s="197"/>
    </row>
    <row r="8" spans="1:52" ht="18" customHeight="1" x14ac:dyDescent="0.15">
      <c r="A8" s="377" t="s">
        <v>5</v>
      </c>
      <c r="B8" s="378" t="s">
        <v>77</v>
      </c>
      <c r="C8" s="379" t="s">
        <v>78</v>
      </c>
      <c r="D8" s="380">
        <f>SUM('Xã An Lộc:Xã Thịnh Lộc'!D8)</f>
        <v>3575.6900000000005</v>
      </c>
      <c r="E8" s="380">
        <f>SUM('Xã An Lộc:Xã Thịnh Lộc'!E8)</f>
        <v>2.4</v>
      </c>
      <c r="F8" s="380">
        <f>SUM('Xã An Lộc:Xã Thịnh Lộc'!F8)</f>
        <v>3540.2</v>
      </c>
      <c r="G8" s="380">
        <f>SUM('Xã An Lộc:Xã Thịnh Lộc'!G8)</f>
        <v>0</v>
      </c>
      <c r="H8" s="380">
        <f>SUM('Xã An Lộc:Xã Thịnh Lộc'!H8)</f>
        <v>0</v>
      </c>
      <c r="I8" s="380">
        <f>SUM('Xã An Lộc:Xã Thịnh Lộc'!I8)</f>
        <v>0</v>
      </c>
      <c r="J8" s="380">
        <f>SUM('Xã An Lộc:Xã Thịnh Lộc'!J8)</f>
        <v>0</v>
      </c>
      <c r="K8" s="380">
        <f>SUM('Xã An Lộc:Xã Thịnh Lộc'!K8)</f>
        <v>0</v>
      </c>
      <c r="L8" s="380">
        <f>SUM('Xã An Lộc:Xã Thịnh Lộc'!L8)</f>
        <v>0</v>
      </c>
      <c r="M8" s="380">
        <f>SUM('Xã An Lộc:Xã Thịnh Lộc'!M8)</f>
        <v>0</v>
      </c>
      <c r="N8" s="380">
        <f>SUM('Xã An Lộc:Xã Thịnh Lộc'!N8)</f>
        <v>0.4</v>
      </c>
      <c r="O8" s="380">
        <f>SUM('Xã An Lộc:Xã Thịnh Lộc'!O8)</f>
        <v>0</v>
      </c>
      <c r="P8" s="380">
        <f>SUM('Xã An Lộc:Xã Thịnh Lộc'!P8)</f>
        <v>2</v>
      </c>
      <c r="Q8" s="380">
        <f>SUM('Xã An Lộc:Xã Thịnh Lộc'!Q8)</f>
        <v>33.090000000000003</v>
      </c>
      <c r="R8" s="380">
        <f>SUM('Xã An Lộc:Xã Thịnh Lộc'!R8)</f>
        <v>0</v>
      </c>
      <c r="S8" s="380">
        <f>SUM('Xã An Lộc:Xã Thịnh Lộc'!S8)</f>
        <v>0</v>
      </c>
      <c r="T8" s="380">
        <f>SUM('Xã An Lộc:Xã Thịnh Lộc'!T8)</f>
        <v>0</v>
      </c>
      <c r="U8" s="380">
        <f>SUM('Xã An Lộc:Xã Thịnh Lộc'!U8)</f>
        <v>0</v>
      </c>
      <c r="V8" s="380">
        <f>SUM('Xã An Lộc:Xã Thịnh Lộc'!V8)</f>
        <v>0</v>
      </c>
      <c r="W8" s="380">
        <f>SUM('Xã An Lộc:Xã Thịnh Lộc'!W8)</f>
        <v>5.59</v>
      </c>
      <c r="X8" s="380">
        <f>SUM('Xã An Lộc:Xã Thịnh Lộc'!X8)</f>
        <v>0</v>
      </c>
      <c r="Y8" s="380">
        <f>SUM('Xã An Lộc:Xã Thịnh Lộc'!Y8)</f>
        <v>0</v>
      </c>
      <c r="Z8" s="380">
        <f>SUM('Xã An Lộc:Xã Thịnh Lộc'!Z8)</f>
        <v>20.100000000000001</v>
      </c>
      <c r="AA8" s="380">
        <f>SUM('Xã An Lộc:Xã Thịnh Lộc'!AA8)</f>
        <v>0</v>
      </c>
      <c r="AB8" s="380">
        <f>SUM('Xã An Lộc:Xã Thịnh Lộc'!AB8)</f>
        <v>0</v>
      </c>
      <c r="AC8" s="380">
        <f>SUM('Xã An Lộc:Xã Thịnh Lộc'!AC8)</f>
        <v>0</v>
      </c>
      <c r="AD8" s="380">
        <f>SUM('Xã An Lộc:Xã Thịnh Lộc'!AD8)</f>
        <v>5.3</v>
      </c>
      <c r="AE8" s="380">
        <f>SUM('Xã An Lộc:Xã Thịnh Lộc'!AE8)</f>
        <v>0</v>
      </c>
      <c r="AF8" s="380">
        <f>SUM('Xã An Lộc:Xã Thịnh Lộc'!AF8)</f>
        <v>0</v>
      </c>
      <c r="AG8" s="380">
        <f>SUM('Xã An Lộc:Xã Thịnh Lộc'!AG8)</f>
        <v>0</v>
      </c>
      <c r="AH8" s="380">
        <f>SUM('Xã An Lộc:Xã Thịnh Lộc'!AH8)</f>
        <v>0</v>
      </c>
      <c r="AI8" s="380">
        <f>SUM('Xã An Lộc:Xã Thịnh Lộc'!AI8)</f>
        <v>0</v>
      </c>
      <c r="AJ8" s="380">
        <f>SUM('Xã An Lộc:Xã Thịnh Lộc'!AJ8)</f>
        <v>2.1</v>
      </c>
      <c r="AK8" s="380">
        <f>SUM('Xã An Lộc:Xã Thịnh Lộc'!AK8)</f>
        <v>0</v>
      </c>
      <c r="AL8" s="380">
        <f>SUM('Xã An Lộc:Xã Thịnh Lộc'!AL8)</f>
        <v>0</v>
      </c>
      <c r="AM8" s="380">
        <f>SUM('Xã An Lộc:Xã Thịnh Lộc'!AM8)</f>
        <v>0</v>
      </c>
      <c r="AN8" s="380">
        <f>SUM('Xã An Lộc:Xã Thịnh Lộc'!AN8)</f>
        <v>0</v>
      </c>
      <c r="AO8" s="380">
        <f>SUM('Xã An Lộc:Xã Thịnh Lộc'!AO8)</f>
        <v>0</v>
      </c>
      <c r="AP8" s="380">
        <f>SUM('Xã An Lộc:Xã Thịnh Lộc'!AP8)</f>
        <v>0</v>
      </c>
      <c r="AQ8" s="380">
        <f>SUM('Xã An Lộc:Xã Thịnh Lộc'!AQ8)</f>
        <v>0</v>
      </c>
      <c r="AR8" s="380">
        <f>SUM('Xã An Lộc:Xã Thịnh Lộc'!AR8)</f>
        <v>0</v>
      </c>
      <c r="AS8" s="380">
        <f>SUM('Xã An Lộc:Xã Thịnh Lộc'!AS8)</f>
        <v>35.49</v>
      </c>
      <c r="AT8" s="380">
        <f>SUM('Xã An Lộc:Xã Thịnh Lộc'!AT8)</f>
        <v>3540.2</v>
      </c>
      <c r="AU8" s="169">
        <f t="shared" ref="AU8:AU48" si="0">AT8-D8</f>
        <v>-35.490000000000691</v>
      </c>
      <c r="AV8" s="381" t="s">
        <v>208</v>
      </c>
      <c r="AW8" s="164">
        <v>-35.690000000000509</v>
      </c>
      <c r="AX8" s="164">
        <f t="shared" ref="AX8:AX48" si="1">AU8-AW8</f>
        <v>0.1999999999998181</v>
      </c>
      <c r="AY8" s="164">
        <v>3542.2</v>
      </c>
    </row>
    <row r="9" spans="1:52" ht="18" customHeight="1" x14ac:dyDescent="0.15">
      <c r="A9" s="377"/>
      <c r="B9" s="378" t="s">
        <v>205</v>
      </c>
      <c r="C9" s="379" t="s">
        <v>76</v>
      </c>
      <c r="D9" s="380">
        <f>SUM('Xã An Lộc:Xã Thịnh Lộc'!D9)</f>
        <v>2968.7499999999995</v>
      </c>
      <c r="E9" s="380">
        <f>SUM('Xã An Lộc:Xã Thịnh Lộc'!E9)</f>
        <v>2.4</v>
      </c>
      <c r="F9" s="380">
        <f>SUM('Xã An Lộc:Xã Thịnh Lộc'!F9)</f>
        <v>0</v>
      </c>
      <c r="G9" s="380">
        <f>SUM('Xã An Lộc:Xã Thịnh Lộc'!G9)</f>
        <v>2938.86</v>
      </c>
      <c r="H9" s="380">
        <f>SUM('Xã An Lộc:Xã Thịnh Lộc'!H9)</f>
        <v>0</v>
      </c>
      <c r="I9" s="380">
        <f>SUM('Xã An Lộc:Xã Thịnh Lộc'!I9)</f>
        <v>0</v>
      </c>
      <c r="J9" s="380">
        <f>SUM('Xã An Lộc:Xã Thịnh Lộc'!J9)</f>
        <v>0</v>
      </c>
      <c r="K9" s="380">
        <f>SUM('Xã An Lộc:Xã Thịnh Lộc'!K9)</f>
        <v>0</v>
      </c>
      <c r="L9" s="380">
        <f>SUM('Xã An Lộc:Xã Thịnh Lộc'!L9)</f>
        <v>0</v>
      </c>
      <c r="M9" s="380">
        <f>SUM('Xã An Lộc:Xã Thịnh Lộc'!M9)</f>
        <v>0</v>
      </c>
      <c r="N9" s="380">
        <f>SUM('Xã An Lộc:Xã Thịnh Lộc'!N9)</f>
        <v>0.4</v>
      </c>
      <c r="O9" s="380">
        <f>SUM('Xã An Lộc:Xã Thịnh Lộc'!O9)</f>
        <v>0</v>
      </c>
      <c r="P9" s="380">
        <f>SUM('Xã An Lộc:Xã Thịnh Lộc'!P9)</f>
        <v>2</v>
      </c>
      <c r="Q9" s="380">
        <f>SUM('Xã An Lộc:Xã Thịnh Lộc'!Q9)</f>
        <v>27.489999999999995</v>
      </c>
      <c r="R9" s="380">
        <f>SUM('Xã An Lộc:Xã Thịnh Lộc'!R9)</f>
        <v>0</v>
      </c>
      <c r="S9" s="380">
        <f>SUM('Xã An Lộc:Xã Thịnh Lộc'!S9)</f>
        <v>0</v>
      </c>
      <c r="T9" s="380">
        <f>SUM('Xã An Lộc:Xã Thịnh Lộc'!T9)</f>
        <v>0</v>
      </c>
      <c r="U9" s="380">
        <f>SUM('Xã An Lộc:Xã Thịnh Lộc'!U9)</f>
        <v>0</v>
      </c>
      <c r="V9" s="380">
        <f>SUM('Xã An Lộc:Xã Thịnh Lộc'!V9)</f>
        <v>0</v>
      </c>
      <c r="W9" s="380">
        <f>SUM('Xã An Lộc:Xã Thịnh Lộc'!W9)</f>
        <v>4.49</v>
      </c>
      <c r="X9" s="380">
        <f>SUM('Xã An Lộc:Xã Thịnh Lộc'!X9)</f>
        <v>0</v>
      </c>
      <c r="Y9" s="380">
        <f>SUM('Xã An Lộc:Xã Thịnh Lộc'!Y9)</f>
        <v>0</v>
      </c>
      <c r="Z9" s="380">
        <f>SUM('Xã An Lộc:Xã Thịnh Lộc'!Z9)</f>
        <v>17.649999999999999</v>
      </c>
      <c r="AA9" s="380">
        <f>SUM('Xã An Lộc:Xã Thịnh Lộc'!AA9)</f>
        <v>0</v>
      </c>
      <c r="AB9" s="380">
        <f>SUM('Xã An Lộc:Xã Thịnh Lộc'!AB9)</f>
        <v>0</v>
      </c>
      <c r="AC9" s="380">
        <f>SUM('Xã An Lộc:Xã Thịnh Lộc'!AC9)</f>
        <v>0</v>
      </c>
      <c r="AD9" s="380">
        <f>SUM('Xã An Lộc:Xã Thịnh Lộc'!AD9)</f>
        <v>3.25</v>
      </c>
      <c r="AE9" s="380">
        <f>SUM('Xã An Lộc:Xã Thịnh Lộc'!AE9)</f>
        <v>0</v>
      </c>
      <c r="AF9" s="380">
        <f>SUM('Xã An Lộc:Xã Thịnh Lộc'!AF9)</f>
        <v>0</v>
      </c>
      <c r="AG9" s="380">
        <f>SUM('Xã An Lộc:Xã Thịnh Lộc'!AG9)</f>
        <v>0</v>
      </c>
      <c r="AH9" s="380">
        <f>SUM('Xã An Lộc:Xã Thịnh Lộc'!AH9)</f>
        <v>0</v>
      </c>
      <c r="AI9" s="380">
        <f>SUM('Xã An Lộc:Xã Thịnh Lộc'!AI9)</f>
        <v>0</v>
      </c>
      <c r="AJ9" s="380">
        <f>SUM('Xã An Lộc:Xã Thịnh Lộc'!AJ9)</f>
        <v>2.1</v>
      </c>
      <c r="AK9" s="380">
        <f>SUM('Xã An Lộc:Xã Thịnh Lộc'!AK9)</f>
        <v>0</v>
      </c>
      <c r="AL9" s="380">
        <f>SUM('Xã An Lộc:Xã Thịnh Lộc'!AL9)</f>
        <v>0</v>
      </c>
      <c r="AM9" s="380">
        <f>SUM('Xã An Lộc:Xã Thịnh Lộc'!AM9)</f>
        <v>0</v>
      </c>
      <c r="AN9" s="380">
        <f>SUM('Xã An Lộc:Xã Thịnh Lộc'!AN9)</f>
        <v>0</v>
      </c>
      <c r="AO9" s="380">
        <f>SUM('Xã An Lộc:Xã Thịnh Lộc'!AO9)</f>
        <v>0</v>
      </c>
      <c r="AP9" s="380">
        <f>SUM('Xã An Lộc:Xã Thịnh Lộc'!AP9)</f>
        <v>0</v>
      </c>
      <c r="AQ9" s="380">
        <f>SUM('Xã An Lộc:Xã Thịnh Lộc'!AQ9)</f>
        <v>0</v>
      </c>
      <c r="AR9" s="380">
        <f>SUM('Xã An Lộc:Xã Thịnh Lộc'!AR9)</f>
        <v>0</v>
      </c>
      <c r="AS9" s="380">
        <f>SUM('Xã An Lộc:Xã Thịnh Lộc'!AS9)</f>
        <v>29.889999999999993</v>
      </c>
      <c r="AT9" s="380">
        <f>SUM('Xã An Lộc:Xã Thịnh Lộc'!AT9)</f>
        <v>2938.86</v>
      </c>
      <c r="AU9" s="169">
        <f t="shared" si="0"/>
        <v>-29.889999999999418</v>
      </c>
      <c r="AV9" s="381" t="s">
        <v>209</v>
      </c>
      <c r="AW9" s="164">
        <v>-30.089999999999236</v>
      </c>
      <c r="AX9" s="164">
        <f t="shared" si="1"/>
        <v>0.1999999999998181</v>
      </c>
      <c r="AY9" s="164">
        <v>2940.86</v>
      </c>
    </row>
    <row r="10" spans="1:52" ht="16.5" customHeight="1" x14ac:dyDescent="0.15">
      <c r="A10" s="377"/>
      <c r="B10" s="378" t="s">
        <v>206</v>
      </c>
      <c r="C10" s="379" t="s">
        <v>204</v>
      </c>
      <c r="D10" s="380">
        <f>SUM('Xã An Lộc:Xã Thịnh Lộc'!D10)</f>
        <v>606.93000000000006</v>
      </c>
      <c r="E10" s="380">
        <f>SUM('Xã An Lộc:Xã Thịnh Lộc'!E10)</f>
        <v>0</v>
      </c>
      <c r="F10" s="380">
        <f>SUM('Xã An Lộc:Xã Thịnh Lộc'!F10)</f>
        <v>0</v>
      </c>
      <c r="G10" s="380">
        <f>SUM('Xã An Lộc:Xã Thịnh Lộc'!G10)</f>
        <v>0</v>
      </c>
      <c r="H10" s="380">
        <f>SUM('Xã An Lộc:Xã Thịnh Lộc'!H10)</f>
        <v>601.32999999999993</v>
      </c>
      <c r="I10" s="380">
        <f>SUM('Xã An Lộc:Xã Thịnh Lộc'!I10)</f>
        <v>0</v>
      </c>
      <c r="J10" s="380">
        <f>SUM('Xã An Lộc:Xã Thịnh Lộc'!J10)</f>
        <v>0</v>
      </c>
      <c r="K10" s="380">
        <f>SUM('Xã An Lộc:Xã Thịnh Lộc'!K10)</f>
        <v>0</v>
      </c>
      <c r="L10" s="380">
        <f>SUM('Xã An Lộc:Xã Thịnh Lộc'!L10)</f>
        <v>0</v>
      </c>
      <c r="M10" s="380">
        <f>SUM('Xã An Lộc:Xã Thịnh Lộc'!M10)</f>
        <v>0</v>
      </c>
      <c r="N10" s="380">
        <f>SUM('Xã An Lộc:Xã Thịnh Lộc'!N10)</f>
        <v>0</v>
      </c>
      <c r="O10" s="380">
        <f>SUM('Xã An Lộc:Xã Thịnh Lộc'!O10)</f>
        <v>0</v>
      </c>
      <c r="P10" s="380">
        <f>SUM('Xã An Lộc:Xã Thịnh Lộc'!P10)</f>
        <v>0</v>
      </c>
      <c r="Q10" s="380">
        <f>SUM('Xã An Lộc:Xã Thịnh Lộc'!Q10)</f>
        <v>5.6</v>
      </c>
      <c r="R10" s="380">
        <f>SUM('Xã An Lộc:Xã Thịnh Lộc'!R10)</f>
        <v>0</v>
      </c>
      <c r="S10" s="380">
        <f>SUM('Xã An Lộc:Xã Thịnh Lộc'!S10)</f>
        <v>0</v>
      </c>
      <c r="T10" s="380">
        <f>SUM('Xã An Lộc:Xã Thịnh Lộc'!T10)</f>
        <v>0</v>
      </c>
      <c r="U10" s="380">
        <f>SUM('Xã An Lộc:Xã Thịnh Lộc'!U10)</f>
        <v>0</v>
      </c>
      <c r="V10" s="380">
        <f>SUM('Xã An Lộc:Xã Thịnh Lộc'!V10)</f>
        <v>0</v>
      </c>
      <c r="W10" s="380">
        <f>SUM('Xã An Lộc:Xã Thịnh Lộc'!W10)</f>
        <v>1.1000000000000001</v>
      </c>
      <c r="X10" s="380">
        <f>SUM('Xã An Lộc:Xã Thịnh Lộc'!X10)</f>
        <v>0</v>
      </c>
      <c r="Y10" s="380">
        <f>SUM('Xã An Lộc:Xã Thịnh Lộc'!Y10)</f>
        <v>0</v>
      </c>
      <c r="Z10" s="380">
        <f>SUM('Xã An Lộc:Xã Thịnh Lộc'!Z10)</f>
        <v>2.4500000000000002</v>
      </c>
      <c r="AA10" s="380">
        <f>SUM('Xã An Lộc:Xã Thịnh Lộc'!AA10)</f>
        <v>0</v>
      </c>
      <c r="AB10" s="380">
        <f>SUM('Xã An Lộc:Xã Thịnh Lộc'!AB10)</f>
        <v>0</v>
      </c>
      <c r="AC10" s="380">
        <f>SUM('Xã An Lộc:Xã Thịnh Lộc'!AC10)</f>
        <v>0</v>
      </c>
      <c r="AD10" s="380">
        <f>SUM('Xã An Lộc:Xã Thịnh Lộc'!AD10)</f>
        <v>2.0500000000000003</v>
      </c>
      <c r="AE10" s="380">
        <f>SUM('Xã An Lộc:Xã Thịnh Lộc'!AE10)</f>
        <v>0</v>
      </c>
      <c r="AF10" s="380">
        <f>SUM('Xã An Lộc:Xã Thịnh Lộc'!AF10)</f>
        <v>0</v>
      </c>
      <c r="AG10" s="380">
        <f>SUM('Xã An Lộc:Xã Thịnh Lộc'!AG10)</f>
        <v>0</v>
      </c>
      <c r="AH10" s="380">
        <f>SUM('Xã An Lộc:Xã Thịnh Lộc'!AH10)</f>
        <v>0</v>
      </c>
      <c r="AI10" s="380">
        <f>SUM('Xã An Lộc:Xã Thịnh Lộc'!AI10)</f>
        <v>0</v>
      </c>
      <c r="AJ10" s="380">
        <f>SUM('Xã An Lộc:Xã Thịnh Lộc'!AJ10)</f>
        <v>0</v>
      </c>
      <c r="AK10" s="380">
        <f>SUM('Xã An Lộc:Xã Thịnh Lộc'!AK10)</f>
        <v>0</v>
      </c>
      <c r="AL10" s="380">
        <f>SUM('Xã An Lộc:Xã Thịnh Lộc'!AL10)</f>
        <v>0</v>
      </c>
      <c r="AM10" s="380">
        <f>SUM('Xã An Lộc:Xã Thịnh Lộc'!AM10)</f>
        <v>0</v>
      </c>
      <c r="AN10" s="380">
        <f>SUM('Xã An Lộc:Xã Thịnh Lộc'!AN10)</f>
        <v>0</v>
      </c>
      <c r="AO10" s="380">
        <f>SUM('Xã An Lộc:Xã Thịnh Lộc'!AO10)</f>
        <v>0</v>
      </c>
      <c r="AP10" s="380">
        <f>SUM('Xã An Lộc:Xã Thịnh Lộc'!AP10)</f>
        <v>0</v>
      </c>
      <c r="AQ10" s="380">
        <f>SUM('Xã An Lộc:Xã Thịnh Lộc'!AQ10)</f>
        <v>0</v>
      </c>
      <c r="AR10" s="380">
        <f>SUM('Xã An Lộc:Xã Thịnh Lộc'!AR10)</f>
        <v>0</v>
      </c>
      <c r="AS10" s="380">
        <f>SUM('Xã An Lộc:Xã Thịnh Lộc'!AS10)</f>
        <v>5.6</v>
      </c>
      <c r="AT10" s="380">
        <f>SUM('Xã An Lộc:Xã Thịnh Lộc'!AT10)</f>
        <v>601.32999999999993</v>
      </c>
      <c r="AU10" s="169">
        <f t="shared" si="0"/>
        <v>-5.6000000000001364</v>
      </c>
      <c r="AV10" s="381" t="s">
        <v>210</v>
      </c>
      <c r="AW10" s="164">
        <v>-5.6000000000001364</v>
      </c>
      <c r="AX10" s="164">
        <f t="shared" si="1"/>
        <v>0</v>
      </c>
      <c r="AY10" s="164">
        <v>601.32999999999993</v>
      </c>
    </row>
    <row r="11" spans="1:52" ht="16.5" customHeight="1" x14ac:dyDescent="0.15">
      <c r="A11" s="377" t="s">
        <v>6</v>
      </c>
      <c r="B11" s="378" t="s">
        <v>105</v>
      </c>
      <c r="C11" s="379" t="s">
        <v>54</v>
      </c>
      <c r="D11" s="380">
        <f>SUM('Xã An Lộc:Xã Thịnh Lộc'!D11)</f>
        <v>947.72999999999979</v>
      </c>
      <c r="E11" s="380">
        <f>SUM('Xã An Lộc:Xã Thịnh Lộc'!E11)</f>
        <v>32.5</v>
      </c>
      <c r="F11" s="380">
        <f>SUM('Xã An Lộc:Xã Thịnh Lộc'!F11)</f>
        <v>0</v>
      </c>
      <c r="G11" s="380">
        <f>SUM('Xã An Lộc:Xã Thịnh Lộc'!G11)</f>
        <v>0</v>
      </c>
      <c r="H11" s="380">
        <f>SUM('Xã An Lộc:Xã Thịnh Lộc'!H11)</f>
        <v>0</v>
      </c>
      <c r="I11" s="380">
        <f>SUM('Xã An Lộc:Xã Thịnh Lộc'!I11)</f>
        <v>871.32999999999993</v>
      </c>
      <c r="J11" s="380">
        <f>SUM('Xã An Lộc:Xã Thịnh Lộc'!J11)</f>
        <v>0</v>
      </c>
      <c r="K11" s="380">
        <f>SUM('Xã An Lộc:Xã Thịnh Lộc'!K11)</f>
        <v>0</v>
      </c>
      <c r="L11" s="380">
        <f>SUM('Xã An Lộc:Xã Thịnh Lộc'!L11)</f>
        <v>0</v>
      </c>
      <c r="M11" s="380">
        <f>SUM('Xã An Lộc:Xã Thịnh Lộc'!M11)</f>
        <v>0</v>
      </c>
      <c r="N11" s="380">
        <f>SUM('Xã An Lộc:Xã Thịnh Lộc'!N11)</f>
        <v>0</v>
      </c>
      <c r="O11" s="380">
        <f>SUM('Xã An Lộc:Xã Thịnh Lộc'!O11)</f>
        <v>0</v>
      </c>
      <c r="P11" s="380">
        <f>SUM('Xã An Lộc:Xã Thịnh Lộc'!P11)</f>
        <v>32.5</v>
      </c>
      <c r="Q11" s="380">
        <f>SUM('Xã An Lộc:Xã Thịnh Lộc'!Q11)</f>
        <v>43.899999999999991</v>
      </c>
      <c r="R11" s="380">
        <f>SUM('Xã An Lộc:Xã Thịnh Lộc'!R11)</f>
        <v>0</v>
      </c>
      <c r="S11" s="380">
        <f>SUM('Xã An Lộc:Xã Thịnh Lộc'!S11)</f>
        <v>0</v>
      </c>
      <c r="T11" s="380">
        <f>SUM('Xã An Lộc:Xã Thịnh Lộc'!T11)</f>
        <v>0</v>
      </c>
      <c r="U11" s="380">
        <f>SUM('Xã An Lộc:Xã Thịnh Lộc'!U11)</f>
        <v>0</v>
      </c>
      <c r="V11" s="380">
        <f>SUM('Xã An Lộc:Xã Thịnh Lộc'!V11)</f>
        <v>0</v>
      </c>
      <c r="W11" s="380">
        <f>SUM('Xã An Lộc:Xã Thịnh Lộc'!W11)</f>
        <v>10.35</v>
      </c>
      <c r="X11" s="380">
        <f>SUM('Xã An Lộc:Xã Thịnh Lộc'!X11)</f>
        <v>1</v>
      </c>
      <c r="Y11" s="380">
        <f>SUM('Xã An Lộc:Xã Thịnh Lộc'!Y11)</f>
        <v>0</v>
      </c>
      <c r="Z11" s="380">
        <f>SUM('Xã An Lộc:Xã Thịnh Lộc'!Z11)</f>
        <v>19.099999999999998</v>
      </c>
      <c r="AA11" s="380">
        <f>SUM('Xã An Lộc:Xã Thịnh Lộc'!AA11)</f>
        <v>0</v>
      </c>
      <c r="AB11" s="380">
        <f>SUM('Xã An Lộc:Xã Thịnh Lộc'!AB11)</f>
        <v>0</v>
      </c>
      <c r="AC11" s="380">
        <f>SUM('Xã An Lộc:Xã Thịnh Lộc'!AC11)</f>
        <v>0</v>
      </c>
      <c r="AD11" s="380">
        <f>SUM('Xã An Lộc:Xã Thịnh Lộc'!AD11)</f>
        <v>9.52</v>
      </c>
      <c r="AE11" s="380">
        <f>SUM('Xã An Lộc:Xã Thịnh Lộc'!AE11)</f>
        <v>0</v>
      </c>
      <c r="AF11" s="380">
        <f>SUM('Xã An Lộc:Xã Thịnh Lộc'!AF11)</f>
        <v>0.23</v>
      </c>
      <c r="AG11" s="380">
        <f>SUM('Xã An Lộc:Xã Thịnh Lộc'!AG11)</f>
        <v>0</v>
      </c>
      <c r="AH11" s="380">
        <f>SUM('Xã An Lộc:Xã Thịnh Lộc'!AH11)</f>
        <v>0</v>
      </c>
      <c r="AI11" s="380">
        <f>SUM('Xã An Lộc:Xã Thịnh Lộc'!AI11)</f>
        <v>0</v>
      </c>
      <c r="AJ11" s="380">
        <f>SUM('Xã An Lộc:Xã Thịnh Lộc'!AJ11)</f>
        <v>0.2</v>
      </c>
      <c r="AK11" s="380">
        <f>SUM('Xã An Lộc:Xã Thịnh Lộc'!AK11)</f>
        <v>3.5</v>
      </c>
      <c r="AL11" s="380">
        <f>SUM('Xã An Lộc:Xã Thịnh Lộc'!AL11)</f>
        <v>0</v>
      </c>
      <c r="AM11" s="380">
        <f>SUM('Xã An Lộc:Xã Thịnh Lộc'!AM11)</f>
        <v>0</v>
      </c>
      <c r="AN11" s="380">
        <f>SUM('Xã An Lộc:Xã Thịnh Lộc'!AN11)</f>
        <v>0</v>
      </c>
      <c r="AO11" s="380">
        <f>SUM('Xã An Lộc:Xã Thịnh Lộc'!AO11)</f>
        <v>0</v>
      </c>
      <c r="AP11" s="380">
        <f>SUM('Xã An Lộc:Xã Thịnh Lộc'!AP11)</f>
        <v>0</v>
      </c>
      <c r="AQ11" s="380">
        <f>SUM('Xã An Lộc:Xã Thịnh Lộc'!AQ11)</f>
        <v>0</v>
      </c>
      <c r="AR11" s="380">
        <f>SUM('Xã An Lộc:Xã Thịnh Lộc'!AR11)</f>
        <v>0</v>
      </c>
      <c r="AS11" s="380">
        <f>SUM('Xã An Lộc:Xã Thịnh Lộc'!AS11)</f>
        <v>76.399999999999977</v>
      </c>
      <c r="AT11" s="380">
        <f>SUM('Xã An Lộc:Xã Thịnh Lộc'!AT11)</f>
        <v>871.32999999999993</v>
      </c>
      <c r="AU11" s="169">
        <f t="shared" si="0"/>
        <v>-76.399999999999864</v>
      </c>
      <c r="AW11" s="164">
        <v>-76.349999999999682</v>
      </c>
      <c r="AX11" s="164">
        <f t="shared" si="1"/>
        <v>-5.0000000000181899E-2</v>
      </c>
      <c r="AY11" s="164">
        <v>871.32999999999993</v>
      </c>
    </row>
    <row r="12" spans="1:52" ht="16.5" customHeight="1" x14ac:dyDescent="0.15">
      <c r="A12" s="377" t="s">
        <v>7</v>
      </c>
      <c r="B12" s="378" t="s">
        <v>37</v>
      </c>
      <c r="C12" s="379" t="s">
        <v>42</v>
      </c>
      <c r="D12" s="380">
        <f>SUM('Xã An Lộc:Xã Thịnh Lộc'!D12)</f>
        <v>984.43</v>
      </c>
      <c r="E12" s="380">
        <f>SUM('Xã An Lộc:Xã Thịnh Lộc'!E12)</f>
        <v>3</v>
      </c>
      <c r="F12" s="380">
        <f>SUM('Xã An Lộc:Xã Thịnh Lộc'!F12)</f>
        <v>0</v>
      </c>
      <c r="G12" s="380">
        <f>SUM('Xã An Lộc:Xã Thịnh Lộc'!G12)</f>
        <v>0</v>
      </c>
      <c r="H12" s="380">
        <f>SUM('Xã An Lộc:Xã Thịnh Lộc'!H12)</f>
        <v>0</v>
      </c>
      <c r="I12" s="380">
        <f>SUM('Xã An Lộc:Xã Thịnh Lộc'!I12)</f>
        <v>0</v>
      </c>
      <c r="J12" s="380">
        <f>SUM('Xã An Lộc:Xã Thịnh Lộc'!J12)</f>
        <v>974.3</v>
      </c>
      <c r="K12" s="380">
        <f>SUM('Xã An Lộc:Xã Thịnh Lộc'!K12)</f>
        <v>0</v>
      </c>
      <c r="L12" s="380">
        <f>SUM('Xã An Lộc:Xã Thịnh Lộc'!L12)</f>
        <v>0</v>
      </c>
      <c r="M12" s="380">
        <f>SUM('Xã An Lộc:Xã Thịnh Lộc'!M12)</f>
        <v>0</v>
      </c>
      <c r="N12" s="380">
        <f>SUM('Xã An Lộc:Xã Thịnh Lộc'!N12)</f>
        <v>3</v>
      </c>
      <c r="O12" s="380">
        <f>SUM('Xã An Lộc:Xã Thịnh Lộc'!O12)</f>
        <v>0</v>
      </c>
      <c r="P12" s="380">
        <f>SUM('Xã An Lộc:Xã Thịnh Lộc'!P12)</f>
        <v>0</v>
      </c>
      <c r="Q12" s="380">
        <f>SUM('Xã An Lộc:Xã Thịnh Lộc'!Q12)</f>
        <v>7.13</v>
      </c>
      <c r="R12" s="380">
        <f>SUM('Xã An Lộc:Xã Thịnh Lộc'!R12)</f>
        <v>0</v>
      </c>
      <c r="S12" s="380">
        <f>SUM('Xã An Lộc:Xã Thịnh Lộc'!S12)</f>
        <v>0</v>
      </c>
      <c r="T12" s="380">
        <f>SUM('Xã An Lộc:Xã Thịnh Lộc'!T12)</f>
        <v>0</v>
      </c>
      <c r="U12" s="380">
        <f>SUM('Xã An Lộc:Xã Thịnh Lộc'!U12)</f>
        <v>0</v>
      </c>
      <c r="V12" s="380">
        <f>SUM('Xã An Lộc:Xã Thịnh Lộc'!V12)</f>
        <v>0</v>
      </c>
      <c r="W12" s="380">
        <f>SUM('Xã An Lộc:Xã Thịnh Lộc'!W12)</f>
        <v>6.03</v>
      </c>
      <c r="X12" s="380">
        <f>SUM('Xã An Lộc:Xã Thịnh Lộc'!X12)</f>
        <v>0</v>
      </c>
      <c r="Y12" s="380">
        <f>SUM('Xã An Lộc:Xã Thịnh Lộc'!Y12)</f>
        <v>0</v>
      </c>
      <c r="Z12" s="380">
        <f>SUM('Xã An Lộc:Xã Thịnh Lộc'!Z12)</f>
        <v>0.54</v>
      </c>
      <c r="AA12" s="380">
        <f>SUM('Xã An Lộc:Xã Thịnh Lộc'!AA12)</f>
        <v>0</v>
      </c>
      <c r="AB12" s="380">
        <f>SUM('Xã An Lộc:Xã Thịnh Lộc'!AB12)</f>
        <v>0</v>
      </c>
      <c r="AC12" s="380">
        <f>SUM('Xã An Lộc:Xã Thịnh Lộc'!AC12)</f>
        <v>0</v>
      </c>
      <c r="AD12" s="380">
        <f>SUM('Xã An Lộc:Xã Thịnh Lộc'!AD12)</f>
        <v>0.31</v>
      </c>
      <c r="AE12" s="380">
        <f>SUM('Xã An Lộc:Xã Thịnh Lộc'!AE12)</f>
        <v>0</v>
      </c>
      <c r="AF12" s="380">
        <f>SUM('Xã An Lộc:Xã Thịnh Lộc'!AF12)</f>
        <v>0</v>
      </c>
      <c r="AG12" s="380">
        <f>SUM('Xã An Lộc:Xã Thịnh Lộc'!AG12)</f>
        <v>0</v>
      </c>
      <c r="AH12" s="380">
        <f>SUM('Xã An Lộc:Xã Thịnh Lộc'!AH12)</f>
        <v>0</v>
      </c>
      <c r="AI12" s="380">
        <f>SUM('Xã An Lộc:Xã Thịnh Lộc'!AI12)</f>
        <v>0</v>
      </c>
      <c r="AJ12" s="380">
        <f>SUM('Xã An Lộc:Xã Thịnh Lộc'!AJ12)</f>
        <v>0</v>
      </c>
      <c r="AK12" s="380">
        <f>SUM('Xã An Lộc:Xã Thịnh Lộc'!AK12)</f>
        <v>0</v>
      </c>
      <c r="AL12" s="380">
        <f>SUM('Xã An Lộc:Xã Thịnh Lộc'!AL12)</f>
        <v>0.25</v>
      </c>
      <c r="AM12" s="380">
        <f>SUM('Xã An Lộc:Xã Thịnh Lộc'!AM12)</f>
        <v>0</v>
      </c>
      <c r="AN12" s="380">
        <f>SUM('Xã An Lộc:Xã Thịnh Lộc'!AN12)</f>
        <v>0</v>
      </c>
      <c r="AO12" s="380">
        <f>SUM('Xã An Lộc:Xã Thịnh Lộc'!AO12)</f>
        <v>0</v>
      </c>
      <c r="AP12" s="380">
        <f>SUM('Xã An Lộc:Xã Thịnh Lộc'!AP12)</f>
        <v>0</v>
      </c>
      <c r="AQ12" s="380">
        <f>SUM('Xã An Lộc:Xã Thịnh Lộc'!AQ12)</f>
        <v>0</v>
      </c>
      <c r="AR12" s="380">
        <f>SUM('Xã An Lộc:Xã Thịnh Lộc'!AR12)</f>
        <v>0</v>
      </c>
      <c r="AS12" s="380">
        <f>SUM('Xã An Lộc:Xã Thịnh Lộc'!AS12)</f>
        <v>10.129999999999999</v>
      </c>
      <c r="AT12" s="380">
        <f>SUM('Xã An Lộc:Xã Thịnh Lộc'!AT12)</f>
        <v>974.3</v>
      </c>
      <c r="AU12" s="169">
        <f t="shared" si="0"/>
        <v>-10.129999999999995</v>
      </c>
      <c r="AW12" s="164">
        <v>-10.290000000000077</v>
      </c>
      <c r="AX12" s="164">
        <f t="shared" si="1"/>
        <v>0.16000000000008185</v>
      </c>
      <c r="AY12" s="164">
        <v>974.3</v>
      </c>
    </row>
    <row r="13" spans="1:52" ht="16.5" customHeight="1" x14ac:dyDescent="0.15">
      <c r="A13" s="377" t="s">
        <v>8</v>
      </c>
      <c r="B13" s="378" t="s">
        <v>15</v>
      </c>
      <c r="C13" s="379" t="s">
        <v>26</v>
      </c>
      <c r="D13" s="380">
        <f>SUM('Xã An Lộc:Xã Thịnh Lộc'!D13)</f>
        <v>1221.73</v>
      </c>
      <c r="E13" s="380">
        <f>SUM('Xã An Lộc:Xã Thịnh Lộc'!E13)</f>
        <v>0</v>
      </c>
      <c r="F13" s="380">
        <f>SUM('Xã An Lộc:Xã Thịnh Lộc'!F13)</f>
        <v>0</v>
      </c>
      <c r="G13" s="380">
        <f>SUM('Xã An Lộc:Xã Thịnh Lộc'!G13)</f>
        <v>0</v>
      </c>
      <c r="H13" s="380">
        <f>SUM('Xã An Lộc:Xã Thịnh Lộc'!H13)</f>
        <v>0</v>
      </c>
      <c r="I13" s="380">
        <f>SUM('Xã An Lộc:Xã Thịnh Lộc'!I13)</f>
        <v>0</v>
      </c>
      <c r="J13" s="380">
        <f>SUM('Xã An Lộc:Xã Thịnh Lộc'!J13)</f>
        <v>0</v>
      </c>
      <c r="K13" s="380">
        <f>SUM('Xã An Lộc:Xã Thịnh Lộc'!K13)</f>
        <v>1175.52</v>
      </c>
      <c r="L13" s="380">
        <f>SUM('Xã An Lộc:Xã Thịnh Lộc'!L13)</f>
        <v>0</v>
      </c>
      <c r="M13" s="380">
        <f>SUM('Xã An Lộc:Xã Thịnh Lộc'!M13)</f>
        <v>0</v>
      </c>
      <c r="N13" s="380">
        <f>SUM('Xã An Lộc:Xã Thịnh Lộc'!N13)</f>
        <v>0</v>
      </c>
      <c r="O13" s="380">
        <f>SUM('Xã An Lộc:Xã Thịnh Lộc'!O13)</f>
        <v>0</v>
      </c>
      <c r="P13" s="380">
        <f>SUM('Xã An Lộc:Xã Thịnh Lộc'!P13)</f>
        <v>0</v>
      </c>
      <c r="Q13" s="380">
        <f>SUM('Xã An Lộc:Xã Thịnh Lộc'!Q13)</f>
        <v>46.21</v>
      </c>
      <c r="R13" s="380">
        <f>SUM('Xã An Lộc:Xã Thịnh Lộc'!R13)</f>
        <v>0</v>
      </c>
      <c r="S13" s="380">
        <f>SUM('Xã An Lộc:Xã Thịnh Lộc'!S13)</f>
        <v>0</v>
      </c>
      <c r="T13" s="380">
        <f>SUM('Xã An Lộc:Xã Thịnh Lộc'!T13)</f>
        <v>0</v>
      </c>
      <c r="U13" s="380">
        <f>SUM('Xã An Lộc:Xã Thịnh Lộc'!U13)</f>
        <v>0</v>
      </c>
      <c r="V13" s="380">
        <f>SUM('Xã An Lộc:Xã Thịnh Lộc'!V13)</f>
        <v>5.2</v>
      </c>
      <c r="W13" s="380">
        <f>SUM('Xã An Lộc:Xã Thịnh Lộc'!W13)</f>
        <v>7.15</v>
      </c>
      <c r="X13" s="380">
        <f>SUM('Xã An Lộc:Xã Thịnh Lộc'!X13)</f>
        <v>0</v>
      </c>
      <c r="Y13" s="380">
        <f>SUM('Xã An Lộc:Xã Thịnh Lộc'!Y13)</f>
        <v>0</v>
      </c>
      <c r="Z13" s="380">
        <f>SUM('Xã An Lộc:Xã Thịnh Lộc'!Z13)</f>
        <v>18.86</v>
      </c>
      <c r="AA13" s="380">
        <f>SUM('Xã An Lộc:Xã Thịnh Lộc'!AA13)</f>
        <v>0</v>
      </c>
      <c r="AB13" s="380">
        <f>SUM('Xã An Lộc:Xã Thịnh Lộc'!AB13)</f>
        <v>0</v>
      </c>
      <c r="AC13" s="380">
        <f>SUM('Xã An Lộc:Xã Thịnh Lộc'!AC13)</f>
        <v>0</v>
      </c>
      <c r="AD13" s="380">
        <f>SUM('Xã An Lộc:Xã Thịnh Lộc'!AD13)</f>
        <v>0</v>
      </c>
      <c r="AE13" s="380">
        <f>SUM('Xã An Lộc:Xã Thịnh Lộc'!AE13)</f>
        <v>0</v>
      </c>
      <c r="AF13" s="380">
        <f>SUM('Xã An Lộc:Xã Thịnh Lộc'!AF13)</f>
        <v>0</v>
      </c>
      <c r="AG13" s="380">
        <f>SUM('Xã An Lộc:Xã Thịnh Lộc'!AG13)</f>
        <v>0</v>
      </c>
      <c r="AH13" s="380">
        <f>SUM('Xã An Lộc:Xã Thịnh Lộc'!AH13)</f>
        <v>0</v>
      </c>
      <c r="AI13" s="380">
        <f>SUM('Xã An Lộc:Xã Thịnh Lộc'!AI13)</f>
        <v>15</v>
      </c>
      <c r="AJ13" s="380">
        <f>SUM('Xã An Lộc:Xã Thịnh Lộc'!AJ13)</f>
        <v>0</v>
      </c>
      <c r="AK13" s="380">
        <f>SUM('Xã An Lộc:Xã Thịnh Lộc'!AK13)</f>
        <v>0</v>
      </c>
      <c r="AL13" s="380">
        <f>SUM('Xã An Lộc:Xã Thịnh Lộc'!AL13)</f>
        <v>0</v>
      </c>
      <c r="AM13" s="380">
        <f>SUM('Xã An Lộc:Xã Thịnh Lộc'!AM13)</f>
        <v>0</v>
      </c>
      <c r="AN13" s="380">
        <f>SUM('Xã An Lộc:Xã Thịnh Lộc'!AN13)</f>
        <v>0</v>
      </c>
      <c r="AO13" s="380">
        <f>SUM('Xã An Lộc:Xã Thịnh Lộc'!AO13)</f>
        <v>0</v>
      </c>
      <c r="AP13" s="380">
        <f>SUM('Xã An Lộc:Xã Thịnh Lộc'!AP13)</f>
        <v>0</v>
      </c>
      <c r="AQ13" s="380">
        <f>SUM('Xã An Lộc:Xã Thịnh Lộc'!AQ13)</f>
        <v>0</v>
      </c>
      <c r="AR13" s="380">
        <f>SUM('Xã An Lộc:Xã Thịnh Lộc'!AR13)</f>
        <v>0</v>
      </c>
      <c r="AS13" s="380">
        <f>SUM('Xã An Lộc:Xã Thịnh Lộc'!AS13)</f>
        <v>46.21</v>
      </c>
      <c r="AT13" s="380">
        <f>SUM('Xã An Lộc:Xã Thịnh Lộc'!AT13)</f>
        <v>1175.52</v>
      </c>
      <c r="AU13" s="169">
        <f t="shared" si="0"/>
        <v>-46.210000000000036</v>
      </c>
      <c r="AW13" s="164">
        <v>-43.150000000000091</v>
      </c>
      <c r="AX13" s="164">
        <f t="shared" si="1"/>
        <v>-3.0599999999999454</v>
      </c>
      <c r="AY13" s="164">
        <v>1175.52</v>
      </c>
    </row>
    <row r="14" spans="1:52" ht="16.5" customHeight="1" x14ac:dyDescent="0.15">
      <c r="A14" s="377" t="s">
        <v>9</v>
      </c>
      <c r="B14" s="378" t="s">
        <v>16</v>
      </c>
      <c r="C14" s="379" t="s">
        <v>27</v>
      </c>
      <c r="D14" s="380">
        <f>SUM('Xã An Lộc:Xã Thịnh Lộc'!D14)</f>
        <v>0</v>
      </c>
      <c r="E14" s="380">
        <f>SUM('Xã An Lộc:Xã Thịnh Lộc'!E14)</f>
        <v>0</v>
      </c>
      <c r="F14" s="380">
        <f>SUM('Xã An Lộc:Xã Thịnh Lộc'!F14)</f>
        <v>0</v>
      </c>
      <c r="G14" s="380">
        <f>SUM('Xã An Lộc:Xã Thịnh Lộc'!G14)</f>
        <v>0</v>
      </c>
      <c r="H14" s="380">
        <f>SUM('Xã An Lộc:Xã Thịnh Lộc'!H14)</f>
        <v>0</v>
      </c>
      <c r="I14" s="380">
        <f>SUM('Xã An Lộc:Xã Thịnh Lộc'!I14)</f>
        <v>0</v>
      </c>
      <c r="J14" s="380">
        <f>SUM('Xã An Lộc:Xã Thịnh Lộc'!J14)</f>
        <v>0</v>
      </c>
      <c r="K14" s="380">
        <f>SUM('Xã An Lộc:Xã Thịnh Lộc'!K14)</f>
        <v>0</v>
      </c>
      <c r="L14" s="380">
        <f>SUM('Xã An Lộc:Xã Thịnh Lộc'!L14)</f>
        <v>0</v>
      </c>
      <c r="M14" s="380">
        <f>SUM('Xã An Lộc:Xã Thịnh Lộc'!M14)</f>
        <v>0</v>
      </c>
      <c r="N14" s="380">
        <f>SUM('Xã An Lộc:Xã Thịnh Lộc'!N14)</f>
        <v>0</v>
      </c>
      <c r="O14" s="380">
        <f>SUM('Xã An Lộc:Xã Thịnh Lộc'!O14)</f>
        <v>0</v>
      </c>
      <c r="P14" s="380">
        <f>SUM('Xã An Lộc:Xã Thịnh Lộc'!P14)</f>
        <v>0</v>
      </c>
      <c r="Q14" s="380">
        <f>SUM('Xã An Lộc:Xã Thịnh Lộc'!Q14)</f>
        <v>0</v>
      </c>
      <c r="R14" s="380">
        <f>SUM('Xã An Lộc:Xã Thịnh Lộc'!R14)</f>
        <v>0</v>
      </c>
      <c r="S14" s="380">
        <f>SUM('Xã An Lộc:Xã Thịnh Lộc'!S14)</f>
        <v>0</v>
      </c>
      <c r="T14" s="380">
        <f>SUM('Xã An Lộc:Xã Thịnh Lộc'!T14)</f>
        <v>0</v>
      </c>
      <c r="U14" s="380">
        <f>SUM('Xã An Lộc:Xã Thịnh Lộc'!U14)</f>
        <v>0</v>
      </c>
      <c r="V14" s="380">
        <f>SUM('Xã An Lộc:Xã Thịnh Lộc'!V14)</f>
        <v>0</v>
      </c>
      <c r="W14" s="380">
        <f>SUM('Xã An Lộc:Xã Thịnh Lộc'!W14)</f>
        <v>0</v>
      </c>
      <c r="X14" s="380">
        <f>SUM('Xã An Lộc:Xã Thịnh Lộc'!X14)</f>
        <v>0</v>
      </c>
      <c r="Y14" s="380">
        <f>SUM('Xã An Lộc:Xã Thịnh Lộc'!Y14)</f>
        <v>0</v>
      </c>
      <c r="Z14" s="380">
        <f>SUM('Xã An Lộc:Xã Thịnh Lộc'!Z14)</f>
        <v>0</v>
      </c>
      <c r="AA14" s="380">
        <f>SUM('Xã An Lộc:Xã Thịnh Lộc'!AA14)</f>
        <v>0</v>
      </c>
      <c r="AB14" s="380">
        <f>SUM('Xã An Lộc:Xã Thịnh Lộc'!AB14)</f>
        <v>0</v>
      </c>
      <c r="AC14" s="380">
        <f>SUM('Xã An Lộc:Xã Thịnh Lộc'!AC14)</f>
        <v>0</v>
      </c>
      <c r="AD14" s="380">
        <f>SUM('Xã An Lộc:Xã Thịnh Lộc'!AD14)</f>
        <v>0</v>
      </c>
      <c r="AE14" s="380">
        <f>SUM('Xã An Lộc:Xã Thịnh Lộc'!AE14)</f>
        <v>0</v>
      </c>
      <c r="AF14" s="380">
        <f>SUM('Xã An Lộc:Xã Thịnh Lộc'!AF14)</f>
        <v>0</v>
      </c>
      <c r="AG14" s="380">
        <f>SUM('Xã An Lộc:Xã Thịnh Lộc'!AG14)</f>
        <v>0</v>
      </c>
      <c r="AH14" s="380">
        <f>SUM('Xã An Lộc:Xã Thịnh Lộc'!AH14)</f>
        <v>0</v>
      </c>
      <c r="AI14" s="380">
        <f>SUM('Xã An Lộc:Xã Thịnh Lộc'!AI14)</f>
        <v>0</v>
      </c>
      <c r="AJ14" s="380">
        <f>SUM('Xã An Lộc:Xã Thịnh Lộc'!AJ14)</f>
        <v>0</v>
      </c>
      <c r="AK14" s="380">
        <f>SUM('Xã An Lộc:Xã Thịnh Lộc'!AK14)</f>
        <v>0</v>
      </c>
      <c r="AL14" s="380">
        <f>SUM('Xã An Lộc:Xã Thịnh Lộc'!AL14)</f>
        <v>0</v>
      </c>
      <c r="AM14" s="380">
        <f>SUM('Xã An Lộc:Xã Thịnh Lộc'!AM14)</f>
        <v>0</v>
      </c>
      <c r="AN14" s="380">
        <f>SUM('Xã An Lộc:Xã Thịnh Lộc'!AN14)</f>
        <v>0</v>
      </c>
      <c r="AO14" s="380">
        <f>SUM('Xã An Lộc:Xã Thịnh Lộc'!AO14)</f>
        <v>0</v>
      </c>
      <c r="AP14" s="380">
        <f>SUM('Xã An Lộc:Xã Thịnh Lộc'!AP14)</f>
        <v>0</v>
      </c>
      <c r="AQ14" s="380">
        <f>SUM('Xã An Lộc:Xã Thịnh Lộc'!AQ14)</f>
        <v>0</v>
      </c>
      <c r="AR14" s="380">
        <f>SUM('Xã An Lộc:Xã Thịnh Lộc'!AR14)</f>
        <v>0</v>
      </c>
      <c r="AS14" s="380">
        <f>SUM('Xã An Lộc:Xã Thịnh Lộc'!AS14)</f>
        <v>0</v>
      </c>
      <c r="AT14" s="380">
        <f>SUM('Xã An Lộc:Xã Thịnh Lộc'!AT14)</f>
        <v>0</v>
      </c>
      <c r="AU14" s="169">
        <f t="shared" si="0"/>
        <v>0</v>
      </c>
      <c r="AW14" s="164">
        <v>0</v>
      </c>
      <c r="AX14" s="164">
        <f t="shared" si="1"/>
        <v>0</v>
      </c>
      <c r="AY14" s="164">
        <v>0</v>
      </c>
    </row>
    <row r="15" spans="1:52" ht="16.5" customHeight="1" x14ac:dyDescent="0.15">
      <c r="A15" s="377" t="s">
        <v>39</v>
      </c>
      <c r="B15" s="378" t="s">
        <v>38</v>
      </c>
      <c r="C15" s="379" t="s">
        <v>43</v>
      </c>
      <c r="D15" s="380">
        <f>SUM('Xã An Lộc:Xã Thịnh Lộc'!D15)</f>
        <v>592.88</v>
      </c>
      <c r="E15" s="380">
        <f>SUM('Xã An Lộc:Xã Thịnh Lộc'!E15)</f>
        <v>0</v>
      </c>
      <c r="F15" s="380">
        <f>SUM('Xã An Lộc:Xã Thịnh Lộc'!F15)</f>
        <v>0</v>
      </c>
      <c r="G15" s="380">
        <f>SUM('Xã An Lộc:Xã Thịnh Lộc'!G15)</f>
        <v>0</v>
      </c>
      <c r="H15" s="380">
        <f>SUM('Xã An Lộc:Xã Thịnh Lộc'!H15)</f>
        <v>0</v>
      </c>
      <c r="I15" s="380">
        <f>SUM('Xã An Lộc:Xã Thịnh Lộc'!I15)</f>
        <v>0</v>
      </c>
      <c r="J15" s="380">
        <f>SUM('Xã An Lộc:Xã Thịnh Lộc'!J15)</f>
        <v>0</v>
      </c>
      <c r="K15" s="380">
        <f>SUM('Xã An Lộc:Xã Thịnh Lộc'!K15)</f>
        <v>0</v>
      </c>
      <c r="L15" s="380">
        <f>SUM('Xã An Lộc:Xã Thịnh Lộc'!L15)</f>
        <v>0</v>
      </c>
      <c r="M15" s="380">
        <f>SUM('Xã An Lộc:Xã Thịnh Lộc'!M15)</f>
        <v>588.79999999999995</v>
      </c>
      <c r="N15" s="380">
        <f>SUM('Xã An Lộc:Xã Thịnh Lộc'!N15)</f>
        <v>0</v>
      </c>
      <c r="O15" s="380">
        <f>SUM('Xã An Lộc:Xã Thịnh Lộc'!O15)</f>
        <v>0</v>
      </c>
      <c r="P15" s="380">
        <f>SUM('Xã An Lộc:Xã Thịnh Lộc'!P15)</f>
        <v>0</v>
      </c>
      <c r="Q15" s="380">
        <f>SUM('Xã An Lộc:Xã Thịnh Lộc'!Q15)</f>
        <v>4.08</v>
      </c>
      <c r="R15" s="380">
        <f>SUM('Xã An Lộc:Xã Thịnh Lộc'!R15)</f>
        <v>0</v>
      </c>
      <c r="S15" s="380">
        <f>SUM('Xã An Lộc:Xã Thịnh Lộc'!S15)</f>
        <v>0</v>
      </c>
      <c r="T15" s="380">
        <f>SUM('Xã An Lộc:Xã Thịnh Lộc'!T15)</f>
        <v>0</v>
      </c>
      <c r="U15" s="380">
        <f>SUM('Xã An Lộc:Xã Thịnh Lộc'!U15)</f>
        <v>0</v>
      </c>
      <c r="V15" s="380">
        <f>SUM('Xã An Lộc:Xã Thịnh Lộc'!V15)</f>
        <v>0</v>
      </c>
      <c r="W15" s="380">
        <f>SUM('Xã An Lộc:Xã Thịnh Lộc'!W15)</f>
        <v>1.5</v>
      </c>
      <c r="X15" s="380">
        <f>SUM('Xã An Lộc:Xã Thịnh Lộc'!X15)</f>
        <v>0</v>
      </c>
      <c r="Y15" s="380">
        <f>SUM('Xã An Lộc:Xã Thịnh Lộc'!Y15)</f>
        <v>0</v>
      </c>
      <c r="Z15" s="380">
        <f>SUM('Xã An Lộc:Xã Thịnh Lộc'!Z15)</f>
        <v>0</v>
      </c>
      <c r="AA15" s="380">
        <f>SUM('Xã An Lộc:Xã Thịnh Lộc'!AA15)</f>
        <v>0</v>
      </c>
      <c r="AB15" s="380">
        <f>SUM('Xã An Lộc:Xã Thịnh Lộc'!AB15)</f>
        <v>0</v>
      </c>
      <c r="AC15" s="380">
        <f>SUM('Xã An Lộc:Xã Thịnh Lộc'!AC15)</f>
        <v>0</v>
      </c>
      <c r="AD15" s="380">
        <f>SUM('Xã An Lộc:Xã Thịnh Lộc'!AD15)</f>
        <v>0.08</v>
      </c>
      <c r="AE15" s="380">
        <f>SUM('Xã An Lộc:Xã Thịnh Lộc'!AE15)</f>
        <v>0</v>
      </c>
      <c r="AF15" s="380">
        <f>SUM('Xã An Lộc:Xã Thịnh Lộc'!AF15)</f>
        <v>0</v>
      </c>
      <c r="AG15" s="380">
        <f>SUM('Xã An Lộc:Xã Thịnh Lộc'!AG15)</f>
        <v>0</v>
      </c>
      <c r="AH15" s="380">
        <f>SUM('Xã An Lộc:Xã Thịnh Lộc'!AH15)</f>
        <v>0</v>
      </c>
      <c r="AI15" s="380">
        <f>SUM('Xã An Lộc:Xã Thịnh Lộc'!AI15)</f>
        <v>0</v>
      </c>
      <c r="AJ15" s="380">
        <f>SUM('Xã An Lộc:Xã Thịnh Lộc'!AJ15)</f>
        <v>0</v>
      </c>
      <c r="AK15" s="380">
        <f>SUM('Xã An Lộc:Xã Thịnh Lộc'!AK15)</f>
        <v>2.5</v>
      </c>
      <c r="AL15" s="380">
        <f>SUM('Xã An Lộc:Xã Thịnh Lộc'!AL15)</f>
        <v>0</v>
      </c>
      <c r="AM15" s="380">
        <f>SUM('Xã An Lộc:Xã Thịnh Lộc'!AM15)</f>
        <v>0</v>
      </c>
      <c r="AN15" s="380">
        <f>SUM('Xã An Lộc:Xã Thịnh Lộc'!AN15)</f>
        <v>0</v>
      </c>
      <c r="AO15" s="380">
        <f>SUM('Xã An Lộc:Xã Thịnh Lộc'!AO15)</f>
        <v>0</v>
      </c>
      <c r="AP15" s="380">
        <f>SUM('Xã An Lộc:Xã Thịnh Lộc'!AP15)</f>
        <v>0</v>
      </c>
      <c r="AQ15" s="380">
        <f>SUM('Xã An Lộc:Xã Thịnh Lộc'!AQ15)</f>
        <v>0</v>
      </c>
      <c r="AR15" s="380">
        <f>SUM('Xã An Lộc:Xã Thịnh Lộc'!AR15)</f>
        <v>0</v>
      </c>
      <c r="AS15" s="380">
        <f>SUM('Xã An Lộc:Xã Thịnh Lộc'!AS15)</f>
        <v>4.08</v>
      </c>
      <c r="AT15" s="380">
        <f>SUM('Xã An Lộc:Xã Thịnh Lộc'!AT15)</f>
        <v>588.79999999999995</v>
      </c>
      <c r="AU15" s="169">
        <f t="shared" si="0"/>
        <v>-4.0800000000000409</v>
      </c>
      <c r="AW15" s="164">
        <v>-4.0800000000000409</v>
      </c>
      <c r="AX15" s="164">
        <f t="shared" si="1"/>
        <v>0</v>
      </c>
      <c r="AY15" s="164">
        <v>588.79999999999995</v>
      </c>
    </row>
    <row r="16" spans="1:52" s="262" customFormat="1" ht="16.5" customHeight="1" x14ac:dyDescent="0.15">
      <c r="A16" s="377" t="s">
        <v>40</v>
      </c>
      <c r="B16" s="378" t="s">
        <v>82</v>
      </c>
      <c r="C16" s="379" t="s">
        <v>70</v>
      </c>
      <c r="D16" s="380">
        <f>SUM('Xã An Lộc:Xã Thịnh Lộc'!D16)</f>
        <v>286.06</v>
      </c>
      <c r="E16" s="380">
        <f>SUM('Xã An Lộc:Xã Thịnh Lộc'!E16)</f>
        <v>6.7</v>
      </c>
      <c r="F16" s="380">
        <f>SUM('Xã An Lộc:Xã Thịnh Lộc'!F16)</f>
        <v>0</v>
      </c>
      <c r="G16" s="380">
        <f>SUM('Xã An Lộc:Xã Thịnh Lộc'!G16)</f>
        <v>0</v>
      </c>
      <c r="H16" s="380">
        <f>SUM('Xã An Lộc:Xã Thịnh Lộc'!H16)</f>
        <v>0</v>
      </c>
      <c r="I16" s="380">
        <f>SUM('Xã An Lộc:Xã Thịnh Lộc'!I16)</f>
        <v>0</v>
      </c>
      <c r="J16" s="380">
        <f>SUM('Xã An Lộc:Xã Thịnh Lộc'!J16)</f>
        <v>0</v>
      </c>
      <c r="K16" s="380">
        <f>SUM('Xã An Lộc:Xã Thịnh Lộc'!K16)</f>
        <v>0</v>
      </c>
      <c r="L16" s="380">
        <f>SUM('Xã An Lộc:Xã Thịnh Lộc'!L16)</f>
        <v>0</v>
      </c>
      <c r="M16" s="380">
        <f>SUM('Xã An Lộc:Xã Thịnh Lộc'!M16)</f>
        <v>0</v>
      </c>
      <c r="N16" s="380">
        <f>SUM('Xã An Lộc:Xã Thịnh Lộc'!N16)</f>
        <v>264.58999999999997</v>
      </c>
      <c r="O16" s="380">
        <f>SUM('Xã An Lộc:Xã Thịnh Lộc'!O16)</f>
        <v>0</v>
      </c>
      <c r="P16" s="380">
        <f>SUM('Xã An Lộc:Xã Thịnh Lộc'!P16)</f>
        <v>6.7</v>
      </c>
      <c r="Q16" s="380">
        <f>SUM('Xã An Lộc:Xã Thịnh Lộc'!Q16)</f>
        <v>14.770000000000001</v>
      </c>
      <c r="R16" s="380">
        <f>SUM('Xã An Lộc:Xã Thịnh Lộc'!R16)</f>
        <v>0</v>
      </c>
      <c r="S16" s="380">
        <f>SUM('Xã An Lộc:Xã Thịnh Lộc'!S16)</f>
        <v>0</v>
      </c>
      <c r="T16" s="380">
        <f>SUM('Xã An Lộc:Xã Thịnh Lộc'!T16)</f>
        <v>0</v>
      </c>
      <c r="U16" s="380">
        <f>SUM('Xã An Lộc:Xã Thịnh Lộc'!U16)</f>
        <v>0</v>
      </c>
      <c r="V16" s="380">
        <f>SUM('Xã An Lộc:Xã Thịnh Lộc'!V16)</f>
        <v>4.8</v>
      </c>
      <c r="W16" s="380">
        <f>SUM('Xã An Lộc:Xã Thịnh Lộc'!W16)</f>
        <v>9.89</v>
      </c>
      <c r="X16" s="380">
        <f>SUM('Xã An Lộc:Xã Thịnh Lộc'!X16)</f>
        <v>0</v>
      </c>
      <c r="Y16" s="380">
        <f>SUM('Xã An Lộc:Xã Thịnh Lộc'!Y16)</f>
        <v>0</v>
      </c>
      <c r="Z16" s="380">
        <f>SUM('Xã An Lộc:Xã Thịnh Lộc'!Z16)</f>
        <v>0</v>
      </c>
      <c r="AA16" s="380">
        <f>SUM('Xã An Lộc:Xã Thịnh Lộc'!AA16)</f>
        <v>0</v>
      </c>
      <c r="AB16" s="380">
        <f>SUM('Xã An Lộc:Xã Thịnh Lộc'!AB16)</f>
        <v>0</v>
      </c>
      <c r="AC16" s="380">
        <f>SUM('Xã An Lộc:Xã Thịnh Lộc'!AC16)</f>
        <v>0</v>
      </c>
      <c r="AD16" s="380">
        <f>SUM('Xã An Lộc:Xã Thịnh Lộc'!AD16)</f>
        <v>0.08</v>
      </c>
      <c r="AE16" s="380">
        <f>SUM('Xã An Lộc:Xã Thịnh Lộc'!AE16)</f>
        <v>0</v>
      </c>
      <c r="AF16" s="380">
        <f>SUM('Xã An Lộc:Xã Thịnh Lộc'!AF16)</f>
        <v>0</v>
      </c>
      <c r="AG16" s="380">
        <f>SUM('Xã An Lộc:Xã Thịnh Lộc'!AG16)</f>
        <v>0</v>
      </c>
      <c r="AH16" s="380">
        <f>SUM('Xã An Lộc:Xã Thịnh Lộc'!AH16)</f>
        <v>0</v>
      </c>
      <c r="AI16" s="380">
        <f>SUM('Xã An Lộc:Xã Thịnh Lộc'!AI16)</f>
        <v>0</v>
      </c>
      <c r="AJ16" s="380">
        <f>SUM('Xã An Lộc:Xã Thịnh Lộc'!AJ16)</f>
        <v>0</v>
      </c>
      <c r="AK16" s="380">
        <f>SUM('Xã An Lộc:Xã Thịnh Lộc'!AK16)</f>
        <v>0</v>
      </c>
      <c r="AL16" s="380">
        <f>SUM('Xã An Lộc:Xã Thịnh Lộc'!AL16)</f>
        <v>0</v>
      </c>
      <c r="AM16" s="380">
        <f>SUM('Xã An Lộc:Xã Thịnh Lộc'!AM16)</f>
        <v>0</v>
      </c>
      <c r="AN16" s="380">
        <f>SUM('Xã An Lộc:Xã Thịnh Lộc'!AN16)</f>
        <v>0</v>
      </c>
      <c r="AO16" s="380">
        <f>SUM('Xã An Lộc:Xã Thịnh Lộc'!AO16)</f>
        <v>0</v>
      </c>
      <c r="AP16" s="380">
        <f>SUM('Xã An Lộc:Xã Thịnh Lộc'!AP16)</f>
        <v>0</v>
      </c>
      <c r="AQ16" s="380">
        <f>SUM('Xã An Lộc:Xã Thịnh Lộc'!AQ16)</f>
        <v>0</v>
      </c>
      <c r="AR16" s="380">
        <f>SUM('Xã An Lộc:Xã Thịnh Lộc'!AR16)</f>
        <v>0</v>
      </c>
      <c r="AS16" s="380">
        <f>SUM('Xã An Lộc:Xã Thịnh Lộc'!AS16)</f>
        <v>21.470000000000002</v>
      </c>
      <c r="AT16" s="380">
        <f>SUM('Xã An Lộc:Xã Thịnh Lộc'!AT16)</f>
        <v>304.79000000000002</v>
      </c>
      <c r="AU16" s="169">
        <f t="shared" si="0"/>
        <v>18.730000000000018</v>
      </c>
      <c r="AV16" s="164"/>
      <c r="AW16" s="164">
        <v>45.729999999999961</v>
      </c>
      <c r="AX16" s="164">
        <f t="shared" si="1"/>
        <v>-26.999999999999943</v>
      </c>
      <c r="AY16" s="164">
        <v>331.28999999999996</v>
      </c>
    </row>
    <row r="17" spans="1:51" ht="16.5" customHeight="1" x14ac:dyDescent="0.15">
      <c r="A17" s="377" t="s">
        <v>50</v>
      </c>
      <c r="B17" s="378" t="s">
        <v>48</v>
      </c>
      <c r="C17" s="379" t="s">
        <v>49</v>
      </c>
      <c r="D17" s="380">
        <f>SUM('Xã An Lộc:Xã Thịnh Lộc'!D17)</f>
        <v>197.24</v>
      </c>
      <c r="E17" s="380">
        <f>SUM('Xã An Lộc:Xã Thịnh Lộc'!E17)</f>
        <v>27</v>
      </c>
      <c r="F17" s="380">
        <f>SUM('Xã An Lộc:Xã Thịnh Lộc'!F17)</f>
        <v>0</v>
      </c>
      <c r="G17" s="380">
        <f>SUM('Xã An Lộc:Xã Thịnh Lộc'!G17)</f>
        <v>0</v>
      </c>
      <c r="H17" s="380">
        <f>SUM('Xã An Lộc:Xã Thịnh Lộc'!H17)</f>
        <v>0</v>
      </c>
      <c r="I17" s="380">
        <f>SUM('Xã An Lộc:Xã Thịnh Lộc'!I17)</f>
        <v>0</v>
      </c>
      <c r="J17" s="380">
        <f>SUM('Xã An Lộc:Xã Thịnh Lộc'!J17)</f>
        <v>0</v>
      </c>
      <c r="K17" s="380">
        <f>SUM('Xã An Lộc:Xã Thịnh Lộc'!K17)</f>
        <v>0</v>
      </c>
      <c r="L17" s="380">
        <f>SUM('Xã An Lộc:Xã Thịnh Lộc'!L17)</f>
        <v>0</v>
      </c>
      <c r="M17" s="380">
        <f>SUM('Xã An Lộc:Xã Thịnh Lộc'!M17)</f>
        <v>0</v>
      </c>
      <c r="N17" s="380">
        <f>SUM('Xã An Lộc:Xã Thịnh Lộc'!N17)</f>
        <v>27</v>
      </c>
      <c r="O17" s="380">
        <f>SUM('Xã An Lộc:Xã Thịnh Lộc'!O17)</f>
        <v>152.32</v>
      </c>
      <c r="P17" s="380">
        <f>SUM('Xã An Lộc:Xã Thịnh Lộc'!P17)</f>
        <v>0</v>
      </c>
      <c r="Q17" s="380">
        <f>SUM('Xã An Lộc:Xã Thịnh Lộc'!Q17)</f>
        <v>17.920000000000002</v>
      </c>
      <c r="R17" s="380">
        <f>SUM('Xã An Lộc:Xã Thịnh Lộc'!R17)</f>
        <v>0</v>
      </c>
      <c r="S17" s="380">
        <f>SUM('Xã An Lộc:Xã Thịnh Lộc'!S17)</f>
        <v>0</v>
      </c>
      <c r="T17" s="380">
        <f>SUM('Xã An Lộc:Xã Thịnh Lộc'!T17)</f>
        <v>0</v>
      </c>
      <c r="U17" s="380">
        <f>SUM('Xã An Lộc:Xã Thịnh Lộc'!U17)</f>
        <v>0</v>
      </c>
      <c r="V17" s="380">
        <f>SUM('Xã An Lộc:Xã Thịnh Lộc'!V17)</f>
        <v>0</v>
      </c>
      <c r="W17" s="380">
        <f>SUM('Xã An Lộc:Xã Thịnh Lộc'!W17)</f>
        <v>2.4900000000000002</v>
      </c>
      <c r="X17" s="380">
        <f>SUM('Xã An Lộc:Xã Thịnh Lộc'!X17)</f>
        <v>1</v>
      </c>
      <c r="Y17" s="380">
        <f>SUM('Xã An Lộc:Xã Thịnh Lộc'!Y17)</f>
        <v>0</v>
      </c>
      <c r="Z17" s="380">
        <f>SUM('Xã An Lộc:Xã Thịnh Lộc'!Z17)</f>
        <v>13.5</v>
      </c>
      <c r="AA17" s="380">
        <f>SUM('Xã An Lộc:Xã Thịnh Lộc'!AA17)</f>
        <v>0</v>
      </c>
      <c r="AB17" s="380">
        <f>SUM('Xã An Lộc:Xã Thịnh Lộc'!AB17)</f>
        <v>0</v>
      </c>
      <c r="AC17" s="380">
        <f>SUM('Xã An Lộc:Xã Thịnh Lộc'!AC17)</f>
        <v>0</v>
      </c>
      <c r="AD17" s="380">
        <f>SUM('Xã An Lộc:Xã Thịnh Lộc'!AD17)</f>
        <v>0.93</v>
      </c>
      <c r="AE17" s="380">
        <f>SUM('Xã An Lộc:Xã Thịnh Lộc'!AE17)</f>
        <v>0</v>
      </c>
      <c r="AF17" s="380">
        <f>SUM('Xã An Lộc:Xã Thịnh Lộc'!AF17)</f>
        <v>0</v>
      </c>
      <c r="AG17" s="380">
        <f>SUM('Xã An Lộc:Xã Thịnh Lộc'!AG17)</f>
        <v>0</v>
      </c>
      <c r="AH17" s="380">
        <f>SUM('Xã An Lộc:Xã Thịnh Lộc'!AH17)</f>
        <v>0</v>
      </c>
      <c r="AI17" s="380">
        <f>SUM('Xã An Lộc:Xã Thịnh Lộc'!AI17)</f>
        <v>0</v>
      </c>
      <c r="AJ17" s="380">
        <f>SUM('Xã An Lộc:Xã Thịnh Lộc'!AJ17)</f>
        <v>0</v>
      </c>
      <c r="AK17" s="380">
        <f>SUM('Xã An Lộc:Xã Thịnh Lộc'!AK17)</f>
        <v>0</v>
      </c>
      <c r="AL17" s="380">
        <f>SUM('Xã An Lộc:Xã Thịnh Lộc'!AL17)</f>
        <v>0</v>
      </c>
      <c r="AM17" s="380">
        <f>SUM('Xã An Lộc:Xã Thịnh Lộc'!AM17)</f>
        <v>0</v>
      </c>
      <c r="AN17" s="380">
        <f>SUM('Xã An Lộc:Xã Thịnh Lộc'!AN17)</f>
        <v>0</v>
      </c>
      <c r="AO17" s="380">
        <f>SUM('Xã An Lộc:Xã Thịnh Lộc'!AO17)</f>
        <v>0</v>
      </c>
      <c r="AP17" s="380">
        <f>SUM('Xã An Lộc:Xã Thịnh Lộc'!AP17)</f>
        <v>0</v>
      </c>
      <c r="AQ17" s="380">
        <f>SUM('Xã An Lộc:Xã Thịnh Lộc'!AQ17)</f>
        <v>0</v>
      </c>
      <c r="AR17" s="380">
        <f>SUM('Xã An Lộc:Xã Thịnh Lộc'!AR17)</f>
        <v>0</v>
      </c>
      <c r="AS17" s="380">
        <f>SUM('Xã An Lộc:Xã Thịnh Lộc'!AS17)</f>
        <v>44.92</v>
      </c>
      <c r="AT17" s="380">
        <f>SUM('Xã An Lộc:Xã Thịnh Lộc'!AT17)</f>
        <v>152.32</v>
      </c>
      <c r="AU17" s="169">
        <f t="shared" si="0"/>
        <v>-44.920000000000016</v>
      </c>
      <c r="AW17" s="164">
        <v>-70.92</v>
      </c>
      <c r="AX17" s="164">
        <f t="shared" si="1"/>
        <v>25.999999999999986</v>
      </c>
      <c r="AY17" s="164">
        <v>125.82000000000001</v>
      </c>
    </row>
    <row r="18" spans="1:51" ht="16.5" customHeight="1" x14ac:dyDescent="0.15">
      <c r="A18" s="377" t="s">
        <v>187</v>
      </c>
      <c r="B18" s="378" t="s">
        <v>55</v>
      </c>
      <c r="C18" s="379" t="s">
        <v>56</v>
      </c>
      <c r="D18" s="380">
        <f>SUM('Xã An Lộc:Xã Thịnh Lộc'!D18)</f>
        <v>97.57</v>
      </c>
      <c r="E18" s="380">
        <f>SUM('Xã An Lộc:Xã Thịnh Lộc'!E18)</f>
        <v>0</v>
      </c>
      <c r="F18" s="380">
        <f>SUM('Xã An Lộc:Xã Thịnh Lộc'!F18)</f>
        <v>0</v>
      </c>
      <c r="G18" s="380">
        <f>SUM('Xã An Lộc:Xã Thịnh Lộc'!G18)</f>
        <v>0</v>
      </c>
      <c r="H18" s="380">
        <f>SUM('Xã An Lộc:Xã Thịnh Lộc'!H18)</f>
        <v>0</v>
      </c>
      <c r="I18" s="380">
        <f>SUM('Xã An Lộc:Xã Thịnh Lộc'!I18)</f>
        <v>0</v>
      </c>
      <c r="J18" s="380">
        <f>SUM('Xã An Lộc:Xã Thịnh Lộc'!J18)</f>
        <v>0</v>
      </c>
      <c r="K18" s="380">
        <f>SUM('Xã An Lộc:Xã Thịnh Lộc'!K18)</f>
        <v>0</v>
      </c>
      <c r="L18" s="380">
        <f>SUM('Xã An Lộc:Xã Thịnh Lộc'!L18)</f>
        <v>0</v>
      </c>
      <c r="M18" s="380">
        <f>SUM('Xã An Lộc:Xã Thịnh Lộc'!M18)</f>
        <v>0</v>
      </c>
      <c r="N18" s="380">
        <f>SUM('Xã An Lộc:Xã Thịnh Lộc'!N18)</f>
        <v>0</v>
      </c>
      <c r="O18" s="380">
        <f>SUM('Xã An Lộc:Xã Thịnh Lộc'!O18)</f>
        <v>0</v>
      </c>
      <c r="P18" s="380">
        <f>SUM('Xã An Lộc:Xã Thịnh Lộc'!P18)</f>
        <v>97.57</v>
      </c>
      <c r="Q18" s="380">
        <f>SUM('Xã An Lộc:Xã Thịnh Lộc'!Q18)</f>
        <v>0</v>
      </c>
      <c r="R18" s="380">
        <f>SUM('Xã An Lộc:Xã Thịnh Lộc'!R18)</f>
        <v>0</v>
      </c>
      <c r="S18" s="380">
        <f>SUM('Xã An Lộc:Xã Thịnh Lộc'!S18)</f>
        <v>0</v>
      </c>
      <c r="T18" s="380">
        <f>SUM('Xã An Lộc:Xã Thịnh Lộc'!T18)</f>
        <v>0</v>
      </c>
      <c r="U18" s="380">
        <f>SUM('Xã An Lộc:Xã Thịnh Lộc'!U18)</f>
        <v>0</v>
      </c>
      <c r="V18" s="380">
        <f>SUM('Xã An Lộc:Xã Thịnh Lộc'!V18)</f>
        <v>0</v>
      </c>
      <c r="W18" s="380">
        <f>SUM('Xã An Lộc:Xã Thịnh Lộc'!W18)</f>
        <v>0</v>
      </c>
      <c r="X18" s="380">
        <f>SUM('Xã An Lộc:Xã Thịnh Lộc'!X18)</f>
        <v>0</v>
      </c>
      <c r="Y18" s="380">
        <f>SUM('Xã An Lộc:Xã Thịnh Lộc'!Y18)</f>
        <v>0</v>
      </c>
      <c r="Z18" s="380">
        <f>SUM('Xã An Lộc:Xã Thịnh Lộc'!Z18)</f>
        <v>0</v>
      </c>
      <c r="AA18" s="380">
        <f>SUM('Xã An Lộc:Xã Thịnh Lộc'!AA18)</f>
        <v>0</v>
      </c>
      <c r="AB18" s="380">
        <f>SUM('Xã An Lộc:Xã Thịnh Lộc'!AB18)</f>
        <v>0</v>
      </c>
      <c r="AC18" s="380">
        <f>SUM('Xã An Lộc:Xã Thịnh Lộc'!AC18)</f>
        <v>0</v>
      </c>
      <c r="AD18" s="380">
        <f>SUM('Xã An Lộc:Xã Thịnh Lộc'!AD18)</f>
        <v>0</v>
      </c>
      <c r="AE18" s="380">
        <f>SUM('Xã An Lộc:Xã Thịnh Lộc'!AE18)</f>
        <v>0</v>
      </c>
      <c r="AF18" s="380">
        <f>SUM('Xã An Lộc:Xã Thịnh Lộc'!AF18)</f>
        <v>0</v>
      </c>
      <c r="AG18" s="380">
        <f>SUM('Xã An Lộc:Xã Thịnh Lộc'!AG18)</f>
        <v>0</v>
      </c>
      <c r="AH18" s="380">
        <f>SUM('Xã An Lộc:Xã Thịnh Lộc'!AH18)</f>
        <v>0</v>
      </c>
      <c r="AI18" s="380">
        <f>SUM('Xã An Lộc:Xã Thịnh Lộc'!AI18)</f>
        <v>0</v>
      </c>
      <c r="AJ18" s="380">
        <f>SUM('Xã An Lộc:Xã Thịnh Lộc'!AJ18)</f>
        <v>0</v>
      </c>
      <c r="AK18" s="380">
        <f>SUM('Xã An Lộc:Xã Thịnh Lộc'!AK18)</f>
        <v>0</v>
      </c>
      <c r="AL18" s="380">
        <f>SUM('Xã An Lộc:Xã Thịnh Lộc'!AL18)</f>
        <v>0</v>
      </c>
      <c r="AM18" s="380">
        <f>SUM('Xã An Lộc:Xã Thịnh Lộc'!AM18)</f>
        <v>0</v>
      </c>
      <c r="AN18" s="380">
        <f>SUM('Xã An Lộc:Xã Thịnh Lộc'!AN18)</f>
        <v>0</v>
      </c>
      <c r="AO18" s="380">
        <f>SUM('Xã An Lộc:Xã Thịnh Lộc'!AO18)</f>
        <v>0</v>
      </c>
      <c r="AP18" s="380">
        <f>SUM('Xã An Lộc:Xã Thịnh Lộc'!AP18)</f>
        <v>0</v>
      </c>
      <c r="AQ18" s="380">
        <f>SUM('Xã An Lộc:Xã Thịnh Lộc'!AQ18)</f>
        <v>0</v>
      </c>
      <c r="AR18" s="380">
        <f>SUM('Xã An Lộc:Xã Thịnh Lộc'!AR18)</f>
        <v>0</v>
      </c>
      <c r="AS18" s="380">
        <f>SUM('Xã An Lộc:Xã Thịnh Lộc'!AS18)</f>
        <v>0</v>
      </c>
      <c r="AT18" s="380">
        <f>SUM('Xã An Lộc:Xã Thịnh Lộc'!AT18)</f>
        <v>158.37000000000003</v>
      </c>
      <c r="AU18" s="169">
        <f t="shared" si="0"/>
        <v>60.80000000000004</v>
      </c>
      <c r="AW18" s="164">
        <v>60.80000000000004</v>
      </c>
      <c r="AX18" s="164">
        <f t="shared" si="1"/>
        <v>0</v>
      </c>
      <c r="AY18" s="164">
        <v>158.37000000000003</v>
      </c>
    </row>
    <row r="19" spans="1:51" s="197" customFormat="1" ht="18" customHeight="1" x14ac:dyDescent="0.15">
      <c r="A19" s="372">
        <v>2</v>
      </c>
      <c r="B19" s="372" t="s">
        <v>35</v>
      </c>
      <c r="C19" s="382" t="s">
        <v>28</v>
      </c>
      <c r="D19" s="375">
        <f>SUM('Xã An Lộc:Xã Thịnh Lộc'!D19)</f>
        <v>3118.639999999999</v>
      </c>
      <c r="E19" s="375">
        <f>SUM('Xã An Lộc:Xã Thịnh Lộc'!E19)</f>
        <v>7.6</v>
      </c>
      <c r="F19" s="375">
        <f>SUM('Xã An Lộc:Xã Thịnh Lộc'!F19)</f>
        <v>0</v>
      </c>
      <c r="G19" s="375">
        <f>SUM('Xã An Lộc:Xã Thịnh Lộc'!G19)</f>
        <v>0</v>
      </c>
      <c r="H19" s="375">
        <f>SUM('Xã An Lộc:Xã Thịnh Lộc'!H19)</f>
        <v>0</v>
      </c>
      <c r="I19" s="375">
        <f>SUM('Xã An Lộc:Xã Thịnh Lộc'!I19)</f>
        <v>0</v>
      </c>
      <c r="J19" s="375">
        <f>SUM('Xã An Lộc:Xã Thịnh Lộc'!J19)</f>
        <v>0</v>
      </c>
      <c r="K19" s="375">
        <f>SUM('Xã An Lộc:Xã Thịnh Lộc'!K19)</f>
        <v>0</v>
      </c>
      <c r="L19" s="375">
        <f>SUM('Xã An Lộc:Xã Thịnh Lộc'!L19)</f>
        <v>0</v>
      </c>
      <c r="M19" s="375">
        <f>SUM('Xã An Lộc:Xã Thịnh Lộc'!M19)</f>
        <v>0</v>
      </c>
      <c r="N19" s="375">
        <f>SUM('Xã An Lộc:Xã Thịnh Lộc'!N19)</f>
        <v>6</v>
      </c>
      <c r="O19" s="375">
        <f>SUM('Xã An Lộc:Xã Thịnh Lộc'!O19)</f>
        <v>0</v>
      </c>
      <c r="P19" s="375">
        <f>SUM('Xã An Lộc:Xã Thịnh Lộc'!P19)</f>
        <v>1.6</v>
      </c>
      <c r="Q19" s="375">
        <f>SUM('Xã An Lộc:Xã Thịnh Lộc'!Q19)</f>
        <v>3099.69</v>
      </c>
      <c r="R19" s="375">
        <f>SUM('Xã An Lộc:Xã Thịnh Lộc'!R19)</f>
        <v>0</v>
      </c>
      <c r="S19" s="375">
        <f>SUM('Xã An Lộc:Xã Thịnh Lộc'!S19)</f>
        <v>0</v>
      </c>
      <c r="T19" s="375">
        <f>SUM('Xã An Lộc:Xã Thịnh Lộc'!T19)</f>
        <v>0</v>
      </c>
      <c r="U19" s="375">
        <f>SUM('Xã An Lộc:Xã Thịnh Lộc'!U19)</f>
        <v>0</v>
      </c>
      <c r="V19" s="375">
        <f>SUM('Xã An Lộc:Xã Thịnh Lộc'!V19)</f>
        <v>0</v>
      </c>
      <c r="W19" s="375">
        <f>SUM('Xã An Lộc:Xã Thịnh Lộc'!W19)</f>
        <v>0.34</v>
      </c>
      <c r="X19" s="375">
        <f>SUM('Xã An Lộc:Xã Thịnh Lộc'!X19)</f>
        <v>0.04</v>
      </c>
      <c r="Y19" s="375">
        <f>SUM('Xã An Lộc:Xã Thịnh Lộc'!Y19)</f>
        <v>0</v>
      </c>
      <c r="Z19" s="375">
        <f>SUM('Xã An Lộc:Xã Thịnh Lộc'!Z19)</f>
        <v>9.3800000000000008</v>
      </c>
      <c r="AA19" s="375">
        <f>SUM('Xã An Lộc:Xã Thịnh Lộc'!AA19)</f>
        <v>0</v>
      </c>
      <c r="AB19" s="375">
        <f>SUM('Xã An Lộc:Xã Thịnh Lộc'!AB19)</f>
        <v>0</v>
      </c>
      <c r="AC19" s="375">
        <f>SUM('Xã An Lộc:Xã Thịnh Lộc'!AC19)</f>
        <v>0</v>
      </c>
      <c r="AD19" s="375">
        <f>SUM('Xã An Lộc:Xã Thịnh Lộc'!AD19)</f>
        <v>0.59000000000000008</v>
      </c>
      <c r="AE19" s="375">
        <f>SUM('Xã An Lộc:Xã Thịnh Lộc'!AE19)</f>
        <v>0</v>
      </c>
      <c r="AF19" s="375">
        <f>SUM('Xã An Lộc:Xã Thịnh Lộc'!AF19)</f>
        <v>1</v>
      </c>
      <c r="AG19" s="375">
        <f>SUM('Xã An Lộc:Xã Thịnh Lộc'!AG19)</f>
        <v>0</v>
      </c>
      <c r="AH19" s="375">
        <f>SUM('Xã An Lộc:Xã Thịnh Lộc'!AH19)</f>
        <v>0</v>
      </c>
      <c r="AI19" s="375">
        <f>SUM('Xã An Lộc:Xã Thịnh Lộc'!AI19)</f>
        <v>0</v>
      </c>
      <c r="AJ19" s="375">
        <f>SUM('Xã An Lộc:Xã Thịnh Lộc'!AJ19)</f>
        <v>0</v>
      </c>
      <c r="AK19" s="375">
        <f>SUM('Xã An Lộc:Xã Thịnh Lộc'!AK19)</f>
        <v>0</v>
      </c>
      <c r="AL19" s="375">
        <f>SUM('Xã An Lộc:Xã Thịnh Lộc'!AL19)</f>
        <v>0</v>
      </c>
      <c r="AM19" s="375">
        <f>SUM('Xã An Lộc:Xã Thịnh Lộc'!AM19)</f>
        <v>0</v>
      </c>
      <c r="AN19" s="375">
        <f>SUM('Xã An Lộc:Xã Thịnh Lộc'!AN19)</f>
        <v>0</v>
      </c>
      <c r="AO19" s="375">
        <f>SUM('Xã An Lộc:Xã Thịnh Lộc'!AO19)</f>
        <v>0</v>
      </c>
      <c r="AP19" s="375">
        <f>SUM('Xã An Lộc:Xã Thịnh Lộc'!AP19)</f>
        <v>0</v>
      </c>
      <c r="AQ19" s="375">
        <f>SUM('Xã An Lộc:Xã Thịnh Lộc'!AQ19)</f>
        <v>0</v>
      </c>
      <c r="AR19" s="375">
        <f>SUM('Xã An Lộc:Xã Thịnh Lộc'!AR19)</f>
        <v>0</v>
      </c>
      <c r="AS19" s="375">
        <f>SUM('Xã An Lộc:Xã Thịnh Lộc'!AS19)</f>
        <v>18.95</v>
      </c>
      <c r="AT19" s="375">
        <f>SUM('Xã An Lộc:Xã Thịnh Lộc'!AT19)</f>
        <v>3289.44</v>
      </c>
      <c r="AU19" s="376">
        <f t="shared" si="0"/>
        <v>170.80000000000109</v>
      </c>
      <c r="AW19" s="197">
        <v>161.95000000000118</v>
      </c>
      <c r="AX19" s="197">
        <f t="shared" si="1"/>
        <v>8.8499999999999091</v>
      </c>
      <c r="AY19" s="197">
        <v>3287.44</v>
      </c>
    </row>
    <row r="20" spans="1:51" ht="15.75" customHeight="1" x14ac:dyDescent="0.15">
      <c r="A20" s="377" t="s">
        <v>21</v>
      </c>
      <c r="B20" s="378" t="s">
        <v>17</v>
      </c>
      <c r="C20" s="379" t="s">
        <v>29</v>
      </c>
      <c r="D20" s="380">
        <f>SUM('Xã An Lộc:Xã Thịnh Lộc'!D20)</f>
        <v>18.73</v>
      </c>
      <c r="E20" s="380">
        <f>SUM('Xã An Lộc:Xã Thịnh Lộc'!E20)</f>
        <v>0</v>
      </c>
      <c r="F20" s="380">
        <f>SUM('Xã An Lộc:Xã Thịnh Lộc'!F20)</f>
        <v>0</v>
      </c>
      <c r="G20" s="380">
        <f>SUM('Xã An Lộc:Xã Thịnh Lộc'!G20)</f>
        <v>0</v>
      </c>
      <c r="H20" s="380">
        <f>SUM('Xã An Lộc:Xã Thịnh Lộc'!H20)</f>
        <v>0</v>
      </c>
      <c r="I20" s="380">
        <f>SUM('Xã An Lộc:Xã Thịnh Lộc'!I20)</f>
        <v>0</v>
      </c>
      <c r="J20" s="380">
        <f>SUM('Xã An Lộc:Xã Thịnh Lộc'!J20)</f>
        <v>0</v>
      </c>
      <c r="K20" s="380">
        <f>SUM('Xã An Lộc:Xã Thịnh Lộc'!K20)</f>
        <v>0</v>
      </c>
      <c r="L20" s="380">
        <f>SUM('Xã An Lộc:Xã Thịnh Lộc'!L20)</f>
        <v>0</v>
      </c>
      <c r="M20" s="380">
        <f>SUM('Xã An Lộc:Xã Thịnh Lộc'!M20)</f>
        <v>0</v>
      </c>
      <c r="N20" s="380">
        <f>SUM('Xã An Lộc:Xã Thịnh Lộc'!N20)</f>
        <v>0</v>
      </c>
      <c r="O20" s="380">
        <f>SUM('Xã An Lộc:Xã Thịnh Lộc'!O20)</f>
        <v>0</v>
      </c>
      <c r="P20" s="380">
        <f>SUM('Xã An Lộc:Xã Thịnh Lộc'!P20)</f>
        <v>0</v>
      </c>
      <c r="Q20" s="380">
        <f>SUM('Xã An Lộc:Xã Thịnh Lộc'!Q20)</f>
        <v>0</v>
      </c>
      <c r="R20" s="380">
        <f>SUM('Xã An Lộc:Xã Thịnh Lộc'!R20)</f>
        <v>18.73</v>
      </c>
      <c r="S20" s="380">
        <f>SUM('Xã An Lộc:Xã Thịnh Lộc'!S20)</f>
        <v>0</v>
      </c>
      <c r="T20" s="380">
        <f>SUM('Xã An Lộc:Xã Thịnh Lộc'!T20)</f>
        <v>0</v>
      </c>
      <c r="U20" s="380">
        <f>SUM('Xã An Lộc:Xã Thịnh Lộc'!U20)</f>
        <v>0</v>
      </c>
      <c r="V20" s="380">
        <f>SUM('Xã An Lộc:Xã Thịnh Lộc'!V20)</f>
        <v>0</v>
      </c>
      <c r="W20" s="380">
        <f>SUM('Xã An Lộc:Xã Thịnh Lộc'!W20)</f>
        <v>0</v>
      </c>
      <c r="X20" s="380">
        <f>SUM('Xã An Lộc:Xã Thịnh Lộc'!X20)</f>
        <v>0</v>
      </c>
      <c r="Y20" s="380">
        <f>SUM('Xã An Lộc:Xã Thịnh Lộc'!Y20)</f>
        <v>0</v>
      </c>
      <c r="Z20" s="380">
        <f>SUM('Xã An Lộc:Xã Thịnh Lộc'!Z20)</f>
        <v>0</v>
      </c>
      <c r="AA20" s="380">
        <f>SUM('Xã An Lộc:Xã Thịnh Lộc'!AA20)</f>
        <v>0</v>
      </c>
      <c r="AB20" s="380">
        <f>SUM('Xã An Lộc:Xã Thịnh Lộc'!AB20)</f>
        <v>0</v>
      </c>
      <c r="AC20" s="380">
        <f>SUM('Xã An Lộc:Xã Thịnh Lộc'!AC20)</f>
        <v>0</v>
      </c>
      <c r="AD20" s="380">
        <f>SUM('Xã An Lộc:Xã Thịnh Lộc'!AD20)</f>
        <v>0</v>
      </c>
      <c r="AE20" s="380">
        <f>SUM('Xã An Lộc:Xã Thịnh Lộc'!AE20)</f>
        <v>0</v>
      </c>
      <c r="AF20" s="380">
        <f>SUM('Xã An Lộc:Xã Thịnh Lộc'!AF20)</f>
        <v>0</v>
      </c>
      <c r="AG20" s="380">
        <f>SUM('Xã An Lộc:Xã Thịnh Lộc'!AG20)</f>
        <v>0</v>
      </c>
      <c r="AH20" s="380">
        <f>SUM('Xã An Lộc:Xã Thịnh Lộc'!AH20)</f>
        <v>0</v>
      </c>
      <c r="AI20" s="380">
        <f>SUM('Xã An Lộc:Xã Thịnh Lộc'!AI20)</f>
        <v>0</v>
      </c>
      <c r="AJ20" s="380">
        <f>SUM('Xã An Lộc:Xã Thịnh Lộc'!AJ20)</f>
        <v>0</v>
      </c>
      <c r="AK20" s="380">
        <f>SUM('Xã An Lộc:Xã Thịnh Lộc'!AK20)</f>
        <v>0</v>
      </c>
      <c r="AL20" s="380">
        <f>SUM('Xã An Lộc:Xã Thịnh Lộc'!AL20)</f>
        <v>0</v>
      </c>
      <c r="AM20" s="380">
        <f>SUM('Xã An Lộc:Xã Thịnh Lộc'!AM20)</f>
        <v>0</v>
      </c>
      <c r="AN20" s="380">
        <f>SUM('Xã An Lộc:Xã Thịnh Lộc'!AN20)</f>
        <v>0</v>
      </c>
      <c r="AO20" s="380">
        <f>SUM('Xã An Lộc:Xã Thịnh Lộc'!AO20)</f>
        <v>0</v>
      </c>
      <c r="AP20" s="380">
        <f>SUM('Xã An Lộc:Xã Thịnh Lộc'!AP20)</f>
        <v>0</v>
      </c>
      <c r="AQ20" s="380">
        <f>SUM('Xã An Lộc:Xã Thịnh Lộc'!AQ20)</f>
        <v>0</v>
      </c>
      <c r="AR20" s="380">
        <f>SUM('Xã An Lộc:Xã Thịnh Lộc'!AR20)</f>
        <v>0</v>
      </c>
      <c r="AS20" s="380">
        <f>SUM('Xã An Lộc:Xã Thịnh Lộc'!AS20)</f>
        <v>0</v>
      </c>
      <c r="AT20" s="380">
        <f>SUM('Xã An Lộc:Xã Thịnh Lộc'!AT20)</f>
        <v>18.73</v>
      </c>
      <c r="AU20" s="169">
        <f t="shared" si="0"/>
        <v>0</v>
      </c>
      <c r="AW20" s="164">
        <v>0</v>
      </c>
      <c r="AX20" s="164">
        <f t="shared" si="1"/>
        <v>0</v>
      </c>
      <c r="AY20" s="164">
        <v>18.73</v>
      </c>
    </row>
    <row r="21" spans="1:51" ht="15.75" customHeight="1" x14ac:dyDescent="0.15">
      <c r="A21" s="377" t="s">
        <v>10</v>
      </c>
      <c r="B21" s="378" t="s">
        <v>18</v>
      </c>
      <c r="C21" s="379" t="s">
        <v>30</v>
      </c>
      <c r="D21" s="380">
        <f>SUM('Xã An Lộc:Xã Thịnh Lộc'!D21)</f>
        <v>1.55</v>
      </c>
      <c r="E21" s="380">
        <f>SUM('Xã An Lộc:Xã Thịnh Lộc'!E21)</f>
        <v>0</v>
      </c>
      <c r="F21" s="380">
        <f>SUM('Xã An Lộc:Xã Thịnh Lộc'!F21)</f>
        <v>0</v>
      </c>
      <c r="G21" s="380">
        <f>SUM('Xã An Lộc:Xã Thịnh Lộc'!G21)</f>
        <v>0</v>
      </c>
      <c r="H21" s="380">
        <f>SUM('Xã An Lộc:Xã Thịnh Lộc'!H21)</f>
        <v>0</v>
      </c>
      <c r="I21" s="380">
        <f>SUM('Xã An Lộc:Xã Thịnh Lộc'!I21)</f>
        <v>0</v>
      </c>
      <c r="J21" s="380">
        <f>SUM('Xã An Lộc:Xã Thịnh Lộc'!J21)</f>
        <v>0</v>
      </c>
      <c r="K21" s="380">
        <f>SUM('Xã An Lộc:Xã Thịnh Lộc'!K21)</f>
        <v>0</v>
      </c>
      <c r="L21" s="380">
        <f>SUM('Xã An Lộc:Xã Thịnh Lộc'!L21)</f>
        <v>0</v>
      </c>
      <c r="M21" s="380">
        <f>SUM('Xã An Lộc:Xã Thịnh Lộc'!M21)</f>
        <v>0</v>
      </c>
      <c r="N21" s="380">
        <f>SUM('Xã An Lộc:Xã Thịnh Lộc'!N21)</f>
        <v>0</v>
      </c>
      <c r="O21" s="380">
        <f>SUM('Xã An Lộc:Xã Thịnh Lộc'!O21)</f>
        <v>0</v>
      </c>
      <c r="P21" s="380">
        <f>SUM('Xã An Lộc:Xã Thịnh Lộc'!P21)</f>
        <v>0</v>
      </c>
      <c r="Q21" s="380">
        <f>SUM('Xã An Lộc:Xã Thịnh Lộc'!Q21)</f>
        <v>0</v>
      </c>
      <c r="R21" s="380">
        <f>SUM('Xã An Lộc:Xã Thịnh Lộc'!R21)</f>
        <v>0</v>
      </c>
      <c r="S21" s="380">
        <f>SUM('Xã An Lộc:Xã Thịnh Lộc'!S21)</f>
        <v>1.55</v>
      </c>
      <c r="T21" s="380">
        <f>SUM('Xã An Lộc:Xã Thịnh Lộc'!T21)</f>
        <v>0</v>
      </c>
      <c r="U21" s="380">
        <f>SUM('Xã An Lộc:Xã Thịnh Lộc'!U21)</f>
        <v>0</v>
      </c>
      <c r="V21" s="380">
        <f>SUM('Xã An Lộc:Xã Thịnh Lộc'!V21)</f>
        <v>0</v>
      </c>
      <c r="W21" s="380">
        <f>SUM('Xã An Lộc:Xã Thịnh Lộc'!W21)</f>
        <v>0</v>
      </c>
      <c r="X21" s="380">
        <f>SUM('Xã An Lộc:Xã Thịnh Lộc'!X21)</f>
        <v>0</v>
      </c>
      <c r="Y21" s="380">
        <f>SUM('Xã An Lộc:Xã Thịnh Lộc'!Y21)</f>
        <v>0</v>
      </c>
      <c r="Z21" s="380">
        <f>SUM('Xã An Lộc:Xã Thịnh Lộc'!Z21)</f>
        <v>0</v>
      </c>
      <c r="AA21" s="380">
        <f>SUM('Xã An Lộc:Xã Thịnh Lộc'!AA21)</f>
        <v>0</v>
      </c>
      <c r="AB21" s="380">
        <f>SUM('Xã An Lộc:Xã Thịnh Lộc'!AB21)</f>
        <v>0</v>
      </c>
      <c r="AC21" s="380">
        <f>SUM('Xã An Lộc:Xã Thịnh Lộc'!AC21)</f>
        <v>0</v>
      </c>
      <c r="AD21" s="380">
        <f>SUM('Xã An Lộc:Xã Thịnh Lộc'!AD21)</f>
        <v>0</v>
      </c>
      <c r="AE21" s="380">
        <f>SUM('Xã An Lộc:Xã Thịnh Lộc'!AE21)</f>
        <v>0</v>
      </c>
      <c r="AF21" s="380">
        <f>SUM('Xã An Lộc:Xã Thịnh Lộc'!AF21)</f>
        <v>0</v>
      </c>
      <c r="AG21" s="380">
        <f>SUM('Xã An Lộc:Xã Thịnh Lộc'!AG21)</f>
        <v>0</v>
      </c>
      <c r="AH21" s="380">
        <f>SUM('Xã An Lộc:Xã Thịnh Lộc'!AH21)</f>
        <v>0</v>
      </c>
      <c r="AI21" s="380">
        <f>SUM('Xã An Lộc:Xã Thịnh Lộc'!AI21)</f>
        <v>0</v>
      </c>
      <c r="AJ21" s="380">
        <f>SUM('Xã An Lộc:Xã Thịnh Lộc'!AJ21)</f>
        <v>0</v>
      </c>
      <c r="AK21" s="380">
        <f>SUM('Xã An Lộc:Xã Thịnh Lộc'!AK21)</f>
        <v>0</v>
      </c>
      <c r="AL21" s="380">
        <f>SUM('Xã An Lộc:Xã Thịnh Lộc'!AL21)</f>
        <v>0</v>
      </c>
      <c r="AM21" s="380">
        <f>SUM('Xã An Lộc:Xã Thịnh Lộc'!AM21)</f>
        <v>0</v>
      </c>
      <c r="AN21" s="380">
        <f>SUM('Xã An Lộc:Xã Thịnh Lộc'!AN21)</f>
        <v>0</v>
      </c>
      <c r="AO21" s="380">
        <f>SUM('Xã An Lộc:Xã Thịnh Lộc'!AO21)</f>
        <v>0</v>
      </c>
      <c r="AP21" s="380">
        <f>SUM('Xã An Lộc:Xã Thịnh Lộc'!AP21)</f>
        <v>0</v>
      </c>
      <c r="AQ21" s="380">
        <f>SUM('Xã An Lộc:Xã Thịnh Lộc'!AQ21)</f>
        <v>0</v>
      </c>
      <c r="AR21" s="380">
        <f>SUM('Xã An Lộc:Xã Thịnh Lộc'!AR21)</f>
        <v>0</v>
      </c>
      <c r="AS21" s="380">
        <f>SUM('Xã An Lộc:Xã Thịnh Lộc'!AS21)</f>
        <v>0</v>
      </c>
      <c r="AT21" s="380">
        <f>SUM('Xã An Lộc:Xã Thịnh Lộc'!AT21)</f>
        <v>1.55</v>
      </c>
      <c r="AU21" s="169">
        <f t="shared" si="0"/>
        <v>0</v>
      </c>
      <c r="AW21" s="164">
        <v>0</v>
      </c>
      <c r="AX21" s="164">
        <f t="shared" si="1"/>
        <v>0</v>
      </c>
      <c r="AY21" s="164">
        <v>1.55</v>
      </c>
    </row>
    <row r="22" spans="1:51" ht="15.75" customHeight="1" x14ac:dyDescent="0.15">
      <c r="A22" s="377" t="s">
        <v>11</v>
      </c>
      <c r="B22" s="378" t="s">
        <v>19</v>
      </c>
      <c r="C22" s="379" t="s">
        <v>123</v>
      </c>
      <c r="D22" s="380">
        <f>SUM('Xã An Lộc:Xã Thịnh Lộc'!D22)</f>
        <v>0</v>
      </c>
      <c r="E22" s="380">
        <f>SUM('Xã An Lộc:Xã Thịnh Lộc'!E22)</f>
        <v>0</v>
      </c>
      <c r="F22" s="380">
        <f>SUM('Xã An Lộc:Xã Thịnh Lộc'!F22)</f>
        <v>0</v>
      </c>
      <c r="G22" s="380">
        <f>SUM('Xã An Lộc:Xã Thịnh Lộc'!G22)</f>
        <v>0</v>
      </c>
      <c r="H22" s="380">
        <f>SUM('Xã An Lộc:Xã Thịnh Lộc'!H22)</f>
        <v>0</v>
      </c>
      <c r="I22" s="380">
        <f>SUM('Xã An Lộc:Xã Thịnh Lộc'!I22)</f>
        <v>0</v>
      </c>
      <c r="J22" s="380">
        <f>SUM('Xã An Lộc:Xã Thịnh Lộc'!J22)</f>
        <v>0</v>
      </c>
      <c r="K22" s="380">
        <f>SUM('Xã An Lộc:Xã Thịnh Lộc'!K22)</f>
        <v>0</v>
      </c>
      <c r="L22" s="380">
        <f>SUM('Xã An Lộc:Xã Thịnh Lộc'!L22)</f>
        <v>0</v>
      </c>
      <c r="M22" s="380">
        <f>SUM('Xã An Lộc:Xã Thịnh Lộc'!M22)</f>
        <v>0</v>
      </c>
      <c r="N22" s="380">
        <f>SUM('Xã An Lộc:Xã Thịnh Lộc'!N22)</f>
        <v>0</v>
      </c>
      <c r="O22" s="380">
        <f>SUM('Xã An Lộc:Xã Thịnh Lộc'!O22)</f>
        <v>0</v>
      </c>
      <c r="P22" s="380">
        <f>SUM('Xã An Lộc:Xã Thịnh Lộc'!P22)</f>
        <v>0</v>
      </c>
      <c r="Q22" s="380">
        <f>SUM('Xã An Lộc:Xã Thịnh Lộc'!Q22)</f>
        <v>0</v>
      </c>
      <c r="R22" s="380">
        <f>SUM('Xã An Lộc:Xã Thịnh Lộc'!R22)</f>
        <v>0</v>
      </c>
      <c r="S22" s="380">
        <f>SUM('Xã An Lộc:Xã Thịnh Lộc'!S22)</f>
        <v>0</v>
      </c>
      <c r="T22" s="380">
        <f>SUM('Xã An Lộc:Xã Thịnh Lộc'!T22)</f>
        <v>0</v>
      </c>
      <c r="U22" s="380">
        <f>SUM('Xã An Lộc:Xã Thịnh Lộc'!U22)</f>
        <v>0</v>
      </c>
      <c r="V22" s="380">
        <f>SUM('Xã An Lộc:Xã Thịnh Lộc'!V22)</f>
        <v>0</v>
      </c>
      <c r="W22" s="380">
        <f>SUM('Xã An Lộc:Xã Thịnh Lộc'!W22)</f>
        <v>0</v>
      </c>
      <c r="X22" s="380">
        <f>SUM('Xã An Lộc:Xã Thịnh Lộc'!X22)</f>
        <v>0</v>
      </c>
      <c r="Y22" s="380">
        <f>SUM('Xã An Lộc:Xã Thịnh Lộc'!Y22)</f>
        <v>0</v>
      </c>
      <c r="Z22" s="380">
        <f>SUM('Xã An Lộc:Xã Thịnh Lộc'!Z22)</f>
        <v>0</v>
      </c>
      <c r="AA22" s="380">
        <f>SUM('Xã An Lộc:Xã Thịnh Lộc'!AA22)</f>
        <v>0</v>
      </c>
      <c r="AB22" s="380">
        <f>SUM('Xã An Lộc:Xã Thịnh Lộc'!AB22)</f>
        <v>0</v>
      </c>
      <c r="AC22" s="380">
        <f>SUM('Xã An Lộc:Xã Thịnh Lộc'!AC22)</f>
        <v>0</v>
      </c>
      <c r="AD22" s="380">
        <f>SUM('Xã An Lộc:Xã Thịnh Lộc'!AD22)</f>
        <v>0</v>
      </c>
      <c r="AE22" s="380">
        <f>SUM('Xã An Lộc:Xã Thịnh Lộc'!AE22)</f>
        <v>0</v>
      </c>
      <c r="AF22" s="380">
        <f>SUM('Xã An Lộc:Xã Thịnh Lộc'!AF22)</f>
        <v>0</v>
      </c>
      <c r="AG22" s="380">
        <f>SUM('Xã An Lộc:Xã Thịnh Lộc'!AG22)</f>
        <v>0</v>
      </c>
      <c r="AH22" s="380">
        <f>SUM('Xã An Lộc:Xã Thịnh Lộc'!AH22)</f>
        <v>0</v>
      </c>
      <c r="AI22" s="380">
        <f>SUM('Xã An Lộc:Xã Thịnh Lộc'!AI22)</f>
        <v>0</v>
      </c>
      <c r="AJ22" s="380">
        <f>SUM('Xã An Lộc:Xã Thịnh Lộc'!AJ22)</f>
        <v>0</v>
      </c>
      <c r="AK22" s="380">
        <f>SUM('Xã An Lộc:Xã Thịnh Lộc'!AK22)</f>
        <v>0</v>
      </c>
      <c r="AL22" s="380">
        <f>SUM('Xã An Lộc:Xã Thịnh Lộc'!AL22)</f>
        <v>0</v>
      </c>
      <c r="AM22" s="380">
        <f>SUM('Xã An Lộc:Xã Thịnh Lộc'!AM22)</f>
        <v>0</v>
      </c>
      <c r="AN22" s="380">
        <f>SUM('Xã An Lộc:Xã Thịnh Lộc'!AN22)</f>
        <v>0</v>
      </c>
      <c r="AO22" s="380">
        <f>SUM('Xã An Lộc:Xã Thịnh Lộc'!AO22)</f>
        <v>0</v>
      </c>
      <c r="AP22" s="380">
        <f>SUM('Xã An Lộc:Xã Thịnh Lộc'!AP22)</f>
        <v>0</v>
      </c>
      <c r="AQ22" s="380">
        <f>SUM('Xã An Lộc:Xã Thịnh Lộc'!AQ22)</f>
        <v>0</v>
      </c>
      <c r="AR22" s="380">
        <f>SUM('Xã An Lộc:Xã Thịnh Lộc'!AR22)</f>
        <v>0</v>
      </c>
      <c r="AS22" s="380">
        <f>SUM('Xã An Lộc:Xã Thịnh Lộc'!AS22)</f>
        <v>0</v>
      </c>
      <c r="AT22" s="380">
        <f>SUM('Xã An Lộc:Xã Thịnh Lộc'!AT22)</f>
        <v>0</v>
      </c>
      <c r="AU22" s="169">
        <f t="shared" si="0"/>
        <v>0</v>
      </c>
      <c r="AW22" s="164">
        <v>0</v>
      </c>
      <c r="AX22" s="164">
        <f t="shared" si="1"/>
        <v>0</v>
      </c>
      <c r="AY22" s="164">
        <v>0</v>
      </c>
    </row>
    <row r="23" spans="1:51" ht="15.75" customHeight="1" x14ac:dyDescent="0.15">
      <c r="A23" s="377" t="s">
        <v>12</v>
      </c>
      <c r="B23" s="378" t="s">
        <v>79</v>
      </c>
      <c r="C23" s="379" t="s">
        <v>126</v>
      </c>
      <c r="D23" s="380">
        <f>SUM('Xã An Lộc:Xã Thịnh Lộc'!D23)</f>
        <v>0</v>
      </c>
      <c r="E23" s="380">
        <f>SUM('Xã An Lộc:Xã Thịnh Lộc'!E23)</f>
        <v>0</v>
      </c>
      <c r="F23" s="380">
        <f>SUM('Xã An Lộc:Xã Thịnh Lộc'!F23)</f>
        <v>0</v>
      </c>
      <c r="G23" s="380">
        <f>SUM('Xã An Lộc:Xã Thịnh Lộc'!G23)</f>
        <v>0</v>
      </c>
      <c r="H23" s="380">
        <f>SUM('Xã An Lộc:Xã Thịnh Lộc'!H23)</f>
        <v>0</v>
      </c>
      <c r="I23" s="380">
        <f>SUM('Xã An Lộc:Xã Thịnh Lộc'!I23)</f>
        <v>0</v>
      </c>
      <c r="J23" s="380">
        <f>SUM('Xã An Lộc:Xã Thịnh Lộc'!J23)</f>
        <v>0</v>
      </c>
      <c r="K23" s="380">
        <f>SUM('Xã An Lộc:Xã Thịnh Lộc'!K23)</f>
        <v>0</v>
      </c>
      <c r="L23" s="380">
        <f>SUM('Xã An Lộc:Xã Thịnh Lộc'!L23)</f>
        <v>0</v>
      </c>
      <c r="M23" s="380">
        <f>SUM('Xã An Lộc:Xã Thịnh Lộc'!M23)</f>
        <v>0</v>
      </c>
      <c r="N23" s="380">
        <f>SUM('Xã An Lộc:Xã Thịnh Lộc'!N23)</f>
        <v>0</v>
      </c>
      <c r="O23" s="380">
        <f>SUM('Xã An Lộc:Xã Thịnh Lộc'!O23)</f>
        <v>0</v>
      </c>
      <c r="P23" s="380">
        <f>SUM('Xã An Lộc:Xã Thịnh Lộc'!P23)</f>
        <v>0</v>
      </c>
      <c r="Q23" s="380">
        <f>SUM('Xã An Lộc:Xã Thịnh Lộc'!Q23)</f>
        <v>0</v>
      </c>
      <c r="R23" s="380">
        <f>SUM('Xã An Lộc:Xã Thịnh Lộc'!R23)</f>
        <v>0</v>
      </c>
      <c r="S23" s="380">
        <f>SUM('Xã An Lộc:Xã Thịnh Lộc'!S23)</f>
        <v>0</v>
      </c>
      <c r="T23" s="380">
        <f>SUM('Xã An Lộc:Xã Thịnh Lộc'!T23)</f>
        <v>0</v>
      </c>
      <c r="U23" s="380">
        <f>SUM('Xã An Lộc:Xã Thịnh Lộc'!U23)</f>
        <v>0</v>
      </c>
      <c r="V23" s="380">
        <f>SUM('Xã An Lộc:Xã Thịnh Lộc'!V23)</f>
        <v>0</v>
      </c>
      <c r="W23" s="380">
        <f>SUM('Xã An Lộc:Xã Thịnh Lộc'!W23)</f>
        <v>0</v>
      </c>
      <c r="X23" s="380">
        <f>SUM('Xã An Lộc:Xã Thịnh Lộc'!X23)</f>
        <v>0</v>
      </c>
      <c r="Y23" s="380">
        <f>SUM('Xã An Lộc:Xã Thịnh Lộc'!Y23)</f>
        <v>0</v>
      </c>
      <c r="Z23" s="380">
        <f>SUM('Xã An Lộc:Xã Thịnh Lộc'!Z23)</f>
        <v>0</v>
      </c>
      <c r="AA23" s="380">
        <f>SUM('Xã An Lộc:Xã Thịnh Lộc'!AA23)</f>
        <v>0</v>
      </c>
      <c r="AB23" s="380">
        <f>SUM('Xã An Lộc:Xã Thịnh Lộc'!AB23)</f>
        <v>0</v>
      </c>
      <c r="AC23" s="380">
        <f>SUM('Xã An Lộc:Xã Thịnh Lộc'!AC23)</f>
        <v>0</v>
      </c>
      <c r="AD23" s="380">
        <f>SUM('Xã An Lộc:Xã Thịnh Lộc'!AD23)</f>
        <v>0</v>
      </c>
      <c r="AE23" s="380">
        <f>SUM('Xã An Lộc:Xã Thịnh Lộc'!AE23)</f>
        <v>0</v>
      </c>
      <c r="AF23" s="380">
        <f>SUM('Xã An Lộc:Xã Thịnh Lộc'!AF23)</f>
        <v>0</v>
      </c>
      <c r="AG23" s="380">
        <f>SUM('Xã An Lộc:Xã Thịnh Lộc'!AG23)</f>
        <v>0</v>
      </c>
      <c r="AH23" s="380">
        <f>SUM('Xã An Lộc:Xã Thịnh Lộc'!AH23)</f>
        <v>0</v>
      </c>
      <c r="AI23" s="380">
        <f>SUM('Xã An Lộc:Xã Thịnh Lộc'!AI23)</f>
        <v>0</v>
      </c>
      <c r="AJ23" s="380">
        <f>SUM('Xã An Lộc:Xã Thịnh Lộc'!AJ23)</f>
        <v>0</v>
      </c>
      <c r="AK23" s="380">
        <f>SUM('Xã An Lộc:Xã Thịnh Lộc'!AK23)</f>
        <v>0</v>
      </c>
      <c r="AL23" s="380">
        <f>SUM('Xã An Lộc:Xã Thịnh Lộc'!AL23)</f>
        <v>0</v>
      </c>
      <c r="AM23" s="380">
        <f>SUM('Xã An Lộc:Xã Thịnh Lộc'!AM23)</f>
        <v>0</v>
      </c>
      <c r="AN23" s="380">
        <f>SUM('Xã An Lộc:Xã Thịnh Lộc'!AN23)</f>
        <v>0</v>
      </c>
      <c r="AO23" s="380">
        <f>SUM('Xã An Lộc:Xã Thịnh Lộc'!AO23)</f>
        <v>0</v>
      </c>
      <c r="AP23" s="380">
        <f>SUM('Xã An Lộc:Xã Thịnh Lộc'!AP23)</f>
        <v>0</v>
      </c>
      <c r="AQ23" s="380">
        <f>SUM('Xã An Lộc:Xã Thịnh Lộc'!AQ23)</f>
        <v>0</v>
      </c>
      <c r="AR23" s="380">
        <f>SUM('Xã An Lộc:Xã Thịnh Lộc'!AR23)</f>
        <v>0</v>
      </c>
      <c r="AS23" s="380">
        <f>SUM('Xã An Lộc:Xã Thịnh Lộc'!AS23)</f>
        <v>0</v>
      </c>
      <c r="AT23" s="380">
        <f>SUM('Xã An Lộc:Xã Thịnh Lộc'!AT23)</f>
        <v>0</v>
      </c>
      <c r="AU23" s="169">
        <f t="shared" si="0"/>
        <v>0</v>
      </c>
      <c r="AW23" s="164">
        <v>0</v>
      </c>
      <c r="AX23" s="164">
        <f t="shared" si="1"/>
        <v>0</v>
      </c>
      <c r="AY23" s="164">
        <v>0</v>
      </c>
    </row>
    <row r="24" spans="1:51" ht="15.75" customHeight="1" x14ac:dyDescent="0.15">
      <c r="A24" s="377" t="s">
        <v>13</v>
      </c>
      <c r="B24" s="378" t="s">
        <v>83</v>
      </c>
      <c r="C24" s="379" t="s">
        <v>127</v>
      </c>
      <c r="D24" s="380">
        <f>SUM('Xã An Lộc:Xã Thịnh Lộc'!D24)</f>
        <v>0</v>
      </c>
      <c r="E24" s="380">
        <f>SUM('Xã An Lộc:Xã Thịnh Lộc'!E24)</f>
        <v>0</v>
      </c>
      <c r="F24" s="380">
        <f>SUM('Xã An Lộc:Xã Thịnh Lộc'!F24)</f>
        <v>0</v>
      </c>
      <c r="G24" s="380">
        <f>SUM('Xã An Lộc:Xã Thịnh Lộc'!G24)</f>
        <v>0</v>
      </c>
      <c r="H24" s="380">
        <f>SUM('Xã An Lộc:Xã Thịnh Lộc'!H24)</f>
        <v>0</v>
      </c>
      <c r="I24" s="380">
        <f>SUM('Xã An Lộc:Xã Thịnh Lộc'!I24)</f>
        <v>0</v>
      </c>
      <c r="J24" s="380">
        <f>SUM('Xã An Lộc:Xã Thịnh Lộc'!J24)</f>
        <v>0</v>
      </c>
      <c r="K24" s="380">
        <f>SUM('Xã An Lộc:Xã Thịnh Lộc'!K24)</f>
        <v>0</v>
      </c>
      <c r="L24" s="380">
        <f>SUM('Xã An Lộc:Xã Thịnh Lộc'!L24)</f>
        <v>0</v>
      </c>
      <c r="M24" s="380">
        <f>SUM('Xã An Lộc:Xã Thịnh Lộc'!M24)</f>
        <v>0</v>
      </c>
      <c r="N24" s="380">
        <f>SUM('Xã An Lộc:Xã Thịnh Lộc'!N24)</f>
        <v>0</v>
      </c>
      <c r="O24" s="380">
        <f>SUM('Xã An Lộc:Xã Thịnh Lộc'!O24)</f>
        <v>0</v>
      </c>
      <c r="P24" s="380">
        <f>SUM('Xã An Lộc:Xã Thịnh Lộc'!P24)</f>
        <v>0</v>
      </c>
      <c r="Q24" s="380">
        <f>SUM('Xã An Lộc:Xã Thịnh Lộc'!Q24)</f>
        <v>0</v>
      </c>
      <c r="R24" s="380">
        <f>SUM('Xã An Lộc:Xã Thịnh Lộc'!R24)</f>
        <v>0</v>
      </c>
      <c r="S24" s="380">
        <f>SUM('Xã An Lộc:Xã Thịnh Lộc'!S24)</f>
        <v>0</v>
      </c>
      <c r="T24" s="380">
        <f>SUM('Xã An Lộc:Xã Thịnh Lộc'!T24)</f>
        <v>0</v>
      </c>
      <c r="U24" s="380">
        <f>SUM('Xã An Lộc:Xã Thịnh Lộc'!U24)</f>
        <v>0</v>
      </c>
      <c r="V24" s="380">
        <f>SUM('Xã An Lộc:Xã Thịnh Lộc'!V24)</f>
        <v>0</v>
      </c>
      <c r="W24" s="380">
        <f>SUM('Xã An Lộc:Xã Thịnh Lộc'!W24)</f>
        <v>0</v>
      </c>
      <c r="X24" s="380">
        <f>SUM('Xã An Lộc:Xã Thịnh Lộc'!X24)</f>
        <v>0</v>
      </c>
      <c r="Y24" s="380">
        <f>SUM('Xã An Lộc:Xã Thịnh Lộc'!Y24)</f>
        <v>0</v>
      </c>
      <c r="Z24" s="380">
        <f>SUM('Xã An Lộc:Xã Thịnh Lộc'!Z24)</f>
        <v>0</v>
      </c>
      <c r="AA24" s="380">
        <f>SUM('Xã An Lộc:Xã Thịnh Lộc'!AA24)</f>
        <v>0</v>
      </c>
      <c r="AB24" s="380">
        <f>SUM('Xã An Lộc:Xã Thịnh Lộc'!AB24)</f>
        <v>0</v>
      </c>
      <c r="AC24" s="380">
        <f>SUM('Xã An Lộc:Xã Thịnh Lộc'!AC24)</f>
        <v>0</v>
      </c>
      <c r="AD24" s="380">
        <f>SUM('Xã An Lộc:Xã Thịnh Lộc'!AD24)</f>
        <v>0</v>
      </c>
      <c r="AE24" s="380">
        <f>SUM('Xã An Lộc:Xã Thịnh Lộc'!AE24)</f>
        <v>0</v>
      </c>
      <c r="AF24" s="380">
        <f>SUM('Xã An Lộc:Xã Thịnh Lộc'!AF24)</f>
        <v>0</v>
      </c>
      <c r="AG24" s="380">
        <f>SUM('Xã An Lộc:Xã Thịnh Lộc'!AG24)</f>
        <v>0</v>
      </c>
      <c r="AH24" s="380">
        <f>SUM('Xã An Lộc:Xã Thịnh Lộc'!AH24)</f>
        <v>0</v>
      </c>
      <c r="AI24" s="380">
        <f>SUM('Xã An Lộc:Xã Thịnh Lộc'!AI24)</f>
        <v>0</v>
      </c>
      <c r="AJ24" s="380">
        <f>SUM('Xã An Lộc:Xã Thịnh Lộc'!AJ24)</f>
        <v>0</v>
      </c>
      <c r="AK24" s="380">
        <f>SUM('Xã An Lộc:Xã Thịnh Lộc'!AK24)</f>
        <v>0</v>
      </c>
      <c r="AL24" s="380">
        <f>SUM('Xã An Lộc:Xã Thịnh Lộc'!AL24)</f>
        <v>0</v>
      </c>
      <c r="AM24" s="380">
        <f>SUM('Xã An Lộc:Xã Thịnh Lộc'!AM24)</f>
        <v>0</v>
      </c>
      <c r="AN24" s="380">
        <f>SUM('Xã An Lộc:Xã Thịnh Lộc'!AN24)</f>
        <v>0</v>
      </c>
      <c r="AO24" s="380">
        <f>SUM('Xã An Lộc:Xã Thịnh Lộc'!AO24)</f>
        <v>0</v>
      </c>
      <c r="AP24" s="380">
        <f>SUM('Xã An Lộc:Xã Thịnh Lộc'!AP24)</f>
        <v>0</v>
      </c>
      <c r="AQ24" s="380">
        <f>SUM('Xã An Lộc:Xã Thịnh Lộc'!AQ24)</f>
        <v>0</v>
      </c>
      <c r="AR24" s="380">
        <f>SUM('Xã An Lộc:Xã Thịnh Lộc'!AR24)</f>
        <v>0</v>
      </c>
      <c r="AS24" s="380">
        <f>SUM('Xã An Lộc:Xã Thịnh Lộc'!AS24)</f>
        <v>0</v>
      </c>
      <c r="AT24" s="380">
        <f>SUM('Xã An Lộc:Xã Thịnh Lộc'!AT24)</f>
        <v>10</v>
      </c>
      <c r="AU24" s="169">
        <f t="shared" si="0"/>
        <v>10</v>
      </c>
      <c r="AW24" s="164">
        <v>10</v>
      </c>
      <c r="AX24" s="164">
        <f t="shared" si="1"/>
        <v>0</v>
      </c>
      <c r="AY24" s="164">
        <v>10</v>
      </c>
    </row>
    <row r="25" spans="1:51" ht="15.75" customHeight="1" x14ac:dyDescent="0.15">
      <c r="A25" s="377" t="s">
        <v>14</v>
      </c>
      <c r="B25" s="378" t="s">
        <v>84</v>
      </c>
      <c r="C25" s="383" t="s">
        <v>125</v>
      </c>
      <c r="D25" s="380">
        <f>SUM('Xã An Lộc:Xã Thịnh Lộc'!D25)</f>
        <v>37.200000000000003</v>
      </c>
      <c r="E25" s="380">
        <f>SUM('Xã An Lộc:Xã Thịnh Lộc'!E25)</f>
        <v>0</v>
      </c>
      <c r="F25" s="380">
        <f>SUM('Xã An Lộc:Xã Thịnh Lộc'!F25)</f>
        <v>0</v>
      </c>
      <c r="G25" s="380">
        <f>SUM('Xã An Lộc:Xã Thịnh Lộc'!G25)</f>
        <v>0</v>
      </c>
      <c r="H25" s="380">
        <f>SUM('Xã An Lộc:Xã Thịnh Lộc'!H25)</f>
        <v>0</v>
      </c>
      <c r="I25" s="380">
        <f>SUM('Xã An Lộc:Xã Thịnh Lộc'!I25)</f>
        <v>0</v>
      </c>
      <c r="J25" s="380">
        <f>SUM('Xã An Lộc:Xã Thịnh Lộc'!J25)</f>
        <v>0</v>
      </c>
      <c r="K25" s="380">
        <f>SUM('Xã An Lộc:Xã Thịnh Lộc'!K25)</f>
        <v>0</v>
      </c>
      <c r="L25" s="380">
        <f>SUM('Xã An Lộc:Xã Thịnh Lộc'!L25)</f>
        <v>0</v>
      </c>
      <c r="M25" s="380">
        <f>SUM('Xã An Lộc:Xã Thịnh Lộc'!M25)</f>
        <v>0</v>
      </c>
      <c r="N25" s="380">
        <f>SUM('Xã An Lộc:Xã Thịnh Lộc'!N25)</f>
        <v>0</v>
      </c>
      <c r="O25" s="380">
        <f>SUM('Xã An Lộc:Xã Thịnh Lộc'!O25)</f>
        <v>0</v>
      </c>
      <c r="P25" s="380">
        <f>SUM('Xã An Lộc:Xã Thịnh Lộc'!P25)</f>
        <v>0</v>
      </c>
      <c r="Q25" s="380">
        <f>SUM('Xã An Lộc:Xã Thịnh Lộc'!Q25)</f>
        <v>0</v>
      </c>
      <c r="R25" s="380">
        <f>SUM('Xã An Lộc:Xã Thịnh Lộc'!R25)</f>
        <v>0</v>
      </c>
      <c r="S25" s="380">
        <f>SUM('Xã An Lộc:Xã Thịnh Lộc'!S25)</f>
        <v>0</v>
      </c>
      <c r="T25" s="380">
        <f>SUM('Xã An Lộc:Xã Thịnh Lộc'!T25)</f>
        <v>0</v>
      </c>
      <c r="U25" s="380">
        <f>SUM('Xã An Lộc:Xã Thịnh Lộc'!U25)</f>
        <v>0</v>
      </c>
      <c r="V25" s="380">
        <f>SUM('Xã An Lộc:Xã Thịnh Lộc'!V25)</f>
        <v>0</v>
      </c>
      <c r="W25" s="380">
        <f>SUM('Xã An Lộc:Xã Thịnh Lộc'!W25)</f>
        <v>37.200000000000003</v>
      </c>
      <c r="X25" s="380">
        <f>SUM('Xã An Lộc:Xã Thịnh Lộc'!X25)</f>
        <v>0</v>
      </c>
      <c r="Y25" s="380">
        <f>SUM('Xã An Lộc:Xã Thịnh Lộc'!Y25)</f>
        <v>0</v>
      </c>
      <c r="Z25" s="380">
        <f>SUM('Xã An Lộc:Xã Thịnh Lộc'!Z25)</f>
        <v>0</v>
      </c>
      <c r="AA25" s="380">
        <f>SUM('Xã An Lộc:Xã Thịnh Lộc'!AA25)</f>
        <v>0</v>
      </c>
      <c r="AB25" s="380">
        <f>SUM('Xã An Lộc:Xã Thịnh Lộc'!AB25)</f>
        <v>0</v>
      </c>
      <c r="AC25" s="380">
        <f>SUM('Xã An Lộc:Xã Thịnh Lộc'!AC25)</f>
        <v>0</v>
      </c>
      <c r="AD25" s="380">
        <f>SUM('Xã An Lộc:Xã Thịnh Lộc'!AD25)</f>
        <v>0</v>
      </c>
      <c r="AE25" s="380">
        <f>SUM('Xã An Lộc:Xã Thịnh Lộc'!AE25)</f>
        <v>0</v>
      </c>
      <c r="AF25" s="380">
        <f>SUM('Xã An Lộc:Xã Thịnh Lộc'!AF25)</f>
        <v>0</v>
      </c>
      <c r="AG25" s="380">
        <f>SUM('Xã An Lộc:Xã Thịnh Lộc'!AG25)</f>
        <v>0</v>
      </c>
      <c r="AH25" s="380">
        <f>SUM('Xã An Lộc:Xã Thịnh Lộc'!AH25)</f>
        <v>0</v>
      </c>
      <c r="AI25" s="380">
        <f>SUM('Xã An Lộc:Xã Thịnh Lộc'!AI25)</f>
        <v>0</v>
      </c>
      <c r="AJ25" s="380">
        <f>SUM('Xã An Lộc:Xã Thịnh Lộc'!AJ25)</f>
        <v>0</v>
      </c>
      <c r="AK25" s="380">
        <f>SUM('Xã An Lộc:Xã Thịnh Lộc'!AK25)</f>
        <v>0</v>
      </c>
      <c r="AL25" s="380">
        <f>SUM('Xã An Lộc:Xã Thịnh Lộc'!AL25)</f>
        <v>0</v>
      </c>
      <c r="AM25" s="380">
        <f>SUM('Xã An Lộc:Xã Thịnh Lộc'!AM25)</f>
        <v>0</v>
      </c>
      <c r="AN25" s="380">
        <f>SUM('Xã An Lộc:Xã Thịnh Lộc'!AN25)</f>
        <v>0</v>
      </c>
      <c r="AO25" s="380">
        <f>SUM('Xã An Lộc:Xã Thịnh Lộc'!AO25)</f>
        <v>0</v>
      </c>
      <c r="AP25" s="380">
        <f>SUM('Xã An Lộc:Xã Thịnh Lộc'!AP25)</f>
        <v>0</v>
      </c>
      <c r="AQ25" s="380">
        <f>SUM('Xã An Lộc:Xã Thịnh Lộc'!AQ25)</f>
        <v>0</v>
      </c>
      <c r="AR25" s="380">
        <f>SUM('Xã An Lộc:Xã Thịnh Lộc'!AR25)</f>
        <v>0</v>
      </c>
      <c r="AS25" s="380">
        <f>SUM('Xã An Lộc:Xã Thịnh Lộc'!AS25)</f>
        <v>0</v>
      </c>
      <c r="AT25" s="380">
        <f>SUM('Xã An Lộc:Xã Thịnh Lộc'!AT25)</f>
        <v>86.59</v>
      </c>
      <c r="AU25" s="169">
        <f t="shared" si="0"/>
        <v>49.39</v>
      </c>
      <c r="AW25" s="164">
        <v>37.889999999999986</v>
      </c>
      <c r="AX25" s="164">
        <f t="shared" si="1"/>
        <v>11.500000000000014</v>
      </c>
      <c r="AY25" s="164">
        <v>84.59</v>
      </c>
    </row>
    <row r="26" spans="1:51" ht="15" customHeight="1" x14ac:dyDescent="0.15">
      <c r="A26" s="377" t="s">
        <v>22</v>
      </c>
      <c r="B26" s="378" t="s">
        <v>85</v>
      </c>
      <c r="C26" s="379" t="s">
        <v>51</v>
      </c>
      <c r="D26" s="380">
        <f>SUM('Xã An Lộc:Xã Thịnh Lộc'!D26)</f>
        <v>52.629999999999995</v>
      </c>
      <c r="E26" s="380">
        <f>SUM('Xã An Lộc:Xã Thịnh Lộc'!E26)</f>
        <v>0</v>
      </c>
      <c r="F26" s="380">
        <f>SUM('Xã An Lộc:Xã Thịnh Lộc'!F26)</f>
        <v>0</v>
      </c>
      <c r="G26" s="380">
        <f>SUM('Xã An Lộc:Xã Thịnh Lộc'!G26)</f>
        <v>0</v>
      </c>
      <c r="H26" s="380">
        <f>SUM('Xã An Lộc:Xã Thịnh Lộc'!H26)</f>
        <v>0</v>
      </c>
      <c r="I26" s="380">
        <f>SUM('Xã An Lộc:Xã Thịnh Lộc'!I26)</f>
        <v>0</v>
      </c>
      <c r="J26" s="380">
        <f>SUM('Xã An Lộc:Xã Thịnh Lộc'!J26)</f>
        <v>0</v>
      </c>
      <c r="K26" s="380">
        <f>SUM('Xã An Lộc:Xã Thịnh Lộc'!K26)</f>
        <v>0</v>
      </c>
      <c r="L26" s="380">
        <f>SUM('Xã An Lộc:Xã Thịnh Lộc'!L26)</f>
        <v>0</v>
      </c>
      <c r="M26" s="380">
        <f>SUM('Xã An Lộc:Xã Thịnh Lộc'!M26)</f>
        <v>0</v>
      </c>
      <c r="N26" s="380">
        <f>SUM('Xã An Lộc:Xã Thịnh Lộc'!N26)</f>
        <v>0</v>
      </c>
      <c r="O26" s="380">
        <f>SUM('Xã An Lộc:Xã Thịnh Lộc'!O26)</f>
        <v>0</v>
      </c>
      <c r="P26" s="380">
        <f>SUM('Xã An Lộc:Xã Thịnh Lộc'!P26)</f>
        <v>0</v>
      </c>
      <c r="Q26" s="380">
        <f>SUM('Xã An Lộc:Xã Thịnh Lộc'!Q26)</f>
        <v>0</v>
      </c>
      <c r="R26" s="380">
        <f>SUM('Xã An Lộc:Xã Thịnh Lộc'!R26)</f>
        <v>0</v>
      </c>
      <c r="S26" s="380">
        <f>SUM('Xã An Lộc:Xã Thịnh Lộc'!S26)</f>
        <v>0</v>
      </c>
      <c r="T26" s="380">
        <f>SUM('Xã An Lộc:Xã Thịnh Lộc'!T26)</f>
        <v>0</v>
      </c>
      <c r="U26" s="380">
        <f>SUM('Xã An Lộc:Xã Thịnh Lộc'!U26)</f>
        <v>0</v>
      </c>
      <c r="V26" s="380">
        <f>SUM('Xã An Lộc:Xã Thịnh Lộc'!V26)</f>
        <v>0</v>
      </c>
      <c r="W26" s="380">
        <f>SUM('Xã An Lộc:Xã Thịnh Lộc'!W26)</f>
        <v>0</v>
      </c>
      <c r="X26" s="380">
        <f>SUM('Xã An Lộc:Xã Thịnh Lộc'!X26)</f>
        <v>52.629999999999995</v>
      </c>
      <c r="Y26" s="380">
        <f>SUM('Xã An Lộc:Xã Thịnh Lộc'!Y26)</f>
        <v>0</v>
      </c>
      <c r="Z26" s="380">
        <f>SUM('Xã An Lộc:Xã Thịnh Lộc'!Z26)</f>
        <v>0</v>
      </c>
      <c r="AA26" s="380">
        <f>SUM('Xã An Lộc:Xã Thịnh Lộc'!AA26)</f>
        <v>0</v>
      </c>
      <c r="AB26" s="380">
        <f>SUM('Xã An Lộc:Xã Thịnh Lộc'!AB26)</f>
        <v>0</v>
      </c>
      <c r="AC26" s="380">
        <f>SUM('Xã An Lộc:Xã Thịnh Lộc'!AC26)</f>
        <v>0</v>
      </c>
      <c r="AD26" s="380">
        <f>SUM('Xã An Lộc:Xã Thịnh Lộc'!AD26)</f>
        <v>0</v>
      </c>
      <c r="AE26" s="380">
        <f>SUM('Xã An Lộc:Xã Thịnh Lộc'!AE26)</f>
        <v>0</v>
      </c>
      <c r="AF26" s="380">
        <f>SUM('Xã An Lộc:Xã Thịnh Lộc'!AF26)</f>
        <v>0</v>
      </c>
      <c r="AG26" s="380">
        <f>SUM('Xã An Lộc:Xã Thịnh Lộc'!AG26)</f>
        <v>0</v>
      </c>
      <c r="AH26" s="380">
        <f>SUM('Xã An Lộc:Xã Thịnh Lộc'!AH26)</f>
        <v>0</v>
      </c>
      <c r="AI26" s="380">
        <f>SUM('Xã An Lộc:Xã Thịnh Lộc'!AI26)</f>
        <v>0</v>
      </c>
      <c r="AJ26" s="380">
        <f>SUM('Xã An Lộc:Xã Thịnh Lộc'!AJ26)</f>
        <v>0</v>
      </c>
      <c r="AK26" s="380">
        <f>SUM('Xã An Lộc:Xã Thịnh Lộc'!AK26)</f>
        <v>0</v>
      </c>
      <c r="AL26" s="380">
        <f>SUM('Xã An Lộc:Xã Thịnh Lộc'!AL26)</f>
        <v>0</v>
      </c>
      <c r="AM26" s="380">
        <f>SUM('Xã An Lộc:Xã Thịnh Lộc'!AM26)</f>
        <v>0</v>
      </c>
      <c r="AN26" s="380">
        <f>SUM('Xã An Lộc:Xã Thịnh Lộc'!AN26)</f>
        <v>0</v>
      </c>
      <c r="AO26" s="380">
        <f>SUM('Xã An Lộc:Xã Thịnh Lộc'!AO26)</f>
        <v>0</v>
      </c>
      <c r="AP26" s="380">
        <f>SUM('Xã An Lộc:Xã Thịnh Lộc'!AP26)</f>
        <v>0</v>
      </c>
      <c r="AQ26" s="380">
        <f>SUM('Xã An Lộc:Xã Thịnh Lộc'!AQ26)</f>
        <v>0</v>
      </c>
      <c r="AR26" s="380">
        <f>SUM('Xã An Lộc:Xã Thịnh Lộc'!AR26)</f>
        <v>0</v>
      </c>
      <c r="AS26" s="380">
        <f>SUM('Xã An Lộc:Xã Thịnh Lộc'!AS26)</f>
        <v>0</v>
      </c>
      <c r="AT26" s="380">
        <f>SUM('Xã An Lộc:Xã Thịnh Lộc'!AT26)</f>
        <v>54.789999999999992</v>
      </c>
      <c r="AU26" s="169">
        <f t="shared" si="0"/>
        <v>2.1599999999999966</v>
      </c>
      <c r="AW26" s="164">
        <v>2.1599999999999966</v>
      </c>
      <c r="AX26" s="164">
        <f t="shared" si="1"/>
        <v>0</v>
      </c>
      <c r="AY26" s="164">
        <v>54.789999999999992</v>
      </c>
    </row>
    <row r="27" spans="1:51" ht="15" customHeight="1" x14ac:dyDescent="0.15">
      <c r="A27" s="377" t="s">
        <v>23</v>
      </c>
      <c r="B27" s="378" t="s">
        <v>86</v>
      </c>
      <c r="C27" s="379" t="s">
        <v>44</v>
      </c>
      <c r="D27" s="380">
        <f>SUM('Xã An Lộc:Xã Thịnh Lộc'!D27)</f>
        <v>0</v>
      </c>
      <c r="E27" s="380">
        <f>SUM('Xã An Lộc:Xã Thịnh Lộc'!E27)</f>
        <v>0</v>
      </c>
      <c r="F27" s="380">
        <f>SUM('Xã An Lộc:Xã Thịnh Lộc'!F27)</f>
        <v>0</v>
      </c>
      <c r="G27" s="380">
        <f>SUM('Xã An Lộc:Xã Thịnh Lộc'!G27)</f>
        <v>0</v>
      </c>
      <c r="H27" s="380">
        <f>SUM('Xã An Lộc:Xã Thịnh Lộc'!H27)</f>
        <v>0</v>
      </c>
      <c r="I27" s="380">
        <f>SUM('Xã An Lộc:Xã Thịnh Lộc'!I27)</f>
        <v>0</v>
      </c>
      <c r="J27" s="380">
        <f>SUM('Xã An Lộc:Xã Thịnh Lộc'!J27)</f>
        <v>0</v>
      </c>
      <c r="K27" s="380">
        <f>SUM('Xã An Lộc:Xã Thịnh Lộc'!K27)</f>
        <v>0</v>
      </c>
      <c r="L27" s="380">
        <f>SUM('Xã An Lộc:Xã Thịnh Lộc'!L27)</f>
        <v>0</v>
      </c>
      <c r="M27" s="380">
        <f>SUM('Xã An Lộc:Xã Thịnh Lộc'!M27)</f>
        <v>0</v>
      </c>
      <c r="N27" s="380">
        <f>SUM('Xã An Lộc:Xã Thịnh Lộc'!N27)</f>
        <v>0</v>
      </c>
      <c r="O27" s="380">
        <f>SUM('Xã An Lộc:Xã Thịnh Lộc'!O27)</f>
        <v>0</v>
      </c>
      <c r="P27" s="380">
        <f>SUM('Xã An Lộc:Xã Thịnh Lộc'!P27)</f>
        <v>0</v>
      </c>
      <c r="Q27" s="380">
        <f>SUM('Xã An Lộc:Xã Thịnh Lộc'!Q27)</f>
        <v>0</v>
      </c>
      <c r="R27" s="380">
        <f>SUM('Xã An Lộc:Xã Thịnh Lộc'!R27)</f>
        <v>0</v>
      </c>
      <c r="S27" s="380">
        <f>SUM('Xã An Lộc:Xã Thịnh Lộc'!S27)</f>
        <v>0</v>
      </c>
      <c r="T27" s="380">
        <f>SUM('Xã An Lộc:Xã Thịnh Lộc'!T27)</f>
        <v>0</v>
      </c>
      <c r="U27" s="380">
        <f>SUM('Xã An Lộc:Xã Thịnh Lộc'!U27)</f>
        <v>0</v>
      </c>
      <c r="V27" s="380">
        <f>SUM('Xã An Lộc:Xã Thịnh Lộc'!V27)</f>
        <v>0</v>
      </c>
      <c r="W27" s="380">
        <f>SUM('Xã An Lộc:Xã Thịnh Lộc'!W27)</f>
        <v>0</v>
      </c>
      <c r="X27" s="380">
        <f>SUM('Xã An Lộc:Xã Thịnh Lộc'!X27)</f>
        <v>0</v>
      </c>
      <c r="Y27" s="380">
        <f>SUM('Xã An Lộc:Xã Thịnh Lộc'!Y27)</f>
        <v>0</v>
      </c>
      <c r="Z27" s="380">
        <f>SUM('Xã An Lộc:Xã Thịnh Lộc'!Z27)</f>
        <v>0</v>
      </c>
      <c r="AA27" s="380">
        <f>SUM('Xã An Lộc:Xã Thịnh Lộc'!AA27)</f>
        <v>0</v>
      </c>
      <c r="AB27" s="380">
        <f>SUM('Xã An Lộc:Xã Thịnh Lộc'!AB27)</f>
        <v>0</v>
      </c>
      <c r="AC27" s="380">
        <f>SUM('Xã An Lộc:Xã Thịnh Lộc'!AC27)</f>
        <v>0</v>
      </c>
      <c r="AD27" s="380">
        <f>SUM('Xã An Lộc:Xã Thịnh Lộc'!AD27)</f>
        <v>0</v>
      </c>
      <c r="AE27" s="380">
        <f>SUM('Xã An Lộc:Xã Thịnh Lộc'!AE27)</f>
        <v>0</v>
      </c>
      <c r="AF27" s="380">
        <f>SUM('Xã An Lộc:Xã Thịnh Lộc'!AF27)</f>
        <v>0</v>
      </c>
      <c r="AG27" s="380">
        <f>SUM('Xã An Lộc:Xã Thịnh Lộc'!AG27)</f>
        <v>0</v>
      </c>
      <c r="AH27" s="380">
        <f>SUM('Xã An Lộc:Xã Thịnh Lộc'!AH27)</f>
        <v>0</v>
      </c>
      <c r="AI27" s="380">
        <f>SUM('Xã An Lộc:Xã Thịnh Lộc'!AI27)</f>
        <v>0</v>
      </c>
      <c r="AJ27" s="380">
        <f>SUM('Xã An Lộc:Xã Thịnh Lộc'!AJ27)</f>
        <v>0</v>
      </c>
      <c r="AK27" s="380">
        <f>SUM('Xã An Lộc:Xã Thịnh Lộc'!AK27)</f>
        <v>0</v>
      </c>
      <c r="AL27" s="380">
        <f>SUM('Xã An Lộc:Xã Thịnh Lộc'!AL27)</f>
        <v>0</v>
      </c>
      <c r="AM27" s="380">
        <f>SUM('Xã An Lộc:Xã Thịnh Lộc'!AM27)</f>
        <v>0</v>
      </c>
      <c r="AN27" s="380">
        <f>SUM('Xã An Lộc:Xã Thịnh Lộc'!AN27)</f>
        <v>0</v>
      </c>
      <c r="AO27" s="380">
        <f>SUM('Xã An Lộc:Xã Thịnh Lộc'!AO27)</f>
        <v>0</v>
      </c>
      <c r="AP27" s="380">
        <f>SUM('Xã An Lộc:Xã Thịnh Lộc'!AP27)</f>
        <v>0</v>
      </c>
      <c r="AQ27" s="380">
        <f>SUM('Xã An Lộc:Xã Thịnh Lộc'!AQ27)</f>
        <v>0</v>
      </c>
      <c r="AR27" s="380">
        <f>SUM('Xã An Lộc:Xã Thịnh Lộc'!AR27)</f>
        <v>0</v>
      </c>
      <c r="AS27" s="380">
        <f>SUM('Xã An Lộc:Xã Thịnh Lộc'!AS27)</f>
        <v>0</v>
      </c>
      <c r="AT27" s="380">
        <f>SUM('Xã An Lộc:Xã Thịnh Lộc'!AT27)</f>
        <v>0</v>
      </c>
      <c r="AU27" s="169">
        <f t="shared" si="0"/>
        <v>0</v>
      </c>
      <c r="AW27" s="164">
        <v>0</v>
      </c>
      <c r="AX27" s="164">
        <f t="shared" si="1"/>
        <v>0</v>
      </c>
      <c r="AY27" s="164">
        <v>0</v>
      </c>
    </row>
    <row r="28" spans="1:51" ht="24" customHeight="1" x14ac:dyDescent="0.15">
      <c r="A28" s="377" t="s">
        <v>45</v>
      </c>
      <c r="B28" s="378" t="s">
        <v>131</v>
      </c>
      <c r="C28" s="379" t="s">
        <v>31</v>
      </c>
      <c r="D28" s="380">
        <f>SUM('Xã An Lộc:Xã Thịnh Lộc'!D28)</f>
        <v>1336.56</v>
      </c>
      <c r="E28" s="380">
        <f>SUM('Xã An Lộc:Xã Thịnh Lộc'!E28)</f>
        <v>0</v>
      </c>
      <c r="F28" s="380">
        <f>SUM('Xã An Lộc:Xã Thịnh Lộc'!F28)</f>
        <v>0</v>
      </c>
      <c r="G28" s="380">
        <f>SUM('Xã An Lộc:Xã Thịnh Lộc'!G28)</f>
        <v>0</v>
      </c>
      <c r="H28" s="380">
        <f>SUM('Xã An Lộc:Xã Thịnh Lộc'!H28)</f>
        <v>0</v>
      </c>
      <c r="I28" s="380">
        <f>SUM('Xã An Lộc:Xã Thịnh Lộc'!I28)</f>
        <v>0</v>
      </c>
      <c r="J28" s="380">
        <f>SUM('Xã An Lộc:Xã Thịnh Lộc'!J28)</f>
        <v>0</v>
      </c>
      <c r="K28" s="380">
        <f>SUM('Xã An Lộc:Xã Thịnh Lộc'!K28)</f>
        <v>0</v>
      </c>
      <c r="L28" s="380">
        <f>SUM('Xã An Lộc:Xã Thịnh Lộc'!L28)</f>
        <v>0</v>
      </c>
      <c r="M28" s="380">
        <f>SUM('Xã An Lộc:Xã Thịnh Lộc'!M28)</f>
        <v>0</v>
      </c>
      <c r="N28" s="380">
        <f>SUM('Xã An Lộc:Xã Thịnh Lộc'!N28)</f>
        <v>0</v>
      </c>
      <c r="O28" s="380">
        <f>SUM('Xã An Lộc:Xã Thịnh Lộc'!O28)</f>
        <v>0</v>
      </c>
      <c r="P28" s="380">
        <f>SUM('Xã An Lộc:Xã Thịnh Lộc'!P28)</f>
        <v>0</v>
      </c>
      <c r="Q28" s="380">
        <f>SUM('Xã An Lộc:Xã Thịnh Lộc'!Q28)</f>
        <v>1.33</v>
      </c>
      <c r="R28" s="380">
        <f>SUM('Xã An Lộc:Xã Thịnh Lộc'!R28)</f>
        <v>0</v>
      </c>
      <c r="S28" s="380">
        <f>SUM('Xã An Lộc:Xã Thịnh Lộc'!S28)</f>
        <v>0</v>
      </c>
      <c r="T28" s="380">
        <f>SUM('Xã An Lộc:Xã Thịnh Lộc'!T28)</f>
        <v>0</v>
      </c>
      <c r="U28" s="380">
        <f>SUM('Xã An Lộc:Xã Thịnh Lộc'!U28)</f>
        <v>0</v>
      </c>
      <c r="V28" s="380">
        <f>SUM('Xã An Lộc:Xã Thịnh Lộc'!V28)</f>
        <v>0</v>
      </c>
      <c r="W28" s="380">
        <f>SUM('Xã An Lộc:Xã Thịnh Lộc'!W28)</f>
        <v>0.13</v>
      </c>
      <c r="X28" s="380">
        <f>SUM('Xã An Lộc:Xã Thịnh Lộc'!X28)</f>
        <v>0</v>
      </c>
      <c r="Y28" s="380">
        <f>SUM('Xã An Lộc:Xã Thịnh Lộc'!Y28)</f>
        <v>0</v>
      </c>
      <c r="Z28" s="380">
        <f>SUM('Xã An Lộc:Xã Thịnh Lộc'!Z28)</f>
        <v>1335.2299999999998</v>
      </c>
      <c r="AA28" s="380">
        <f>SUM('Xã An Lộc:Xã Thịnh Lộc'!AA28)</f>
        <v>0</v>
      </c>
      <c r="AB28" s="380">
        <f>SUM('Xã An Lộc:Xã Thịnh Lộc'!AB28)</f>
        <v>0</v>
      </c>
      <c r="AC28" s="380">
        <f>SUM('Xã An Lộc:Xã Thịnh Lộc'!AC28)</f>
        <v>0</v>
      </c>
      <c r="AD28" s="380">
        <f>SUM('Xã An Lộc:Xã Thịnh Lộc'!AD28)</f>
        <v>0.2</v>
      </c>
      <c r="AE28" s="380">
        <f>SUM('Xã An Lộc:Xã Thịnh Lộc'!AE28)</f>
        <v>0</v>
      </c>
      <c r="AF28" s="380">
        <f>SUM('Xã An Lộc:Xã Thịnh Lộc'!AF28)</f>
        <v>1</v>
      </c>
      <c r="AG28" s="380">
        <f>SUM('Xã An Lộc:Xã Thịnh Lộc'!AG28)</f>
        <v>0</v>
      </c>
      <c r="AH28" s="380">
        <f>SUM('Xã An Lộc:Xã Thịnh Lộc'!AH28)</f>
        <v>0</v>
      </c>
      <c r="AI28" s="380">
        <f>SUM('Xã An Lộc:Xã Thịnh Lộc'!AI28)</f>
        <v>0</v>
      </c>
      <c r="AJ28" s="380">
        <f>SUM('Xã An Lộc:Xã Thịnh Lộc'!AJ28)</f>
        <v>0</v>
      </c>
      <c r="AK28" s="380">
        <f>SUM('Xã An Lộc:Xã Thịnh Lộc'!AK28)</f>
        <v>0</v>
      </c>
      <c r="AL28" s="380">
        <f>SUM('Xã An Lộc:Xã Thịnh Lộc'!AL28)</f>
        <v>0</v>
      </c>
      <c r="AM28" s="380">
        <f>SUM('Xã An Lộc:Xã Thịnh Lộc'!AM28)</f>
        <v>0</v>
      </c>
      <c r="AN28" s="380">
        <f>SUM('Xã An Lộc:Xã Thịnh Lộc'!AN28)</f>
        <v>0</v>
      </c>
      <c r="AO28" s="380">
        <f>SUM('Xã An Lộc:Xã Thịnh Lộc'!AO28)</f>
        <v>0</v>
      </c>
      <c r="AP28" s="380">
        <f>SUM('Xã An Lộc:Xã Thịnh Lộc'!AP28)</f>
        <v>0</v>
      </c>
      <c r="AQ28" s="380">
        <f>SUM('Xã An Lộc:Xã Thịnh Lộc'!AQ28)</f>
        <v>0</v>
      </c>
      <c r="AR28" s="380">
        <f>SUM('Xã An Lộc:Xã Thịnh Lộc'!AR28)</f>
        <v>0</v>
      </c>
      <c r="AS28" s="380">
        <f>SUM('Xã An Lộc:Xã Thịnh Lộc'!AS28)</f>
        <v>1.33</v>
      </c>
      <c r="AT28" s="380">
        <f>SUM('Xã An Lộc:Xã Thịnh Lộc'!AT28)</f>
        <v>1420.25</v>
      </c>
      <c r="AU28" s="169">
        <f t="shared" si="0"/>
        <v>83.690000000000055</v>
      </c>
      <c r="AW28" s="164">
        <v>94.100000000000364</v>
      </c>
      <c r="AX28" s="164">
        <f t="shared" si="1"/>
        <v>-10.410000000000309</v>
      </c>
      <c r="AY28" s="164">
        <v>1420.25</v>
      </c>
    </row>
    <row r="29" spans="1:51" ht="17.25" customHeight="1" x14ac:dyDescent="0.15">
      <c r="A29" s="377" t="s">
        <v>130</v>
      </c>
      <c r="B29" s="378" t="s">
        <v>104</v>
      </c>
      <c r="C29" s="378" t="s">
        <v>148</v>
      </c>
      <c r="D29" s="380">
        <f>SUM('Xã An Lộc:Xã Thịnh Lộc'!D29)</f>
        <v>3.98</v>
      </c>
      <c r="E29" s="380">
        <f>SUM('Xã An Lộc:Xã Thịnh Lộc'!E29)</f>
        <v>0</v>
      </c>
      <c r="F29" s="380">
        <f>SUM('Xã An Lộc:Xã Thịnh Lộc'!F29)</f>
        <v>0</v>
      </c>
      <c r="G29" s="380">
        <f>SUM('Xã An Lộc:Xã Thịnh Lộc'!G29)</f>
        <v>0</v>
      </c>
      <c r="H29" s="380">
        <f>SUM('Xã An Lộc:Xã Thịnh Lộc'!H29)</f>
        <v>0</v>
      </c>
      <c r="I29" s="380">
        <f>SUM('Xã An Lộc:Xã Thịnh Lộc'!I29)</f>
        <v>0</v>
      </c>
      <c r="J29" s="380">
        <f>SUM('Xã An Lộc:Xã Thịnh Lộc'!J29)</f>
        <v>0</v>
      </c>
      <c r="K29" s="380">
        <f>SUM('Xã An Lộc:Xã Thịnh Lộc'!K29)</f>
        <v>0</v>
      </c>
      <c r="L29" s="380">
        <f>SUM('Xã An Lộc:Xã Thịnh Lộc'!L29)</f>
        <v>0</v>
      </c>
      <c r="M29" s="380">
        <f>SUM('Xã An Lộc:Xã Thịnh Lộc'!M29)</f>
        <v>0</v>
      </c>
      <c r="N29" s="380">
        <f>SUM('Xã An Lộc:Xã Thịnh Lộc'!N29)</f>
        <v>0</v>
      </c>
      <c r="O29" s="380">
        <f>SUM('Xã An Lộc:Xã Thịnh Lộc'!O29)</f>
        <v>0</v>
      </c>
      <c r="P29" s="380">
        <f>SUM('Xã An Lộc:Xã Thịnh Lộc'!P29)</f>
        <v>0</v>
      </c>
      <c r="Q29" s="380">
        <f>SUM('Xã An Lộc:Xã Thịnh Lộc'!Q29)</f>
        <v>0</v>
      </c>
      <c r="R29" s="380">
        <f>SUM('Xã An Lộc:Xã Thịnh Lộc'!R29)</f>
        <v>0</v>
      </c>
      <c r="S29" s="380">
        <f>SUM('Xã An Lộc:Xã Thịnh Lộc'!S29)</f>
        <v>0</v>
      </c>
      <c r="T29" s="380">
        <f>SUM('Xã An Lộc:Xã Thịnh Lộc'!T29)</f>
        <v>0</v>
      </c>
      <c r="U29" s="380">
        <f>SUM('Xã An Lộc:Xã Thịnh Lộc'!U29)</f>
        <v>0</v>
      </c>
      <c r="V29" s="380">
        <f>SUM('Xã An Lộc:Xã Thịnh Lộc'!V29)</f>
        <v>0</v>
      </c>
      <c r="W29" s="380">
        <f>SUM('Xã An Lộc:Xã Thịnh Lộc'!W29)</f>
        <v>0</v>
      </c>
      <c r="X29" s="380">
        <f>SUM('Xã An Lộc:Xã Thịnh Lộc'!X29)</f>
        <v>0</v>
      </c>
      <c r="Y29" s="380">
        <f>SUM('Xã An Lộc:Xã Thịnh Lộc'!Y29)</f>
        <v>0</v>
      </c>
      <c r="Z29" s="380">
        <f>SUM('Xã An Lộc:Xã Thịnh Lộc'!Z29)</f>
        <v>0</v>
      </c>
      <c r="AA29" s="380">
        <f>SUM('Xã An Lộc:Xã Thịnh Lộc'!AA29)</f>
        <v>3.98</v>
      </c>
      <c r="AB29" s="380">
        <f>SUM('Xã An Lộc:Xã Thịnh Lộc'!AB29)</f>
        <v>0</v>
      </c>
      <c r="AC29" s="380">
        <f>SUM('Xã An Lộc:Xã Thịnh Lộc'!AC29)</f>
        <v>0</v>
      </c>
      <c r="AD29" s="380">
        <f>SUM('Xã An Lộc:Xã Thịnh Lộc'!AD29)</f>
        <v>0</v>
      </c>
      <c r="AE29" s="380">
        <f>SUM('Xã An Lộc:Xã Thịnh Lộc'!AE29)</f>
        <v>0</v>
      </c>
      <c r="AF29" s="380">
        <f>SUM('Xã An Lộc:Xã Thịnh Lộc'!AF29)</f>
        <v>0</v>
      </c>
      <c r="AG29" s="380">
        <f>SUM('Xã An Lộc:Xã Thịnh Lộc'!AG29)</f>
        <v>0</v>
      </c>
      <c r="AH29" s="380">
        <f>SUM('Xã An Lộc:Xã Thịnh Lộc'!AH29)</f>
        <v>0</v>
      </c>
      <c r="AI29" s="380">
        <f>SUM('Xã An Lộc:Xã Thịnh Lộc'!AI29)</f>
        <v>0</v>
      </c>
      <c r="AJ29" s="380">
        <f>SUM('Xã An Lộc:Xã Thịnh Lộc'!AJ29)</f>
        <v>0</v>
      </c>
      <c r="AK29" s="380">
        <f>SUM('Xã An Lộc:Xã Thịnh Lộc'!AK29)</f>
        <v>0</v>
      </c>
      <c r="AL29" s="380">
        <f>SUM('Xã An Lộc:Xã Thịnh Lộc'!AL29)</f>
        <v>0</v>
      </c>
      <c r="AM29" s="380">
        <f>SUM('Xã An Lộc:Xã Thịnh Lộc'!AM29)</f>
        <v>0</v>
      </c>
      <c r="AN29" s="380">
        <f>SUM('Xã An Lộc:Xã Thịnh Lộc'!AN29)</f>
        <v>0</v>
      </c>
      <c r="AO29" s="380">
        <f>SUM('Xã An Lộc:Xã Thịnh Lộc'!AO29)</f>
        <v>0</v>
      </c>
      <c r="AP29" s="380">
        <f>SUM('Xã An Lộc:Xã Thịnh Lộc'!AP29)</f>
        <v>0</v>
      </c>
      <c r="AQ29" s="380">
        <f>SUM('Xã An Lộc:Xã Thịnh Lộc'!AQ29)</f>
        <v>0</v>
      </c>
      <c r="AR29" s="380">
        <f>SUM('Xã An Lộc:Xã Thịnh Lộc'!AR29)</f>
        <v>0</v>
      </c>
      <c r="AS29" s="380">
        <f>SUM('Xã An Lộc:Xã Thịnh Lộc'!AS29)</f>
        <v>0</v>
      </c>
      <c r="AT29" s="380">
        <f>SUM('Xã An Lộc:Xã Thịnh Lộc'!AT29)</f>
        <v>3.98</v>
      </c>
      <c r="AU29" s="169">
        <f t="shared" si="0"/>
        <v>0</v>
      </c>
      <c r="AW29" s="164">
        <v>0</v>
      </c>
      <c r="AX29" s="164">
        <f t="shared" si="1"/>
        <v>0</v>
      </c>
      <c r="AY29" s="164">
        <v>3.98</v>
      </c>
    </row>
    <row r="30" spans="1:51" ht="17.25" customHeight="1" x14ac:dyDescent="0.15">
      <c r="A30" s="377" t="s">
        <v>178</v>
      </c>
      <c r="B30" s="378" t="s">
        <v>120</v>
      </c>
      <c r="C30" s="379" t="s">
        <v>124</v>
      </c>
      <c r="D30" s="380">
        <f>SUM('Xã An Lộc:Xã Thịnh Lộc'!D30)</f>
        <v>0</v>
      </c>
      <c r="E30" s="380">
        <f>SUM('Xã An Lộc:Xã Thịnh Lộc'!E30)</f>
        <v>0</v>
      </c>
      <c r="F30" s="380">
        <f>SUM('Xã An Lộc:Xã Thịnh Lộc'!F30)</f>
        <v>0</v>
      </c>
      <c r="G30" s="380">
        <f>SUM('Xã An Lộc:Xã Thịnh Lộc'!G30)</f>
        <v>0</v>
      </c>
      <c r="H30" s="380">
        <f>SUM('Xã An Lộc:Xã Thịnh Lộc'!H30)</f>
        <v>0</v>
      </c>
      <c r="I30" s="380">
        <f>SUM('Xã An Lộc:Xã Thịnh Lộc'!I30)</f>
        <v>0</v>
      </c>
      <c r="J30" s="380">
        <f>SUM('Xã An Lộc:Xã Thịnh Lộc'!J30)</f>
        <v>0</v>
      </c>
      <c r="K30" s="380">
        <f>SUM('Xã An Lộc:Xã Thịnh Lộc'!K30)</f>
        <v>0</v>
      </c>
      <c r="L30" s="380">
        <f>SUM('Xã An Lộc:Xã Thịnh Lộc'!L30)</f>
        <v>0</v>
      </c>
      <c r="M30" s="380">
        <f>SUM('Xã An Lộc:Xã Thịnh Lộc'!M30)</f>
        <v>0</v>
      </c>
      <c r="N30" s="380">
        <f>SUM('Xã An Lộc:Xã Thịnh Lộc'!N30)</f>
        <v>0</v>
      </c>
      <c r="O30" s="380">
        <f>SUM('Xã An Lộc:Xã Thịnh Lộc'!O30)</f>
        <v>0</v>
      </c>
      <c r="P30" s="380">
        <f>SUM('Xã An Lộc:Xã Thịnh Lộc'!P30)</f>
        <v>0</v>
      </c>
      <c r="Q30" s="380">
        <f>SUM('Xã An Lộc:Xã Thịnh Lộc'!Q30)</f>
        <v>0</v>
      </c>
      <c r="R30" s="380">
        <f>SUM('Xã An Lộc:Xã Thịnh Lộc'!R30)</f>
        <v>0</v>
      </c>
      <c r="S30" s="380">
        <f>SUM('Xã An Lộc:Xã Thịnh Lộc'!S30)</f>
        <v>0</v>
      </c>
      <c r="T30" s="380">
        <f>SUM('Xã An Lộc:Xã Thịnh Lộc'!T30)</f>
        <v>0</v>
      </c>
      <c r="U30" s="380">
        <f>SUM('Xã An Lộc:Xã Thịnh Lộc'!U30)</f>
        <v>0</v>
      </c>
      <c r="V30" s="380">
        <f>SUM('Xã An Lộc:Xã Thịnh Lộc'!V30)</f>
        <v>0</v>
      </c>
      <c r="W30" s="380">
        <f>SUM('Xã An Lộc:Xã Thịnh Lộc'!W30)</f>
        <v>0</v>
      </c>
      <c r="X30" s="380">
        <f>SUM('Xã An Lộc:Xã Thịnh Lộc'!X30)</f>
        <v>0</v>
      </c>
      <c r="Y30" s="380">
        <f>SUM('Xã An Lộc:Xã Thịnh Lộc'!Y30)</f>
        <v>0</v>
      </c>
      <c r="Z30" s="380">
        <f>SUM('Xã An Lộc:Xã Thịnh Lộc'!Z30)</f>
        <v>0</v>
      </c>
      <c r="AA30" s="380">
        <f>SUM('Xã An Lộc:Xã Thịnh Lộc'!AA30)</f>
        <v>0</v>
      </c>
      <c r="AB30" s="380">
        <f>SUM('Xã An Lộc:Xã Thịnh Lộc'!AB30)</f>
        <v>0</v>
      </c>
      <c r="AC30" s="380">
        <f>SUM('Xã An Lộc:Xã Thịnh Lộc'!AC30)</f>
        <v>0</v>
      </c>
      <c r="AD30" s="380">
        <f>SUM('Xã An Lộc:Xã Thịnh Lộc'!AD30)</f>
        <v>0</v>
      </c>
      <c r="AE30" s="380">
        <f>SUM('Xã An Lộc:Xã Thịnh Lộc'!AE30)</f>
        <v>0</v>
      </c>
      <c r="AF30" s="380">
        <f>SUM('Xã An Lộc:Xã Thịnh Lộc'!AF30)</f>
        <v>0</v>
      </c>
      <c r="AG30" s="380">
        <f>SUM('Xã An Lộc:Xã Thịnh Lộc'!AG30)</f>
        <v>0</v>
      </c>
      <c r="AH30" s="380">
        <f>SUM('Xã An Lộc:Xã Thịnh Lộc'!AH30)</f>
        <v>0</v>
      </c>
      <c r="AI30" s="380">
        <f>SUM('Xã An Lộc:Xã Thịnh Lộc'!AI30)</f>
        <v>0</v>
      </c>
      <c r="AJ30" s="380">
        <f>SUM('Xã An Lộc:Xã Thịnh Lộc'!AJ30)</f>
        <v>0</v>
      </c>
      <c r="AK30" s="380">
        <f>SUM('Xã An Lộc:Xã Thịnh Lộc'!AK30)</f>
        <v>0</v>
      </c>
      <c r="AL30" s="380">
        <f>SUM('Xã An Lộc:Xã Thịnh Lộc'!AL30)</f>
        <v>0</v>
      </c>
      <c r="AM30" s="380">
        <f>SUM('Xã An Lộc:Xã Thịnh Lộc'!AM30)</f>
        <v>0</v>
      </c>
      <c r="AN30" s="380">
        <f>SUM('Xã An Lộc:Xã Thịnh Lộc'!AN30)</f>
        <v>0</v>
      </c>
      <c r="AO30" s="380">
        <f>SUM('Xã An Lộc:Xã Thịnh Lộc'!AO30)</f>
        <v>0</v>
      </c>
      <c r="AP30" s="380">
        <f>SUM('Xã An Lộc:Xã Thịnh Lộc'!AP30)</f>
        <v>0</v>
      </c>
      <c r="AQ30" s="380">
        <f>SUM('Xã An Lộc:Xã Thịnh Lộc'!AQ30)</f>
        <v>0</v>
      </c>
      <c r="AR30" s="380">
        <f>SUM('Xã An Lộc:Xã Thịnh Lộc'!AR30)</f>
        <v>0</v>
      </c>
      <c r="AS30" s="380">
        <f>SUM('Xã An Lộc:Xã Thịnh Lộc'!AS30)</f>
        <v>0</v>
      </c>
      <c r="AT30" s="380">
        <f>SUM('Xã An Lộc:Xã Thịnh Lộc'!AT30)</f>
        <v>0</v>
      </c>
      <c r="AU30" s="169">
        <f t="shared" si="0"/>
        <v>0</v>
      </c>
      <c r="AW30" s="164">
        <v>0</v>
      </c>
      <c r="AX30" s="164">
        <f t="shared" si="1"/>
        <v>0</v>
      </c>
      <c r="AY30" s="164">
        <v>0</v>
      </c>
    </row>
    <row r="31" spans="1:51" ht="17.25" customHeight="1" x14ac:dyDescent="0.15">
      <c r="A31" s="377" t="s">
        <v>179</v>
      </c>
      <c r="B31" s="378" t="s">
        <v>80</v>
      </c>
      <c r="C31" s="379" t="s">
        <v>69</v>
      </c>
      <c r="D31" s="380">
        <f>SUM('Xã An Lộc:Xã Thịnh Lộc'!D31)</f>
        <v>2.52</v>
      </c>
      <c r="E31" s="380">
        <f>SUM('Xã An Lộc:Xã Thịnh Lộc'!E31)</f>
        <v>0</v>
      </c>
      <c r="F31" s="380">
        <f>SUM('Xã An Lộc:Xã Thịnh Lộc'!F31)</f>
        <v>0</v>
      </c>
      <c r="G31" s="380">
        <f>SUM('Xã An Lộc:Xã Thịnh Lộc'!G31)</f>
        <v>0</v>
      </c>
      <c r="H31" s="380">
        <f>SUM('Xã An Lộc:Xã Thịnh Lộc'!H31)</f>
        <v>0</v>
      </c>
      <c r="I31" s="380">
        <f>SUM('Xã An Lộc:Xã Thịnh Lộc'!I31)</f>
        <v>0</v>
      </c>
      <c r="J31" s="380">
        <f>SUM('Xã An Lộc:Xã Thịnh Lộc'!J31)</f>
        <v>0</v>
      </c>
      <c r="K31" s="380">
        <f>SUM('Xã An Lộc:Xã Thịnh Lộc'!K31)</f>
        <v>0</v>
      </c>
      <c r="L31" s="380">
        <f>SUM('Xã An Lộc:Xã Thịnh Lộc'!L31)</f>
        <v>0</v>
      </c>
      <c r="M31" s="380">
        <f>SUM('Xã An Lộc:Xã Thịnh Lộc'!M31)</f>
        <v>0</v>
      </c>
      <c r="N31" s="380">
        <f>SUM('Xã An Lộc:Xã Thịnh Lộc'!N31)</f>
        <v>0</v>
      </c>
      <c r="O31" s="380">
        <f>SUM('Xã An Lộc:Xã Thịnh Lộc'!O31)</f>
        <v>0</v>
      </c>
      <c r="P31" s="380">
        <f>SUM('Xã An Lộc:Xã Thịnh Lộc'!P31)</f>
        <v>0</v>
      </c>
      <c r="Q31" s="380">
        <f>SUM('Xã An Lộc:Xã Thịnh Lộc'!Q31)</f>
        <v>0</v>
      </c>
      <c r="R31" s="380">
        <f>SUM('Xã An Lộc:Xã Thịnh Lộc'!R31)</f>
        <v>0</v>
      </c>
      <c r="S31" s="380">
        <f>SUM('Xã An Lộc:Xã Thịnh Lộc'!S31)</f>
        <v>0</v>
      </c>
      <c r="T31" s="380">
        <f>SUM('Xã An Lộc:Xã Thịnh Lộc'!T31)</f>
        <v>0</v>
      </c>
      <c r="U31" s="380">
        <f>SUM('Xã An Lộc:Xã Thịnh Lộc'!U31)</f>
        <v>0</v>
      </c>
      <c r="V31" s="380">
        <f>SUM('Xã An Lộc:Xã Thịnh Lộc'!V31)</f>
        <v>0</v>
      </c>
      <c r="W31" s="380">
        <f>SUM('Xã An Lộc:Xã Thịnh Lộc'!W31)</f>
        <v>0</v>
      </c>
      <c r="X31" s="380">
        <f>SUM('Xã An Lộc:Xã Thịnh Lộc'!X31)</f>
        <v>0</v>
      </c>
      <c r="Y31" s="380">
        <f>SUM('Xã An Lộc:Xã Thịnh Lộc'!Y31)</f>
        <v>0</v>
      </c>
      <c r="Z31" s="380">
        <f>SUM('Xã An Lộc:Xã Thịnh Lộc'!Z31)</f>
        <v>0</v>
      </c>
      <c r="AA31" s="380">
        <f>SUM('Xã An Lộc:Xã Thịnh Lộc'!AA31)</f>
        <v>0</v>
      </c>
      <c r="AB31" s="380">
        <f>SUM('Xã An Lộc:Xã Thịnh Lộc'!AB31)</f>
        <v>0</v>
      </c>
      <c r="AC31" s="380">
        <f>SUM('Xã An Lộc:Xã Thịnh Lộc'!AC31)</f>
        <v>2.52</v>
      </c>
      <c r="AD31" s="380">
        <f>SUM('Xã An Lộc:Xã Thịnh Lộc'!AD31)</f>
        <v>0</v>
      </c>
      <c r="AE31" s="380">
        <f>SUM('Xã An Lộc:Xã Thịnh Lộc'!AE31)</f>
        <v>0</v>
      </c>
      <c r="AF31" s="380">
        <f>SUM('Xã An Lộc:Xã Thịnh Lộc'!AF31)</f>
        <v>0</v>
      </c>
      <c r="AG31" s="380">
        <f>SUM('Xã An Lộc:Xã Thịnh Lộc'!AG31)</f>
        <v>0</v>
      </c>
      <c r="AH31" s="380">
        <f>SUM('Xã An Lộc:Xã Thịnh Lộc'!AH31)</f>
        <v>0</v>
      </c>
      <c r="AI31" s="380">
        <f>SUM('Xã An Lộc:Xã Thịnh Lộc'!AI31)</f>
        <v>0</v>
      </c>
      <c r="AJ31" s="380">
        <f>SUM('Xã An Lộc:Xã Thịnh Lộc'!AJ31)</f>
        <v>0</v>
      </c>
      <c r="AK31" s="380">
        <f>SUM('Xã An Lộc:Xã Thịnh Lộc'!AK31)</f>
        <v>0</v>
      </c>
      <c r="AL31" s="380">
        <f>SUM('Xã An Lộc:Xã Thịnh Lộc'!AL31)</f>
        <v>0</v>
      </c>
      <c r="AM31" s="380">
        <f>SUM('Xã An Lộc:Xã Thịnh Lộc'!AM31)</f>
        <v>0</v>
      </c>
      <c r="AN31" s="380">
        <f>SUM('Xã An Lộc:Xã Thịnh Lộc'!AN31)</f>
        <v>0</v>
      </c>
      <c r="AO31" s="380">
        <f>SUM('Xã An Lộc:Xã Thịnh Lộc'!AO31)</f>
        <v>0</v>
      </c>
      <c r="AP31" s="380">
        <f>SUM('Xã An Lộc:Xã Thịnh Lộc'!AP31)</f>
        <v>0</v>
      </c>
      <c r="AQ31" s="380">
        <f>SUM('Xã An Lộc:Xã Thịnh Lộc'!AQ31)</f>
        <v>0</v>
      </c>
      <c r="AR31" s="380">
        <f>SUM('Xã An Lộc:Xã Thịnh Lộc'!AR31)</f>
        <v>0</v>
      </c>
      <c r="AS31" s="380">
        <f>SUM('Xã An Lộc:Xã Thịnh Lộc'!AS31)</f>
        <v>0</v>
      </c>
      <c r="AT31" s="380">
        <f>SUM('Xã An Lộc:Xã Thịnh Lộc'!AT31)</f>
        <v>2.52</v>
      </c>
      <c r="AU31" s="169">
        <f t="shared" si="0"/>
        <v>0</v>
      </c>
      <c r="AW31" s="164">
        <v>0</v>
      </c>
      <c r="AX31" s="164">
        <f t="shared" si="1"/>
        <v>0</v>
      </c>
      <c r="AY31" s="164">
        <v>2.52</v>
      </c>
    </row>
    <row r="32" spans="1:51" ht="17.25" customHeight="1" x14ac:dyDescent="0.15">
      <c r="A32" s="377" t="s">
        <v>180</v>
      </c>
      <c r="B32" s="378" t="s">
        <v>87</v>
      </c>
      <c r="C32" s="379" t="s">
        <v>92</v>
      </c>
      <c r="D32" s="380">
        <f>SUM('Xã An Lộc:Xã Thịnh Lộc'!D32)</f>
        <v>560.95999999999992</v>
      </c>
      <c r="E32" s="380">
        <f>SUM('Xã An Lộc:Xã Thịnh Lộc'!E32)</f>
        <v>0</v>
      </c>
      <c r="F32" s="380">
        <f>SUM('Xã An Lộc:Xã Thịnh Lộc'!F32)</f>
        <v>0</v>
      </c>
      <c r="G32" s="380">
        <f>SUM('Xã An Lộc:Xã Thịnh Lộc'!G32)</f>
        <v>0</v>
      </c>
      <c r="H32" s="380">
        <f>SUM('Xã An Lộc:Xã Thịnh Lộc'!H32)</f>
        <v>0</v>
      </c>
      <c r="I32" s="380">
        <f>SUM('Xã An Lộc:Xã Thịnh Lộc'!I32)</f>
        <v>0</v>
      </c>
      <c r="J32" s="380">
        <f>SUM('Xã An Lộc:Xã Thịnh Lộc'!J32)</f>
        <v>0</v>
      </c>
      <c r="K32" s="380">
        <f>SUM('Xã An Lộc:Xã Thịnh Lộc'!K32)</f>
        <v>0</v>
      </c>
      <c r="L32" s="380">
        <f>SUM('Xã An Lộc:Xã Thịnh Lộc'!L32)</f>
        <v>0</v>
      </c>
      <c r="M32" s="380">
        <f>SUM('Xã An Lộc:Xã Thịnh Lộc'!M32)</f>
        <v>0</v>
      </c>
      <c r="N32" s="380">
        <f>SUM('Xã An Lộc:Xã Thịnh Lộc'!N32)</f>
        <v>0</v>
      </c>
      <c r="O32" s="380">
        <f>SUM('Xã An Lộc:Xã Thịnh Lộc'!O32)</f>
        <v>0</v>
      </c>
      <c r="P32" s="380">
        <f>SUM('Xã An Lộc:Xã Thịnh Lộc'!P32)</f>
        <v>0</v>
      </c>
      <c r="Q32" s="380">
        <f>SUM('Xã An Lộc:Xã Thịnh Lộc'!Q32)</f>
        <v>3.25</v>
      </c>
      <c r="R32" s="380">
        <f>SUM('Xã An Lộc:Xã Thịnh Lộc'!R32)</f>
        <v>0</v>
      </c>
      <c r="S32" s="380">
        <f>SUM('Xã An Lộc:Xã Thịnh Lộc'!S32)</f>
        <v>0</v>
      </c>
      <c r="T32" s="380">
        <f>SUM('Xã An Lộc:Xã Thịnh Lộc'!T32)</f>
        <v>0</v>
      </c>
      <c r="U32" s="380">
        <f>SUM('Xã An Lộc:Xã Thịnh Lộc'!U32)</f>
        <v>0</v>
      </c>
      <c r="V32" s="380">
        <f>SUM('Xã An Lộc:Xã Thịnh Lộc'!V32)</f>
        <v>0</v>
      </c>
      <c r="W32" s="380">
        <f>SUM('Xã An Lộc:Xã Thịnh Lộc'!W32)</f>
        <v>0.2</v>
      </c>
      <c r="X32" s="380">
        <f>SUM('Xã An Lộc:Xã Thịnh Lộc'!X32)</f>
        <v>0</v>
      </c>
      <c r="Y32" s="380">
        <f>SUM('Xã An Lộc:Xã Thịnh Lộc'!Y32)</f>
        <v>0</v>
      </c>
      <c r="Z32" s="380">
        <f>SUM('Xã An Lộc:Xã Thịnh Lộc'!Z32)</f>
        <v>3.05</v>
      </c>
      <c r="AA32" s="380">
        <f>SUM('Xã An Lộc:Xã Thịnh Lộc'!AA32)</f>
        <v>0</v>
      </c>
      <c r="AB32" s="380">
        <f>SUM('Xã An Lộc:Xã Thịnh Lộc'!AB32)</f>
        <v>0</v>
      </c>
      <c r="AC32" s="380">
        <f>SUM('Xã An Lộc:Xã Thịnh Lộc'!AC32)</f>
        <v>0</v>
      </c>
      <c r="AD32" s="380">
        <f>SUM('Xã An Lộc:Xã Thịnh Lộc'!AD32)</f>
        <v>557.70999999999992</v>
      </c>
      <c r="AE32" s="380">
        <f>SUM('Xã An Lộc:Xã Thịnh Lộc'!AE32)</f>
        <v>0</v>
      </c>
      <c r="AF32" s="380">
        <f>SUM('Xã An Lộc:Xã Thịnh Lộc'!AF32)</f>
        <v>0</v>
      </c>
      <c r="AG32" s="380">
        <f>SUM('Xã An Lộc:Xã Thịnh Lộc'!AG32)</f>
        <v>0</v>
      </c>
      <c r="AH32" s="380">
        <f>SUM('Xã An Lộc:Xã Thịnh Lộc'!AH32)</f>
        <v>0</v>
      </c>
      <c r="AI32" s="380">
        <f>SUM('Xã An Lộc:Xã Thịnh Lộc'!AI32)</f>
        <v>0</v>
      </c>
      <c r="AJ32" s="380">
        <f>SUM('Xã An Lộc:Xã Thịnh Lộc'!AJ32)</f>
        <v>0</v>
      </c>
      <c r="AK32" s="380">
        <f>SUM('Xã An Lộc:Xã Thịnh Lộc'!AK32)</f>
        <v>0</v>
      </c>
      <c r="AL32" s="380">
        <f>SUM('Xã An Lộc:Xã Thịnh Lộc'!AL32)</f>
        <v>0</v>
      </c>
      <c r="AM32" s="380">
        <f>SUM('Xã An Lộc:Xã Thịnh Lộc'!AM32)</f>
        <v>0</v>
      </c>
      <c r="AN32" s="380">
        <f>SUM('Xã An Lộc:Xã Thịnh Lộc'!AN32)</f>
        <v>0</v>
      </c>
      <c r="AO32" s="380">
        <f>SUM('Xã An Lộc:Xã Thịnh Lộc'!AO32)</f>
        <v>0</v>
      </c>
      <c r="AP32" s="380">
        <f>SUM('Xã An Lộc:Xã Thịnh Lộc'!AP32)</f>
        <v>0</v>
      </c>
      <c r="AQ32" s="380">
        <f>SUM('Xã An Lộc:Xã Thịnh Lộc'!AQ32)</f>
        <v>0</v>
      </c>
      <c r="AR32" s="380">
        <f>SUM('Xã An Lộc:Xã Thịnh Lộc'!AR32)</f>
        <v>0</v>
      </c>
      <c r="AS32" s="380">
        <f>SUM('Xã An Lộc:Xã Thịnh Lộc'!AS32)</f>
        <v>3.25</v>
      </c>
      <c r="AT32" s="380">
        <f>SUM('Xã An Lộc:Xã Thịnh Lộc'!AT32)</f>
        <v>575.91</v>
      </c>
      <c r="AU32" s="169">
        <f t="shared" si="0"/>
        <v>14.950000000000045</v>
      </c>
      <c r="AW32" s="164">
        <v>14.950000000000045</v>
      </c>
      <c r="AX32" s="164">
        <f t="shared" si="1"/>
        <v>0</v>
      </c>
      <c r="AY32" s="164">
        <v>575.91</v>
      </c>
    </row>
    <row r="33" spans="1:51" ht="17.25" customHeight="1" x14ac:dyDescent="0.15">
      <c r="A33" s="377" t="s">
        <v>181</v>
      </c>
      <c r="B33" s="378" t="s">
        <v>88</v>
      </c>
      <c r="C33" s="379" t="s">
        <v>93</v>
      </c>
      <c r="D33" s="380">
        <f>SUM('Xã An Lộc:Xã Thịnh Lộc'!D33)</f>
        <v>0</v>
      </c>
      <c r="E33" s="380">
        <f>SUM('Xã An Lộc:Xã Thịnh Lộc'!E33)</f>
        <v>0</v>
      </c>
      <c r="F33" s="380">
        <f>SUM('Xã An Lộc:Xã Thịnh Lộc'!F33)</f>
        <v>0</v>
      </c>
      <c r="G33" s="380">
        <f>SUM('Xã An Lộc:Xã Thịnh Lộc'!G33)</f>
        <v>0</v>
      </c>
      <c r="H33" s="380">
        <f>SUM('Xã An Lộc:Xã Thịnh Lộc'!H33)</f>
        <v>0</v>
      </c>
      <c r="I33" s="380">
        <f>SUM('Xã An Lộc:Xã Thịnh Lộc'!I33)</f>
        <v>0</v>
      </c>
      <c r="J33" s="380">
        <f>SUM('Xã An Lộc:Xã Thịnh Lộc'!J33)</f>
        <v>0</v>
      </c>
      <c r="K33" s="380">
        <f>SUM('Xã An Lộc:Xã Thịnh Lộc'!K33)</f>
        <v>0</v>
      </c>
      <c r="L33" s="380">
        <f>SUM('Xã An Lộc:Xã Thịnh Lộc'!L33)</f>
        <v>0</v>
      </c>
      <c r="M33" s="380">
        <f>SUM('Xã An Lộc:Xã Thịnh Lộc'!M33)</f>
        <v>0</v>
      </c>
      <c r="N33" s="380">
        <f>SUM('Xã An Lộc:Xã Thịnh Lộc'!N33)</f>
        <v>0</v>
      </c>
      <c r="O33" s="380">
        <f>SUM('Xã An Lộc:Xã Thịnh Lộc'!O33)</f>
        <v>0</v>
      </c>
      <c r="P33" s="380">
        <f>SUM('Xã An Lộc:Xã Thịnh Lộc'!P33)</f>
        <v>0</v>
      </c>
      <c r="Q33" s="380">
        <f>SUM('Xã An Lộc:Xã Thịnh Lộc'!Q33)</f>
        <v>0</v>
      </c>
      <c r="R33" s="380">
        <f>SUM('Xã An Lộc:Xã Thịnh Lộc'!R33)</f>
        <v>0</v>
      </c>
      <c r="S33" s="380">
        <f>SUM('Xã An Lộc:Xã Thịnh Lộc'!S33)</f>
        <v>0</v>
      </c>
      <c r="T33" s="380">
        <f>SUM('Xã An Lộc:Xã Thịnh Lộc'!T33)</f>
        <v>0</v>
      </c>
      <c r="U33" s="380">
        <f>SUM('Xã An Lộc:Xã Thịnh Lộc'!U33)</f>
        <v>0</v>
      </c>
      <c r="V33" s="380">
        <f>SUM('Xã An Lộc:Xã Thịnh Lộc'!V33)</f>
        <v>0</v>
      </c>
      <c r="W33" s="380">
        <f>SUM('Xã An Lộc:Xã Thịnh Lộc'!W33)</f>
        <v>0</v>
      </c>
      <c r="X33" s="380">
        <f>SUM('Xã An Lộc:Xã Thịnh Lộc'!X33)</f>
        <v>0</v>
      </c>
      <c r="Y33" s="380">
        <f>SUM('Xã An Lộc:Xã Thịnh Lộc'!Y33)</f>
        <v>0</v>
      </c>
      <c r="Z33" s="380">
        <f>SUM('Xã An Lộc:Xã Thịnh Lộc'!Z33)</f>
        <v>0</v>
      </c>
      <c r="AA33" s="380">
        <f>SUM('Xã An Lộc:Xã Thịnh Lộc'!AA33)</f>
        <v>0</v>
      </c>
      <c r="AB33" s="380">
        <f>SUM('Xã An Lộc:Xã Thịnh Lộc'!AB33)</f>
        <v>0</v>
      </c>
      <c r="AC33" s="380">
        <f>SUM('Xã An Lộc:Xã Thịnh Lộc'!AC33)</f>
        <v>0</v>
      </c>
      <c r="AD33" s="380">
        <f>SUM('Xã An Lộc:Xã Thịnh Lộc'!AD33)</f>
        <v>0</v>
      </c>
      <c r="AE33" s="380">
        <f>SUM('Xã An Lộc:Xã Thịnh Lộc'!AE33)</f>
        <v>0</v>
      </c>
      <c r="AF33" s="380">
        <f>SUM('Xã An Lộc:Xã Thịnh Lộc'!AF33)</f>
        <v>0</v>
      </c>
      <c r="AG33" s="380">
        <f>SUM('Xã An Lộc:Xã Thịnh Lộc'!AG33)</f>
        <v>0</v>
      </c>
      <c r="AH33" s="380">
        <f>SUM('Xã An Lộc:Xã Thịnh Lộc'!AH33)</f>
        <v>0</v>
      </c>
      <c r="AI33" s="380">
        <f>SUM('Xã An Lộc:Xã Thịnh Lộc'!AI33)</f>
        <v>0</v>
      </c>
      <c r="AJ33" s="380">
        <f>SUM('Xã An Lộc:Xã Thịnh Lộc'!AJ33)</f>
        <v>0</v>
      </c>
      <c r="AK33" s="380">
        <f>SUM('Xã An Lộc:Xã Thịnh Lộc'!AK33)</f>
        <v>0</v>
      </c>
      <c r="AL33" s="380">
        <f>SUM('Xã An Lộc:Xã Thịnh Lộc'!AL33)</f>
        <v>0</v>
      </c>
      <c r="AM33" s="380">
        <f>SUM('Xã An Lộc:Xã Thịnh Lộc'!AM33)</f>
        <v>0</v>
      </c>
      <c r="AN33" s="380">
        <f>SUM('Xã An Lộc:Xã Thịnh Lộc'!AN33)</f>
        <v>0</v>
      </c>
      <c r="AO33" s="380">
        <f>SUM('Xã An Lộc:Xã Thịnh Lộc'!AO33)</f>
        <v>0</v>
      </c>
      <c r="AP33" s="380">
        <f>SUM('Xã An Lộc:Xã Thịnh Lộc'!AP33)</f>
        <v>0</v>
      </c>
      <c r="AQ33" s="380">
        <f>SUM('Xã An Lộc:Xã Thịnh Lộc'!AQ33)</f>
        <v>0</v>
      </c>
      <c r="AR33" s="380">
        <f>SUM('Xã An Lộc:Xã Thịnh Lộc'!AR33)</f>
        <v>0</v>
      </c>
      <c r="AS33" s="380">
        <f>SUM('Xã An Lộc:Xã Thịnh Lộc'!AS33)</f>
        <v>0</v>
      </c>
      <c r="AT33" s="380">
        <f>SUM('Xã An Lộc:Xã Thịnh Lộc'!AT33)</f>
        <v>0</v>
      </c>
      <c r="AU33" s="169">
        <f t="shared" si="0"/>
        <v>0</v>
      </c>
      <c r="AW33" s="164">
        <v>0</v>
      </c>
      <c r="AX33" s="164">
        <f t="shared" si="1"/>
        <v>0</v>
      </c>
      <c r="AY33" s="164">
        <v>0</v>
      </c>
    </row>
    <row r="34" spans="1:51" ht="17.25" customHeight="1" x14ac:dyDescent="0.15">
      <c r="A34" s="377" t="s">
        <v>182</v>
      </c>
      <c r="B34" s="378" t="s">
        <v>89</v>
      </c>
      <c r="C34" s="379" t="s">
        <v>97</v>
      </c>
      <c r="D34" s="380">
        <f>SUM('Xã An Lộc:Xã Thịnh Lộc'!D34)</f>
        <v>15.55</v>
      </c>
      <c r="E34" s="380">
        <f>SUM('Xã An Lộc:Xã Thịnh Lộc'!E34)</f>
        <v>0</v>
      </c>
      <c r="F34" s="380">
        <f>SUM('Xã An Lộc:Xã Thịnh Lộc'!F34)</f>
        <v>0</v>
      </c>
      <c r="G34" s="380">
        <f>SUM('Xã An Lộc:Xã Thịnh Lộc'!G34)</f>
        <v>0</v>
      </c>
      <c r="H34" s="380">
        <f>SUM('Xã An Lộc:Xã Thịnh Lộc'!H34)</f>
        <v>0</v>
      </c>
      <c r="I34" s="380">
        <f>SUM('Xã An Lộc:Xã Thịnh Lộc'!I34)</f>
        <v>0</v>
      </c>
      <c r="J34" s="380">
        <f>SUM('Xã An Lộc:Xã Thịnh Lộc'!J34)</f>
        <v>0</v>
      </c>
      <c r="K34" s="380">
        <f>SUM('Xã An Lộc:Xã Thịnh Lộc'!K34)</f>
        <v>0</v>
      </c>
      <c r="L34" s="380">
        <f>SUM('Xã An Lộc:Xã Thịnh Lộc'!L34)</f>
        <v>0</v>
      </c>
      <c r="M34" s="380">
        <f>SUM('Xã An Lộc:Xã Thịnh Lộc'!M34)</f>
        <v>0</v>
      </c>
      <c r="N34" s="380">
        <f>SUM('Xã An Lộc:Xã Thịnh Lộc'!N34)</f>
        <v>0</v>
      </c>
      <c r="O34" s="380">
        <f>SUM('Xã An Lộc:Xã Thịnh Lộc'!O34)</f>
        <v>0</v>
      </c>
      <c r="P34" s="380">
        <f>SUM('Xã An Lộc:Xã Thịnh Lộc'!P34)</f>
        <v>0</v>
      </c>
      <c r="Q34" s="380">
        <f>SUM('Xã An Lộc:Xã Thịnh Lộc'!Q34)</f>
        <v>7.0000000000000007E-2</v>
      </c>
      <c r="R34" s="380">
        <f>SUM('Xã An Lộc:Xã Thịnh Lộc'!R34)</f>
        <v>0</v>
      </c>
      <c r="S34" s="380">
        <f>SUM('Xã An Lộc:Xã Thịnh Lộc'!S34)</f>
        <v>0</v>
      </c>
      <c r="T34" s="380">
        <f>SUM('Xã An Lộc:Xã Thịnh Lộc'!T34)</f>
        <v>0</v>
      </c>
      <c r="U34" s="380">
        <f>SUM('Xã An Lộc:Xã Thịnh Lộc'!U34)</f>
        <v>0</v>
      </c>
      <c r="V34" s="380">
        <f>SUM('Xã An Lộc:Xã Thịnh Lộc'!V34)</f>
        <v>0</v>
      </c>
      <c r="W34" s="380">
        <f>SUM('Xã An Lộc:Xã Thịnh Lộc'!W34)</f>
        <v>0</v>
      </c>
      <c r="X34" s="380">
        <f>SUM('Xã An Lộc:Xã Thịnh Lộc'!X34)</f>
        <v>0</v>
      </c>
      <c r="Y34" s="380">
        <f>SUM('Xã An Lộc:Xã Thịnh Lộc'!Y34)</f>
        <v>0</v>
      </c>
      <c r="Z34" s="380">
        <f>SUM('Xã An Lộc:Xã Thịnh Lộc'!Z34)</f>
        <v>7.0000000000000007E-2</v>
      </c>
      <c r="AA34" s="380">
        <f>SUM('Xã An Lộc:Xã Thịnh Lộc'!AA34)</f>
        <v>0</v>
      </c>
      <c r="AB34" s="380">
        <f>SUM('Xã An Lộc:Xã Thịnh Lộc'!AB34)</f>
        <v>0</v>
      </c>
      <c r="AC34" s="380">
        <f>SUM('Xã An Lộc:Xã Thịnh Lộc'!AC34)</f>
        <v>0</v>
      </c>
      <c r="AD34" s="380">
        <f>SUM('Xã An Lộc:Xã Thịnh Lộc'!AD34)</f>
        <v>0</v>
      </c>
      <c r="AE34" s="380">
        <f>SUM('Xã An Lộc:Xã Thịnh Lộc'!AE34)</f>
        <v>0</v>
      </c>
      <c r="AF34" s="380">
        <f>SUM('Xã An Lộc:Xã Thịnh Lộc'!AF34)</f>
        <v>15.48</v>
      </c>
      <c r="AG34" s="380">
        <f>SUM('Xã An Lộc:Xã Thịnh Lộc'!AG34)</f>
        <v>0</v>
      </c>
      <c r="AH34" s="380">
        <f>SUM('Xã An Lộc:Xã Thịnh Lộc'!AH34)</f>
        <v>0</v>
      </c>
      <c r="AI34" s="380">
        <f>SUM('Xã An Lộc:Xã Thịnh Lộc'!AI34)</f>
        <v>0</v>
      </c>
      <c r="AJ34" s="380">
        <f>SUM('Xã An Lộc:Xã Thịnh Lộc'!AJ34)</f>
        <v>0</v>
      </c>
      <c r="AK34" s="380">
        <f>SUM('Xã An Lộc:Xã Thịnh Lộc'!AK34)</f>
        <v>0</v>
      </c>
      <c r="AL34" s="380">
        <f>SUM('Xã An Lộc:Xã Thịnh Lộc'!AL34)</f>
        <v>0</v>
      </c>
      <c r="AM34" s="380">
        <f>SUM('Xã An Lộc:Xã Thịnh Lộc'!AM34)</f>
        <v>0</v>
      </c>
      <c r="AN34" s="380">
        <f>SUM('Xã An Lộc:Xã Thịnh Lộc'!AN34)</f>
        <v>0</v>
      </c>
      <c r="AO34" s="380">
        <f>SUM('Xã An Lộc:Xã Thịnh Lộc'!AO34)</f>
        <v>0</v>
      </c>
      <c r="AP34" s="380">
        <f>SUM('Xã An Lộc:Xã Thịnh Lộc'!AP34)</f>
        <v>0</v>
      </c>
      <c r="AQ34" s="380">
        <f>SUM('Xã An Lộc:Xã Thịnh Lộc'!AQ34)</f>
        <v>0</v>
      </c>
      <c r="AR34" s="380">
        <f>SUM('Xã An Lộc:Xã Thịnh Lộc'!AR34)</f>
        <v>0</v>
      </c>
      <c r="AS34" s="380">
        <f>SUM('Xã An Lộc:Xã Thịnh Lộc'!AS34)</f>
        <v>7.0000000000000007E-2</v>
      </c>
      <c r="AT34" s="380">
        <f>SUM('Xã An Lộc:Xã Thịnh Lộc'!AT34)</f>
        <v>16.709999999999997</v>
      </c>
      <c r="AU34" s="169">
        <f t="shared" si="0"/>
        <v>1.1599999999999966</v>
      </c>
      <c r="AW34" s="164">
        <v>1.1599999999999966</v>
      </c>
      <c r="AX34" s="164">
        <f t="shared" si="1"/>
        <v>0</v>
      </c>
      <c r="AY34" s="164">
        <v>16.709999999999997</v>
      </c>
    </row>
    <row r="35" spans="1:51" ht="25.5" customHeight="1" x14ac:dyDescent="0.15">
      <c r="A35" s="377" t="s">
        <v>183</v>
      </c>
      <c r="B35" s="378" t="s">
        <v>117</v>
      </c>
      <c r="C35" s="379" t="s">
        <v>94</v>
      </c>
      <c r="D35" s="380">
        <f>SUM('Xã An Lộc:Xã Thịnh Lộc'!D35)</f>
        <v>1.29</v>
      </c>
      <c r="E35" s="380">
        <f>SUM('Xã An Lộc:Xã Thịnh Lộc'!E35)</f>
        <v>0</v>
      </c>
      <c r="F35" s="380">
        <f>SUM('Xã An Lộc:Xã Thịnh Lộc'!F35)</f>
        <v>0</v>
      </c>
      <c r="G35" s="380">
        <f>SUM('Xã An Lộc:Xã Thịnh Lộc'!G35)</f>
        <v>0</v>
      </c>
      <c r="H35" s="380">
        <f>SUM('Xã An Lộc:Xã Thịnh Lộc'!H35)</f>
        <v>0</v>
      </c>
      <c r="I35" s="380">
        <f>SUM('Xã An Lộc:Xã Thịnh Lộc'!I35)</f>
        <v>0</v>
      </c>
      <c r="J35" s="380">
        <f>SUM('Xã An Lộc:Xã Thịnh Lộc'!J35)</f>
        <v>0</v>
      </c>
      <c r="K35" s="380">
        <f>SUM('Xã An Lộc:Xã Thịnh Lộc'!K35)</f>
        <v>0</v>
      </c>
      <c r="L35" s="380">
        <f>SUM('Xã An Lộc:Xã Thịnh Lộc'!L35)</f>
        <v>0</v>
      </c>
      <c r="M35" s="380">
        <f>SUM('Xã An Lộc:Xã Thịnh Lộc'!M35)</f>
        <v>0</v>
      </c>
      <c r="N35" s="380">
        <f>SUM('Xã An Lộc:Xã Thịnh Lộc'!N35)</f>
        <v>0</v>
      </c>
      <c r="O35" s="380">
        <f>SUM('Xã An Lộc:Xã Thịnh Lộc'!O35)</f>
        <v>0</v>
      </c>
      <c r="P35" s="380">
        <f>SUM('Xã An Lộc:Xã Thịnh Lộc'!P35)</f>
        <v>0</v>
      </c>
      <c r="Q35" s="380">
        <f>SUM('Xã An Lộc:Xã Thịnh Lộc'!Q35)</f>
        <v>0</v>
      </c>
      <c r="R35" s="380">
        <f>SUM('Xã An Lộc:Xã Thịnh Lộc'!R35)</f>
        <v>0</v>
      </c>
      <c r="S35" s="380">
        <f>SUM('Xã An Lộc:Xã Thịnh Lộc'!S35)</f>
        <v>0</v>
      </c>
      <c r="T35" s="380">
        <f>SUM('Xã An Lộc:Xã Thịnh Lộc'!T35)</f>
        <v>0</v>
      </c>
      <c r="U35" s="380">
        <f>SUM('Xã An Lộc:Xã Thịnh Lộc'!U35)</f>
        <v>0</v>
      </c>
      <c r="V35" s="380">
        <f>SUM('Xã An Lộc:Xã Thịnh Lộc'!V35)</f>
        <v>0</v>
      </c>
      <c r="W35" s="380">
        <f>SUM('Xã An Lộc:Xã Thịnh Lộc'!W35)</f>
        <v>0</v>
      </c>
      <c r="X35" s="380">
        <f>SUM('Xã An Lộc:Xã Thịnh Lộc'!X35)</f>
        <v>0</v>
      </c>
      <c r="Y35" s="380">
        <f>SUM('Xã An Lộc:Xã Thịnh Lộc'!Y35)</f>
        <v>0</v>
      </c>
      <c r="Z35" s="380">
        <f>SUM('Xã An Lộc:Xã Thịnh Lộc'!Z35)</f>
        <v>0</v>
      </c>
      <c r="AA35" s="380">
        <f>SUM('Xã An Lộc:Xã Thịnh Lộc'!AA35)</f>
        <v>0</v>
      </c>
      <c r="AB35" s="380">
        <f>SUM('Xã An Lộc:Xã Thịnh Lộc'!AB35)</f>
        <v>0</v>
      </c>
      <c r="AC35" s="380">
        <f>SUM('Xã An Lộc:Xã Thịnh Lộc'!AC35)</f>
        <v>0</v>
      </c>
      <c r="AD35" s="380">
        <f>SUM('Xã An Lộc:Xã Thịnh Lộc'!AD35)</f>
        <v>0</v>
      </c>
      <c r="AE35" s="380">
        <f>SUM('Xã An Lộc:Xã Thịnh Lộc'!AE35)</f>
        <v>0</v>
      </c>
      <c r="AF35" s="380">
        <f>SUM('Xã An Lộc:Xã Thịnh Lộc'!AF35)</f>
        <v>0</v>
      </c>
      <c r="AG35" s="380">
        <f>SUM('Xã An Lộc:Xã Thịnh Lộc'!AG35)</f>
        <v>1.29</v>
      </c>
      <c r="AH35" s="380">
        <f>SUM('Xã An Lộc:Xã Thịnh Lộc'!AH35)</f>
        <v>0</v>
      </c>
      <c r="AI35" s="380">
        <f>SUM('Xã An Lộc:Xã Thịnh Lộc'!AI35)</f>
        <v>0</v>
      </c>
      <c r="AJ35" s="380">
        <f>SUM('Xã An Lộc:Xã Thịnh Lộc'!AJ35)</f>
        <v>0</v>
      </c>
      <c r="AK35" s="380">
        <f>SUM('Xã An Lộc:Xã Thịnh Lộc'!AK35)</f>
        <v>0</v>
      </c>
      <c r="AL35" s="380">
        <f>SUM('Xã An Lộc:Xã Thịnh Lộc'!AL35)</f>
        <v>0</v>
      </c>
      <c r="AM35" s="380">
        <f>SUM('Xã An Lộc:Xã Thịnh Lộc'!AM35)</f>
        <v>0</v>
      </c>
      <c r="AN35" s="380">
        <f>SUM('Xã An Lộc:Xã Thịnh Lộc'!AN35)</f>
        <v>0</v>
      </c>
      <c r="AO35" s="380">
        <f>SUM('Xã An Lộc:Xã Thịnh Lộc'!AO35)</f>
        <v>0</v>
      </c>
      <c r="AP35" s="380">
        <f>SUM('Xã An Lộc:Xã Thịnh Lộc'!AP35)</f>
        <v>0</v>
      </c>
      <c r="AQ35" s="380">
        <f>SUM('Xã An Lộc:Xã Thịnh Lộc'!AQ35)</f>
        <v>0</v>
      </c>
      <c r="AR35" s="380">
        <f>SUM('Xã An Lộc:Xã Thịnh Lộc'!AR35)</f>
        <v>0</v>
      </c>
      <c r="AS35" s="380">
        <f>SUM('Xã An Lộc:Xã Thịnh Lộc'!AS35)</f>
        <v>0</v>
      </c>
      <c r="AT35" s="380">
        <f>SUM('Xã An Lộc:Xã Thịnh Lộc'!AT35)</f>
        <v>1.29</v>
      </c>
      <c r="AU35" s="169">
        <f t="shared" si="0"/>
        <v>0</v>
      </c>
      <c r="AW35" s="164">
        <v>0</v>
      </c>
      <c r="AX35" s="164">
        <f t="shared" si="1"/>
        <v>0</v>
      </c>
      <c r="AY35" s="164">
        <v>1.29</v>
      </c>
    </row>
    <row r="36" spans="1:51" ht="15.75" customHeight="1" x14ac:dyDescent="0.15">
      <c r="A36" s="377" t="s">
        <v>184</v>
      </c>
      <c r="B36" s="378" t="s">
        <v>121</v>
      </c>
      <c r="C36" s="379" t="s">
        <v>118</v>
      </c>
      <c r="D36" s="380">
        <f>SUM('Xã An Lộc:Xã Thịnh Lộc'!D36)</f>
        <v>0</v>
      </c>
      <c r="E36" s="380">
        <f>SUM('Xã An Lộc:Xã Thịnh Lộc'!E36)</f>
        <v>0</v>
      </c>
      <c r="F36" s="380">
        <f>SUM('Xã An Lộc:Xã Thịnh Lộc'!F36)</f>
        <v>0</v>
      </c>
      <c r="G36" s="380">
        <f>SUM('Xã An Lộc:Xã Thịnh Lộc'!G36)</f>
        <v>0</v>
      </c>
      <c r="H36" s="380">
        <f>SUM('Xã An Lộc:Xã Thịnh Lộc'!H36)</f>
        <v>0</v>
      </c>
      <c r="I36" s="380">
        <f>SUM('Xã An Lộc:Xã Thịnh Lộc'!I36)</f>
        <v>0</v>
      </c>
      <c r="J36" s="380">
        <f>SUM('Xã An Lộc:Xã Thịnh Lộc'!J36)</f>
        <v>0</v>
      </c>
      <c r="K36" s="380">
        <f>SUM('Xã An Lộc:Xã Thịnh Lộc'!K36)</f>
        <v>0</v>
      </c>
      <c r="L36" s="380">
        <f>SUM('Xã An Lộc:Xã Thịnh Lộc'!L36)</f>
        <v>0</v>
      </c>
      <c r="M36" s="380">
        <f>SUM('Xã An Lộc:Xã Thịnh Lộc'!M36)</f>
        <v>0</v>
      </c>
      <c r="N36" s="380">
        <f>SUM('Xã An Lộc:Xã Thịnh Lộc'!N36)</f>
        <v>0</v>
      </c>
      <c r="O36" s="380">
        <f>SUM('Xã An Lộc:Xã Thịnh Lộc'!O36)</f>
        <v>0</v>
      </c>
      <c r="P36" s="380">
        <f>SUM('Xã An Lộc:Xã Thịnh Lộc'!P36)</f>
        <v>0</v>
      </c>
      <c r="Q36" s="380">
        <f>SUM('Xã An Lộc:Xã Thịnh Lộc'!Q36)</f>
        <v>0</v>
      </c>
      <c r="R36" s="380">
        <f>SUM('Xã An Lộc:Xã Thịnh Lộc'!R36)</f>
        <v>0</v>
      </c>
      <c r="S36" s="380">
        <f>SUM('Xã An Lộc:Xã Thịnh Lộc'!S36)</f>
        <v>0</v>
      </c>
      <c r="T36" s="380">
        <f>SUM('Xã An Lộc:Xã Thịnh Lộc'!T36)</f>
        <v>0</v>
      </c>
      <c r="U36" s="380">
        <f>SUM('Xã An Lộc:Xã Thịnh Lộc'!U36)</f>
        <v>0</v>
      </c>
      <c r="V36" s="380">
        <f>SUM('Xã An Lộc:Xã Thịnh Lộc'!V36)</f>
        <v>0</v>
      </c>
      <c r="W36" s="380">
        <f>SUM('Xã An Lộc:Xã Thịnh Lộc'!W36)</f>
        <v>0</v>
      </c>
      <c r="X36" s="380">
        <f>SUM('Xã An Lộc:Xã Thịnh Lộc'!X36)</f>
        <v>0</v>
      </c>
      <c r="Y36" s="380">
        <f>SUM('Xã An Lộc:Xã Thịnh Lộc'!Y36)</f>
        <v>0</v>
      </c>
      <c r="Z36" s="380">
        <f>SUM('Xã An Lộc:Xã Thịnh Lộc'!Z36)</f>
        <v>0</v>
      </c>
      <c r="AA36" s="380">
        <f>SUM('Xã An Lộc:Xã Thịnh Lộc'!AA36)</f>
        <v>0</v>
      </c>
      <c r="AB36" s="380">
        <f>SUM('Xã An Lộc:Xã Thịnh Lộc'!AB36)</f>
        <v>0</v>
      </c>
      <c r="AC36" s="380">
        <f>SUM('Xã An Lộc:Xã Thịnh Lộc'!AC36)</f>
        <v>0</v>
      </c>
      <c r="AD36" s="380">
        <f>SUM('Xã An Lộc:Xã Thịnh Lộc'!AD36)</f>
        <v>0</v>
      </c>
      <c r="AE36" s="380">
        <f>SUM('Xã An Lộc:Xã Thịnh Lộc'!AE36)</f>
        <v>0</v>
      </c>
      <c r="AF36" s="380">
        <f>SUM('Xã An Lộc:Xã Thịnh Lộc'!AF36)</f>
        <v>0</v>
      </c>
      <c r="AG36" s="380">
        <f>SUM('Xã An Lộc:Xã Thịnh Lộc'!AG36)</f>
        <v>0</v>
      </c>
      <c r="AH36" s="380">
        <f>SUM('Xã An Lộc:Xã Thịnh Lộc'!AH36)</f>
        <v>0</v>
      </c>
      <c r="AI36" s="380">
        <f>SUM('Xã An Lộc:Xã Thịnh Lộc'!AI36)</f>
        <v>0</v>
      </c>
      <c r="AJ36" s="380">
        <f>SUM('Xã An Lộc:Xã Thịnh Lộc'!AJ36)</f>
        <v>0</v>
      </c>
      <c r="AK36" s="380">
        <f>SUM('Xã An Lộc:Xã Thịnh Lộc'!AK36)</f>
        <v>0</v>
      </c>
      <c r="AL36" s="380">
        <f>SUM('Xã An Lộc:Xã Thịnh Lộc'!AL36)</f>
        <v>0</v>
      </c>
      <c r="AM36" s="380">
        <f>SUM('Xã An Lộc:Xã Thịnh Lộc'!AM36)</f>
        <v>0</v>
      </c>
      <c r="AN36" s="380">
        <f>SUM('Xã An Lộc:Xã Thịnh Lộc'!AN36)</f>
        <v>0</v>
      </c>
      <c r="AO36" s="380">
        <f>SUM('Xã An Lộc:Xã Thịnh Lộc'!AO36)</f>
        <v>0</v>
      </c>
      <c r="AP36" s="380">
        <f>SUM('Xã An Lộc:Xã Thịnh Lộc'!AP36)</f>
        <v>0</v>
      </c>
      <c r="AQ36" s="380">
        <f>SUM('Xã An Lộc:Xã Thịnh Lộc'!AQ36)</f>
        <v>0</v>
      </c>
      <c r="AR36" s="380">
        <f>SUM('Xã An Lộc:Xã Thịnh Lộc'!AR36)</f>
        <v>0</v>
      </c>
      <c r="AS36" s="380">
        <f>SUM('Xã An Lộc:Xã Thịnh Lộc'!AS36)</f>
        <v>0</v>
      </c>
      <c r="AT36" s="380">
        <f>SUM('Xã An Lộc:Xã Thịnh Lộc'!AT36)</f>
        <v>0</v>
      </c>
      <c r="AU36" s="169">
        <f t="shared" si="0"/>
        <v>0</v>
      </c>
      <c r="AW36" s="164">
        <v>0</v>
      </c>
      <c r="AX36" s="164">
        <f t="shared" si="1"/>
        <v>0</v>
      </c>
      <c r="AY36" s="164">
        <v>0</v>
      </c>
    </row>
    <row r="37" spans="1:51" ht="15.75" customHeight="1" x14ac:dyDescent="0.15">
      <c r="A37" s="377" t="s">
        <v>185</v>
      </c>
      <c r="B37" s="378" t="s">
        <v>90</v>
      </c>
      <c r="C37" s="379" t="s">
        <v>95</v>
      </c>
      <c r="D37" s="380">
        <f>SUM('Xã An Lộc:Xã Thịnh Lộc'!D37)</f>
        <v>10.36</v>
      </c>
      <c r="E37" s="380">
        <f>SUM('Xã An Lộc:Xã Thịnh Lộc'!E37)</f>
        <v>0</v>
      </c>
      <c r="F37" s="380">
        <f>SUM('Xã An Lộc:Xã Thịnh Lộc'!F37)</f>
        <v>0</v>
      </c>
      <c r="G37" s="380">
        <f>SUM('Xã An Lộc:Xã Thịnh Lộc'!G37)</f>
        <v>0</v>
      </c>
      <c r="H37" s="380">
        <f>SUM('Xã An Lộc:Xã Thịnh Lộc'!H37)</f>
        <v>0</v>
      </c>
      <c r="I37" s="380">
        <f>SUM('Xã An Lộc:Xã Thịnh Lộc'!I37)</f>
        <v>0</v>
      </c>
      <c r="J37" s="380">
        <f>SUM('Xã An Lộc:Xã Thịnh Lộc'!J37)</f>
        <v>0</v>
      </c>
      <c r="K37" s="380">
        <f>SUM('Xã An Lộc:Xã Thịnh Lộc'!K37)</f>
        <v>0</v>
      </c>
      <c r="L37" s="380">
        <f>SUM('Xã An Lộc:Xã Thịnh Lộc'!L37)</f>
        <v>0</v>
      </c>
      <c r="M37" s="380">
        <f>SUM('Xã An Lộc:Xã Thịnh Lộc'!M37)</f>
        <v>0</v>
      </c>
      <c r="N37" s="380">
        <f>SUM('Xã An Lộc:Xã Thịnh Lộc'!N37)</f>
        <v>0</v>
      </c>
      <c r="O37" s="380">
        <f>SUM('Xã An Lộc:Xã Thịnh Lộc'!O37)</f>
        <v>0</v>
      </c>
      <c r="P37" s="380">
        <f>SUM('Xã An Lộc:Xã Thịnh Lộc'!P37)</f>
        <v>0</v>
      </c>
      <c r="Q37" s="380">
        <f>SUM('Xã An Lộc:Xã Thịnh Lộc'!Q37)</f>
        <v>0</v>
      </c>
      <c r="R37" s="380">
        <f>SUM('Xã An Lộc:Xã Thịnh Lộc'!R37)</f>
        <v>0</v>
      </c>
      <c r="S37" s="380">
        <f>SUM('Xã An Lộc:Xã Thịnh Lộc'!S37)</f>
        <v>0</v>
      </c>
      <c r="T37" s="380">
        <f>SUM('Xã An Lộc:Xã Thịnh Lộc'!T37)</f>
        <v>0</v>
      </c>
      <c r="U37" s="380">
        <f>SUM('Xã An Lộc:Xã Thịnh Lộc'!U37)</f>
        <v>0</v>
      </c>
      <c r="V37" s="380">
        <f>SUM('Xã An Lộc:Xã Thịnh Lộc'!V37)</f>
        <v>0</v>
      </c>
      <c r="W37" s="380">
        <f>SUM('Xã An Lộc:Xã Thịnh Lộc'!W37)</f>
        <v>0</v>
      </c>
      <c r="X37" s="380">
        <f>SUM('Xã An Lộc:Xã Thịnh Lộc'!X37)</f>
        <v>0</v>
      </c>
      <c r="Y37" s="380">
        <f>SUM('Xã An Lộc:Xã Thịnh Lộc'!Y37)</f>
        <v>0</v>
      </c>
      <c r="Z37" s="380">
        <f>SUM('Xã An Lộc:Xã Thịnh Lộc'!Z37)</f>
        <v>0</v>
      </c>
      <c r="AA37" s="380">
        <f>SUM('Xã An Lộc:Xã Thịnh Lộc'!AA37)</f>
        <v>0</v>
      </c>
      <c r="AB37" s="380">
        <f>SUM('Xã An Lộc:Xã Thịnh Lộc'!AB37)</f>
        <v>0</v>
      </c>
      <c r="AC37" s="380">
        <f>SUM('Xã An Lộc:Xã Thịnh Lộc'!AC37)</f>
        <v>0</v>
      </c>
      <c r="AD37" s="380">
        <f>SUM('Xã An Lộc:Xã Thịnh Lộc'!AD37)</f>
        <v>0</v>
      </c>
      <c r="AE37" s="380">
        <f>SUM('Xã An Lộc:Xã Thịnh Lộc'!AE37)</f>
        <v>0</v>
      </c>
      <c r="AF37" s="380">
        <f>SUM('Xã An Lộc:Xã Thịnh Lộc'!AF37)</f>
        <v>0</v>
      </c>
      <c r="AG37" s="380">
        <f>SUM('Xã An Lộc:Xã Thịnh Lộc'!AG37)</f>
        <v>0</v>
      </c>
      <c r="AH37" s="380">
        <f>SUM('Xã An Lộc:Xã Thịnh Lộc'!AH37)</f>
        <v>0</v>
      </c>
      <c r="AI37" s="380">
        <f>SUM('Xã An Lộc:Xã Thịnh Lộc'!AI37)</f>
        <v>10.36</v>
      </c>
      <c r="AJ37" s="380">
        <f>SUM('Xã An Lộc:Xã Thịnh Lộc'!AJ37)</f>
        <v>0</v>
      </c>
      <c r="AK37" s="380">
        <f>SUM('Xã An Lộc:Xã Thịnh Lộc'!AK37)</f>
        <v>0</v>
      </c>
      <c r="AL37" s="380">
        <f>SUM('Xã An Lộc:Xã Thịnh Lộc'!AL37)</f>
        <v>0</v>
      </c>
      <c r="AM37" s="380">
        <f>SUM('Xã An Lộc:Xã Thịnh Lộc'!AM37)</f>
        <v>0</v>
      </c>
      <c r="AN37" s="380">
        <f>SUM('Xã An Lộc:Xã Thịnh Lộc'!AN37)</f>
        <v>0</v>
      </c>
      <c r="AO37" s="380">
        <f>SUM('Xã An Lộc:Xã Thịnh Lộc'!AO37)</f>
        <v>0</v>
      </c>
      <c r="AP37" s="380">
        <f>SUM('Xã An Lộc:Xã Thịnh Lộc'!AP37)</f>
        <v>0</v>
      </c>
      <c r="AQ37" s="380">
        <f>SUM('Xã An Lộc:Xã Thịnh Lộc'!AQ37)</f>
        <v>0</v>
      </c>
      <c r="AR37" s="380">
        <f>SUM('Xã An Lộc:Xã Thịnh Lộc'!AR37)</f>
        <v>0</v>
      </c>
      <c r="AS37" s="380">
        <f>SUM('Xã An Lộc:Xã Thịnh Lộc'!AS37)</f>
        <v>0</v>
      </c>
      <c r="AT37" s="380">
        <f>SUM('Xã An Lộc:Xã Thịnh Lộc'!AT37)</f>
        <v>25.36</v>
      </c>
      <c r="AU37" s="169">
        <f t="shared" si="0"/>
        <v>15</v>
      </c>
      <c r="AW37" s="164">
        <v>15</v>
      </c>
      <c r="AX37" s="164">
        <f t="shared" si="1"/>
        <v>0</v>
      </c>
      <c r="AY37" s="164">
        <v>25.36</v>
      </c>
    </row>
    <row r="38" spans="1:51" ht="23.25" customHeight="1" x14ac:dyDescent="0.15">
      <c r="A38" s="377" t="s">
        <v>186</v>
      </c>
      <c r="B38" s="378" t="s">
        <v>91</v>
      </c>
      <c r="C38" s="379" t="s">
        <v>46</v>
      </c>
      <c r="D38" s="380">
        <f>SUM('Xã An Lộc:Xã Thịnh Lộc'!D38)</f>
        <v>163.76999999999998</v>
      </c>
      <c r="E38" s="380">
        <f>SUM('Xã An Lộc:Xã Thịnh Lộc'!E38)</f>
        <v>0</v>
      </c>
      <c r="F38" s="380">
        <f>SUM('Xã An Lộc:Xã Thịnh Lộc'!F38)</f>
        <v>0</v>
      </c>
      <c r="G38" s="380">
        <f>SUM('Xã An Lộc:Xã Thịnh Lộc'!G38)</f>
        <v>0</v>
      </c>
      <c r="H38" s="380">
        <f>SUM('Xã An Lộc:Xã Thịnh Lộc'!H38)</f>
        <v>0</v>
      </c>
      <c r="I38" s="380">
        <f>SUM('Xã An Lộc:Xã Thịnh Lộc'!I38)</f>
        <v>0</v>
      </c>
      <c r="J38" s="380">
        <f>SUM('Xã An Lộc:Xã Thịnh Lộc'!J38)</f>
        <v>0</v>
      </c>
      <c r="K38" s="380">
        <f>SUM('Xã An Lộc:Xã Thịnh Lộc'!K38)</f>
        <v>0</v>
      </c>
      <c r="L38" s="380">
        <f>SUM('Xã An Lộc:Xã Thịnh Lộc'!L38)</f>
        <v>0</v>
      </c>
      <c r="M38" s="380">
        <f>SUM('Xã An Lộc:Xã Thịnh Lộc'!M38)</f>
        <v>0</v>
      </c>
      <c r="N38" s="380">
        <f>SUM('Xã An Lộc:Xã Thịnh Lộc'!N38)</f>
        <v>0</v>
      </c>
      <c r="O38" s="380">
        <f>SUM('Xã An Lộc:Xã Thịnh Lộc'!O38)</f>
        <v>0</v>
      </c>
      <c r="P38" s="380">
        <f>SUM('Xã An Lộc:Xã Thịnh Lộc'!P38)</f>
        <v>0</v>
      </c>
      <c r="Q38" s="380">
        <f>SUM('Xã An Lộc:Xã Thịnh Lộc'!Q38)</f>
        <v>0.01</v>
      </c>
      <c r="R38" s="380">
        <f>SUM('Xã An Lộc:Xã Thịnh Lộc'!R38)</f>
        <v>0</v>
      </c>
      <c r="S38" s="380">
        <f>SUM('Xã An Lộc:Xã Thịnh Lộc'!S38)</f>
        <v>0</v>
      </c>
      <c r="T38" s="380">
        <f>SUM('Xã An Lộc:Xã Thịnh Lộc'!T38)</f>
        <v>0</v>
      </c>
      <c r="U38" s="380">
        <f>SUM('Xã An Lộc:Xã Thịnh Lộc'!U38)</f>
        <v>0</v>
      </c>
      <c r="V38" s="380">
        <f>SUM('Xã An Lộc:Xã Thịnh Lộc'!V38)</f>
        <v>0</v>
      </c>
      <c r="W38" s="380">
        <f>SUM('Xã An Lộc:Xã Thịnh Lộc'!W38)</f>
        <v>0.01</v>
      </c>
      <c r="X38" s="380">
        <f>SUM('Xã An Lộc:Xã Thịnh Lộc'!X38)</f>
        <v>0</v>
      </c>
      <c r="Y38" s="380">
        <f>SUM('Xã An Lộc:Xã Thịnh Lộc'!Y38)</f>
        <v>0</v>
      </c>
      <c r="Z38" s="380">
        <f>SUM('Xã An Lộc:Xã Thịnh Lộc'!Z38)</f>
        <v>0</v>
      </c>
      <c r="AA38" s="380">
        <f>SUM('Xã An Lộc:Xã Thịnh Lộc'!AA38)</f>
        <v>0</v>
      </c>
      <c r="AB38" s="380">
        <f>SUM('Xã An Lộc:Xã Thịnh Lộc'!AB38)</f>
        <v>0</v>
      </c>
      <c r="AC38" s="380">
        <f>SUM('Xã An Lộc:Xã Thịnh Lộc'!AC38)</f>
        <v>0</v>
      </c>
      <c r="AD38" s="380">
        <f>SUM('Xã An Lộc:Xã Thịnh Lộc'!AD38)</f>
        <v>0</v>
      </c>
      <c r="AE38" s="380">
        <f>SUM('Xã An Lộc:Xã Thịnh Lộc'!AE38)</f>
        <v>0</v>
      </c>
      <c r="AF38" s="380">
        <f>SUM('Xã An Lộc:Xã Thịnh Lộc'!AF38)</f>
        <v>0</v>
      </c>
      <c r="AG38" s="380">
        <f>SUM('Xã An Lộc:Xã Thịnh Lộc'!AG38)</f>
        <v>0</v>
      </c>
      <c r="AH38" s="380">
        <f>SUM('Xã An Lộc:Xã Thịnh Lộc'!AH38)</f>
        <v>0</v>
      </c>
      <c r="AI38" s="380">
        <f>SUM('Xã An Lộc:Xã Thịnh Lộc'!AI38)</f>
        <v>0</v>
      </c>
      <c r="AJ38" s="380">
        <f>SUM('Xã An Lộc:Xã Thịnh Lộc'!AJ38)</f>
        <v>163.76</v>
      </c>
      <c r="AK38" s="380">
        <f>SUM('Xã An Lộc:Xã Thịnh Lộc'!AK38)</f>
        <v>0</v>
      </c>
      <c r="AL38" s="380">
        <f>SUM('Xã An Lộc:Xã Thịnh Lộc'!AL38)</f>
        <v>0</v>
      </c>
      <c r="AM38" s="380">
        <f>SUM('Xã An Lộc:Xã Thịnh Lộc'!AM38)</f>
        <v>0</v>
      </c>
      <c r="AN38" s="380">
        <f>SUM('Xã An Lộc:Xã Thịnh Lộc'!AN38)</f>
        <v>0</v>
      </c>
      <c r="AO38" s="380">
        <f>SUM('Xã An Lộc:Xã Thịnh Lộc'!AO38)</f>
        <v>0</v>
      </c>
      <c r="AP38" s="380">
        <f>SUM('Xã An Lộc:Xã Thịnh Lộc'!AP38)</f>
        <v>0</v>
      </c>
      <c r="AQ38" s="380">
        <f>SUM('Xã An Lộc:Xã Thịnh Lộc'!AQ38)</f>
        <v>0</v>
      </c>
      <c r="AR38" s="380">
        <f>SUM('Xã An Lộc:Xã Thịnh Lộc'!AR38)</f>
        <v>0</v>
      </c>
      <c r="AS38" s="380">
        <f>SUM('Xã An Lộc:Xã Thịnh Lộc'!AS38)</f>
        <v>0.01</v>
      </c>
      <c r="AT38" s="380">
        <f>SUM('Xã An Lộc:Xã Thịnh Lộc'!AT38)</f>
        <v>166.06</v>
      </c>
      <c r="AU38" s="169">
        <f t="shared" si="0"/>
        <v>2.2900000000000205</v>
      </c>
      <c r="AW38" s="164">
        <v>2.2900000000000205</v>
      </c>
      <c r="AX38" s="164">
        <f t="shared" si="1"/>
        <v>0</v>
      </c>
      <c r="AY38" s="164">
        <v>166.06</v>
      </c>
    </row>
    <row r="39" spans="1:51" ht="24" customHeight="1" x14ac:dyDescent="0.15">
      <c r="A39" s="377" t="s">
        <v>188</v>
      </c>
      <c r="B39" s="378" t="s">
        <v>98</v>
      </c>
      <c r="C39" s="379" t="s">
        <v>52</v>
      </c>
      <c r="D39" s="380">
        <f>SUM('Xã An Lộc:Xã Thịnh Lộc'!D39)</f>
        <v>4.05</v>
      </c>
      <c r="E39" s="380">
        <f>SUM('Xã An Lộc:Xã Thịnh Lộc'!E39)</f>
        <v>0</v>
      </c>
      <c r="F39" s="380">
        <f>SUM('Xã An Lộc:Xã Thịnh Lộc'!F39)</f>
        <v>0</v>
      </c>
      <c r="G39" s="380">
        <f>SUM('Xã An Lộc:Xã Thịnh Lộc'!G39)</f>
        <v>0</v>
      </c>
      <c r="H39" s="380">
        <f>SUM('Xã An Lộc:Xã Thịnh Lộc'!H39)</f>
        <v>0</v>
      </c>
      <c r="I39" s="380">
        <f>SUM('Xã An Lộc:Xã Thịnh Lộc'!I39)</f>
        <v>0</v>
      </c>
      <c r="J39" s="380">
        <f>SUM('Xã An Lộc:Xã Thịnh Lộc'!J39)</f>
        <v>0</v>
      </c>
      <c r="K39" s="380">
        <f>SUM('Xã An Lộc:Xã Thịnh Lộc'!K39)</f>
        <v>0</v>
      </c>
      <c r="L39" s="380">
        <f>SUM('Xã An Lộc:Xã Thịnh Lộc'!L39)</f>
        <v>0</v>
      </c>
      <c r="M39" s="380">
        <f>SUM('Xã An Lộc:Xã Thịnh Lộc'!M39)</f>
        <v>0</v>
      </c>
      <c r="N39" s="380">
        <f>SUM('Xã An Lộc:Xã Thịnh Lộc'!N39)</f>
        <v>0</v>
      </c>
      <c r="O39" s="380">
        <f>SUM('Xã An Lộc:Xã Thịnh Lộc'!O39)</f>
        <v>0</v>
      </c>
      <c r="P39" s="380">
        <f>SUM('Xã An Lộc:Xã Thịnh Lộc'!P39)</f>
        <v>0</v>
      </c>
      <c r="Q39" s="380">
        <f>SUM('Xã An Lộc:Xã Thịnh Lộc'!Q39)</f>
        <v>0</v>
      </c>
      <c r="R39" s="380">
        <f>SUM('Xã An Lộc:Xã Thịnh Lộc'!R39)</f>
        <v>0</v>
      </c>
      <c r="S39" s="380">
        <f>SUM('Xã An Lộc:Xã Thịnh Lộc'!S39)</f>
        <v>0</v>
      </c>
      <c r="T39" s="380">
        <f>SUM('Xã An Lộc:Xã Thịnh Lộc'!T39)</f>
        <v>0</v>
      </c>
      <c r="U39" s="380">
        <f>SUM('Xã An Lộc:Xã Thịnh Lộc'!U39)</f>
        <v>0</v>
      </c>
      <c r="V39" s="380">
        <f>SUM('Xã An Lộc:Xã Thịnh Lộc'!V39)</f>
        <v>0</v>
      </c>
      <c r="W39" s="380">
        <f>SUM('Xã An Lộc:Xã Thịnh Lộc'!W39)</f>
        <v>0</v>
      </c>
      <c r="X39" s="380">
        <f>SUM('Xã An Lộc:Xã Thịnh Lộc'!X39)</f>
        <v>0</v>
      </c>
      <c r="Y39" s="380">
        <f>SUM('Xã An Lộc:Xã Thịnh Lộc'!Y39)</f>
        <v>0</v>
      </c>
      <c r="Z39" s="380">
        <f>SUM('Xã An Lộc:Xã Thịnh Lộc'!Z39)</f>
        <v>0</v>
      </c>
      <c r="AA39" s="380">
        <f>SUM('Xã An Lộc:Xã Thịnh Lộc'!AA39)</f>
        <v>0</v>
      </c>
      <c r="AB39" s="380">
        <f>SUM('Xã An Lộc:Xã Thịnh Lộc'!AB39)</f>
        <v>0</v>
      </c>
      <c r="AC39" s="380">
        <f>SUM('Xã An Lộc:Xã Thịnh Lộc'!AC39)</f>
        <v>0</v>
      </c>
      <c r="AD39" s="380">
        <f>SUM('Xã An Lộc:Xã Thịnh Lộc'!AD39)</f>
        <v>0</v>
      </c>
      <c r="AE39" s="380">
        <f>SUM('Xã An Lộc:Xã Thịnh Lộc'!AE39)</f>
        <v>0</v>
      </c>
      <c r="AF39" s="380">
        <f>SUM('Xã An Lộc:Xã Thịnh Lộc'!AF39)</f>
        <v>0</v>
      </c>
      <c r="AG39" s="380">
        <f>SUM('Xã An Lộc:Xã Thịnh Lộc'!AG39)</f>
        <v>0</v>
      </c>
      <c r="AH39" s="380">
        <f>SUM('Xã An Lộc:Xã Thịnh Lộc'!AH39)</f>
        <v>0</v>
      </c>
      <c r="AI39" s="380">
        <f>SUM('Xã An Lộc:Xã Thịnh Lộc'!AI39)</f>
        <v>0</v>
      </c>
      <c r="AJ39" s="380">
        <f>SUM('Xã An Lộc:Xã Thịnh Lộc'!AJ39)</f>
        <v>0</v>
      </c>
      <c r="AK39" s="380">
        <f>SUM('Xã An Lộc:Xã Thịnh Lộc'!AK39)</f>
        <v>4.05</v>
      </c>
      <c r="AL39" s="380">
        <f>SUM('Xã An Lộc:Xã Thịnh Lộc'!AL39)</f>
        <v>0</v>
      </c>
      <c r="AM39" s="380">
        <f>SUM('Xã An Lộc:Xã Thịnh Lộc'!AM39)</f>
        <v>0</v>
      </c>
      <c r="AN39" s="380">
        <f>SUM('Xã An Lộc:Xã Thịnh Lộc'!AN39)</f>
        <v>0</v>
      </c>
      <c r="AO39" s="380">
        <f>SUM('Xã An Lộc:Xã Thịnh Lộc'!AO39)</f>
        <v>0</v>
      </c>
      <c r="AP39" s="380">
        <f>SUM('Xã An Lộc:Xã Thịnh Lộc'!AP39)</f>
        <v>0</v>
      </c>
      <c r="AQ39" s="380">
        <f>SUM('Xã An Lộc:Xã Thịnh Lộc'!AQ39)</f>
        <v>0</v>
      </c>
      <c r="AR39" s="380">
        <f>SUM('Xã An Lộc:Xã Thịnh Lộc'!AR39)</f>
        <v>0</v>
      </c>
      <c r="AS39" s="380">
        <f>SUM('Xã An Lộc:Xã Thịnh Lộc'!AS39)</f>
        <v>0</v>
      </c>
      <c r="AT39" s="380">
        <f>SUM('Xã An Lộc:Xã Thịnh Lộc'!AT39)</f>
        <v>10.049999999999999</v>
      </c>
      <c r="AU39" s="169">
        <f t="shared" si="0"/>
        <v>5.9999999999999991</v>
      </c>
      <c r="AW39" s="164">
        <v>5.9999999999999991</v>
      </c>
      <c r="AX39" s="164">
        <f t="shared" si="1"/>
        <v>0</v>
      </c>
      <c r="AY39" s="164">
        <v>10.049999999999999</v>
      </c>
    </row>
    <row r="40" spans="1:51" ht="16.5" customHeight="1" x14ac:dyDescent="0.15">
      <c r="A40" s="377" t="s">
        <v>189</v>
      </c>
      <c r="B40" s="378" t="s">
        <v>153</v>
      </c>
      <c r="C40" s="379" t="s">
        <v>151</v>
      </c>
      <c r="D40" s="380">
        <f>SUM('Xã An Lộc:Xã Thịnh Lộc'!D40)</f>
        <v>14.739999999999998</v>
      </c>
      <c r="E40" s="380">
        <f>SUM('Xã An Lộc:Xã Thịnh Lộc'!E40)</f>
        <v>0</v>
      </c>
      <c r="F40" s="380">
        <f>SUM('Xã An Lộc:Xã Thịnh Lộc'!F40)</f>
        <v>0</v>
      </c>
      <c r="G40" s="380">
        <f>SUM('Xã An Lộc:Xã Thịnh Lộc'!G40)</f>
        <v>0</v>
      </c>
      <c r="H40" s="380">
        <f>SUM('Xã An Lộc:Xã Thịnh Lộc'!H40)</f>
        <v>0</v>
      </c>
      <c r="I40" s="380">
        <f>SUM('Xã An Lộc:Xã Thịnh Lộc'!I40)</f>
        <v>0</v>
      </c>
      <c r="J40" s="380">
        <f>SUM('Xã An Lộc:Xã Thịnh Lộc'!J40)</f>
        <v>0</v>
      </c>
      <c r="K40" s="380">
        <f>SUM('Xã An Lộc:Xã Thịnh Lộc'!K40)</f>
        <v>0</v>
      </c>
      <c r="L40" s="380">
        <f>SUM('Xã An Lộc:Xã Thịnh Lộc'!L40)</f>
        <v>0</v>
      </c>
      <c r="M40" s="380">
        <f>SUM('Xã An Lộc:Xã Thịnh Lộc'!M40)</f>
        <v>0</v>
      </c>
      <c r="N40" s="380">
        <f>SUM('Xã An Lộc:Xã Thịnh Lộc'!N40)</f>
        <v>0</v>
      </c>
      <c r="O40" s="380">
        <f>SUM('Xã An Lộc:Xã Thịnh Lộc'!O40)</f>
        <v>0</v>
      </c>
      <c r="P40" s="380">
        <f>SUM('Xã An Lộc:Xã Thịnh Lộc'!P40)</f>
        <v>0</v>
      </c>
      <c r="Q40" s="380">
        <f>SUM('Xã An Lộc:Xã Thịnh Lộc'!Q40)</f>
        <v>0.32</v>
      </c>
      <c r="R40" s="380">
        <f>SUM('Xã An Lộc:Xã Thịnh Lộc'!R40)</f>
        <v>0</v>
      </c>
      <c r="S40" s="380">
        <f>SUM('Xã An Lộc:Xã Thịnh Lộc'!S40)</f>
        <v>0</v>
      </c>
      <c r="T40" s="380">
        <f>SUM('Xã An Lộc:Xã Thịnh Lộc'!T40)</f>
        <v>0</v>
      </c>
      <c r="U40" s="380">
        <f>SUM('Xã An Lộc:Xã Thịnh Lộc'!U40)</f>
        <v>0</v>
      </c>
      <c r="V40" s="380">
        <f>SUM('Xã An Lộc:Xã Thịnh Lộc'!V40)</f>
        <v>0</v>
      </c>
      <c r="W40" s="380">
        <f>SUM('Xã An Lộc:Xã Thịnh Lộc'!W40)</f>
        <v>0</v>
      </c>
      <c r="X40" s="380">
        <f>SUM('Xã An Lộc:Xã Thịnh Lộc'!X40)</f>
        <v>0.04</v>
      </c>
      <c r="Y40" s="380">
        <f>SUM('Xã An Lộc:Xã Thịnh Lộc'!Y40)</f>
        <v>0</v>
      </c>
      <c r="Z40" s="380">
        <f>SUM('Xã An Lộc:Xã Thịnh Lộc'!Z40)</f>
        <v>0</v>
      </c>
      <c r="AA40" s="380">
        <f>SUM('Xã An Lộc:Xã Thịnh Lộc'!AA40)</f>
        <v>0</v>
      </c>
      <c r="AB40" s="380">
        <f>SUM('Xã An Lộc:Xã Thịnh Lộc'!AB40)</f>
        <v>0</v>
      </c>
      <c r="AC40" s="380">
        <f>SUM('Xã An Lộc:Xã Thịnh Lộc'!AC40)</f>
        <v>0</v>
      </c>
      <c r="AD40" s="380">
        <f>SUM('Xã An Lộc:Xã Thịnh Lộc'!AD40)</f>
        <v>0.28000000000000003</v>
      </c>
      <c r="AE40" s="380">
        <f>SUM('Xã An Lộc:Xã Thịnh Lộc'!AE40)</f>
        <v>0</v>
      </c>
      <c r="AF40" s="380">
        <f>SUM('Xã An Lộc:Xã Thịnh Lộc'!AF40)</f>
        <v>0</v>
      </c>
      <c r="AG40" s="380">
        <f>SUM('Xã An Lộc:Xã Thịnh Lộc'!AG40)</f>
        <v>0</v>
      </c>
      <c r="AH40" s="380">
        <f>SUM('Xã An Lộc:Xã Thịnh Lộc'!AH40)</f>
        <v>0</v>
      </c>
      <c r="AI40" s="380">
        <f>SUM('Xã An Lộc:Xã Thịnh Lộc'!AI40)</f>
        <v>0</v>
      </c>
      <c r="AJ40" s="380">
        <f>SUM('Xã An Lộc:Xã Thịnh Lộc'!AJ40)</f>
        <v>0</v>
      </c>
      <c r="AK40" s="380">
        <f>SUM('Xã An Lộc:Xã Thịnh Lộc'!AK40)</f>
        <v>0</v>
      </c>
      <c r="AL40" s="380">
        <f>SUM('Xã An Lộc:Xã Thịnh Lộc'!AL40)</f>
        <v>14.419999999999998</v>
      </c>
      <c r="AM40" s="380">
        <f>SUM('Xã An Lộc:Xã Thịnh Lộc'!AM40)</f>
        <v>0</v>
      </c>
      <c r="AN40" s="380">
        <f>SUM('Xã An Lộc:Xã Thịnh Lộc'!AN40)</f>
        <v>0</v>
      </c>
      <c r="AO40" s="380">
        <f>SUM('Xã An Lộc:Xã Thịnh Lộc'!AO40)</f>
        <v>0</v>
      </c>
      <c r="AP40" s="380">
        <f>SUM('Xã An Lộc:Xã Thịnh Lộc'!AP40)</f>
        <v>0</v>
      </c>
      <c r="AQ40" s="380">
        <f>SUM('Xã An Lộc:Xã Thịnh Lộc'!AQ40)</f>
        <v>0</v>
      </c>
      <c r="AR40" s="380">
        <f>SUM('Xã An Lộc:Xã Thịnh Lộc'!AR40)</f>
        <v>0</v>
      </c>
      <c r="AS40" s="380">
        <f>SUM('Xã An Lộc:Xã Thịnh Lộc'!AS40)</f>
        <v>0.32</v>
      </c>
      <c r="AT40" s="380">
        <f>SUM('Xã An Lộc:Xã Thịnh Lộc'!AT40)</f>
        <v>14.87</v>
      </c>
      <c r="AU40" s="169">
        <f t="shared" si="0"/>
        <v>0.13000000000000078</v>
      </c>
      <c r="AW40" s="164">
        <v>0.13000000000000078</v>
      </c>
      <c r="AX40" s="164">
        <f t="shared" si="1"/>
        <v>0</v>
      </c>
      <c r="AY40" s="164">
        <v>14.87</v>
      </c>
    </row>
    <row r="41" spans="1:51" ht="16.5" customHeight="1" x14ac:dyDescent="0.15">
      <c r="A41" s="377" t="s">
        <v>190</v>
      </c>
      <c r="B41" s="378" t="s">
        <v>154</v>
      </c>
      <c r="C41" s="379" t="s">
        <v>152</v>
      </c>
      <c r="D41" s="380">
        <f>SUM('Xã An Lộc:Xã Thịnh Lộc'!D41)</f>
        <v>0</v>
      </c>
      <c r="E41" s="380">
        <f>SUM('Xã An Lộc:Xã Thịnh Lộc'!E41)</f>
        <v>0</v>
      </c>
      <c r="F41" s="380">
        <f>SUM('Xã An Lộc:Xã Thịnh Lộc'!F41)</f>
        <v>0</v>
      </c>
      <c r="G41" s="380">
        <f>SUM('Xã An Lộc:Xã Thịnh Lộc'!G41)</f>
        <v>0</v>
      </c>
      <c r="H41" s="380">
        <f>SUM('Xã An Lộc:Xã Thịnh Lộc'!H41)</f>
        <v>0</v>
      </c>
      <c r="I41" s="380">
        <f>SUM('Xã An Lộc:Xã Thịnh Lộc'!I41)</f>
        <v>0</v>
      </c>
      <c r="J41" s="380">
        <f>SUM('Xã An Lộc:Xã Thịnh Lộc'!J41)</f>
        <v>0</v>
      </c>
      <c r="K41" s="380">
        <f>SUM('Xã An Lộc:Xã Thịnh Lộc'!K41)</f>
        <v>0</v>
      </c>
      <c r="L41" s="380">
        <f>SUM('Xã An Lộc:Xã Thịnh Lộc'!L41)</f>
        <v>0</v>
      </c>
      <c r="M41" s="380">
        <f>SUM('Xã An Lộc:Xã Thịnh Lộc'!M41)</f>
        <v>0</v>
      </c>
      <c r="N41" s="380">
        <f>SUM('Xã An Lộc:Xã Thịnh Lộc'!N41)</f>
        <v>0</v>
      </c>
      <c r="O41" s="380">
        <f>SUM('Xã An Lộc:Xã Thịnh Lộc'!O41)</f>
        <v>0</v>
      </c>
      <c r="P41" s="380">
        <f>SUM('Xã An Lộc:Xã Thịnh Lộc'!P41)</f>
        <v>0</v>
      </c>
      <c r="Q41" s="380">
        <f>SUM('Xã An Lộc:Xã Thịnh Lộc'!Q41)</f>
        <v>0</v>
      </c>
      <c r="R41" s="380">
        <f>SUM('Xã An Lộc:Xã Thịnh Lộc'!R41)</f>
        <v>0</v>
      </c>
      <c r="S41" s="380">
        <f>SUM('Xã An Lộc:Xã Thịnh Lộc'!S41)</f>
        <v>0</v>
      </c>
      <c r="T41" s="380">
        <f>SUM('Xã An Lộc:Xã Thịnh Lộc'!T41)</f>
        <v>0</v>
      </c>
      <c r="U41" s="380">
        <f>SUM('Xã An Lộc:Xã Thịnh Lộc'!U41)</f>
        <v>0</v>
      </c>
      <c r="V41" s="380">
        <f>SUM('Xã An Lộc:Xã Thịnh Lộc'!V41)</f>
        <v>0</v>
      </c>
      <c r="W41" s="380">
        <f>SUM('Xã An Lộc:Xã Thịnh Lộc'!W41)</f>
        <v>0</v>
      </c>
      <c r="X41" s="380">
        <f>SUM('Xã An Lộc:Xã Thịnh Lộc'!X41)</f>
        <v>0</v>
      </c>
      <c r="Y41" s="380">
        <f>SUM('Xã An Lộc:Xã Thịnh Lộc'!Y41)</f>
        <v>0</v>
      </c>
      <c r="Z41" s="380">
        <f>SUM('Xã An Lộc:Xã Thịnh Lộc'!Z41)</f>
        <v>0</v>
      </c>
      <c r="AA41" s="380">
        <f>SUM('Xã An Lộc:Xã Thịnh Lộc'!AA41)</f>
        <v>0</v>
      </c>
      <c r="AB41" s="380">
        <f>SUM('Xã An Lộc:Xã Thịnh Lộc'!AB41)</f>
        <v>0</v>
      </c>
      <c r="AC41" s="380">
        <f>SUM('Xã An Lộc:Xã Thịnh Lộc'!AC41)</f>
        <v>0</v>
      </c>
      <c r="AD41" s="380">
        <f>SUM('Xã An Lộc:Xã Thịnh Lộc'!AD41)</f>
        <v>0</v>
      </c>
      <c r="AE41" s="380">
        <f>SUM('Xã An Lộc:Xã Thịnh Lộc'!AE41)</f>
        <v>0</v>
      </c>
      <c r="AF41" s="380">
        <f>SUM('Xã An Lộc:Xã Thịnh Lộc'!AF41)</f>
        <v>0</v>
      </c>
      <c r="AG41" s="380">
        <f>SUM('Xã An Lộc:Xã Thịnh Lộc'!AG41)</f>
        <v>0</v>
      </c>
      <c r="AH41" s="380">
        <f>SUM('Xã An Lộc:Xã Thịnh Lộc'!AH41)</f>
        <v>0</v>
      </c>
      <c r="AI41" s="380">
        <f>SUM('Xã An Lộc:Xã Thịnh Lộc'!AI41)</f>
        <v>0</v>
      </c>
      <c r="AJ41" s="380">
        <f>SUM('Xã An Lộc:Xã Thịnh Lộc'!AJ41)</f>
        <v>0</v>
      </c>
      <c r="AK41" s="380">
        <f>SUM('Xã An Lộc:Xã Thịnh Lộc'!AK41)</f>
        <v>0</v>
      </c>
      <c r="AL41" s="380">
        <f>SUM('Xã An Lộc:Xã Thịnh Lộc'!AL41)</f>
        <v>0</v>
      </c>
      <c r="AM41" s="380">
        <f>SUM('Xã An Lộc:Xã Thịnh Lộc'!AM41)</f>
        <v>0</v>
      </c>
      <c r="AN41" s="380">
        <f>SUM('Xã An Lộc:Xã Thịnh Lộc'!AN41)</f>
        <v>0</v>
      </c>
      <c r="AO41" s="380">
        <f>SUM('Xã An Lộc:Xã Thịnh Lộc'!AO41)</f>
        <v>0</v>
      </c>
      <c r="AP41" s="380">
        <f>SUM('Xã An Lộc:Xã Thịnh Lộc'!AP41)</f>
        <v>0</v>
      </c>
      <c r="AQ41" s="380">
        <f>SUM('Xã An Lộc:Xã Thịnh Lộc'!AQ41)</f>
        <v>0</v>
      </c>
      <c r="AR41" s="380">
        <f>SUM('Xã An Lộc:Xã Thịnh Lộc'!AR41)</f>
        <v>0</v>
      </c>
      <c r="AS41" s="380">
        <f>SUM('Xã An Lộc:Xã Thịnh Lộc'!AS41)</f>
        <v>0</v>
      </c>
      <c r="AT41" s="380">
        <f>SUM('Xã An Lộc:Xã Thịnh Lộc'!AT41)</f>
        <v>0</v>
      </c>
      <c r="AU41" s="169">
        <f t="shared" si="0"/>
        <v>0</v>
      </c>
      <c r="AW41" s="164">
        <v>0</v>
      </c>
      <c r="AX41" s="164">
        <f t="shared" si="1"/>
        <v>0</v>
      </c>
      <c r="AY41" s="164">
        <v>0</v>
      </c>
    </row>
    <row r="42" spans="1:51" ht="16.5" customHeight="1" x14ac:dyDescent="0.15">
      <c r="A42" s="377" t="s">
        <v>191</v>
      </c>
      <c r="B42" s="378" t="s">
        <v>149</v>
      </c>
      <c r="C42" s="379" t="s">
        <v>103</v>
      </c>
      <c r="D42" s="380">
        <f>SUM('Xã An Lộc:Xã Thịnh Lộc'!D42)</f>
        <v>36.06</v>
      </c>
      <c r="E42" s="380">
        <f>SUM('Xã An Lộc:Xã Thịnh Lộc'!E42)</f>
        <v>0</v>
      </c>
      <c r="F42" s="380">
        <f>SUM('Xã An Lộc:Xã Thịnh Lộc'!F42)</f>
        <v>0</v>
      </c>
      <c r="G42" s="380">
        <f>SUM('Xã An Lộc:Xã Thịnh Lộc'!G42)</f>
        <v>0</v>
      </c>
      <c r="H42" s="380">
        <f>SUM('Xã An Lộc:Xã Thịnh Lộc'!H42)</f>
        <v>0</v>
      </c>
      <c r="I42" s="380">
        <f>SUM('Xã An Lộc:Xã Thịnh Lộc'!I42)</f>
        <v>0</v>
      </c>
      <c r="J42" s="380">
        <f>SUM('Xã An Lộc:Xã Thịnh Lộc'!J42)</f>
        <v>0</v>
      </c>
      <c r="K42" s="380">
        <f>SUM('Xã An Lộc:Xã Thịnh Lộc'!K42)</f>
        <v>0</v>
      </c>
      <c r="L42" s="380">
        <f>SUM('Xã An Lộc:Xã Thịnh Lộc'!L42)</f>
        <v>0</v>
      </c>
      <c r="M42" s="380">
        <f>SUM('Xã An Lộc:Xã Thịnh Lộc'!M42)</f>
        <v>0</v>
      </c>
      <c r="N42" s="380">
        <f>SUM('Xã An Lộc:Xã Thịnh Lộc'!N42)</f>
        <v>0</v>
      </c>
      <c r="O42" s="380">
        <f>SUM('Xã An Lộc:Xã Thịnh Lộc'!O42)</f>
        <v>0</v>
      </c>
      <c r="P42" s="380">
        <f>SUM('Xã An Lộc:Xã Thịnh Lộc'!P42)</f>
        <v>0</v>
      </c>
      <c r="Q42" s="380">
        <f>SUM('Xã An Lộc:Xã Thịnh Lộc'!Q42)</f>
        <v>0</v>
      </c>
      <c r="R42" s="380">
        <f>SUM('Xã An Lộc:Xã Thịnh Lộc'!R42)</f>
        <v>0</v>
      </c>
      <c r="S42" s="380">
        <f>SUM('Xã An Lộc:Xã Thịnh Lộc'!S42)</f>
        <v>0</v>
      </c>
      <c r="T42" s="380">
        <f>SUM('Xã An Lộc:Xã Thịnh Lộc'!T42)</f>
        <v>0</v>
      </c>
      <c r="U42" s="380">
        <f>SUM('Xã An Lộc:Xã Thịnh Lộc'!U42)</f>
        <v>0</v>
      </c>
      <c r="V42" s="380">
        <f>SUM('Xã An Lộc:Xã Thịnh Lộc'!V42)</f>
        <v>0</v>
      </c>
      <c r="W42" s="380">
        <f>SUM('Xã An Lộc:Xã Thịnh Lộc'!W42)</f>
        <v>0</v>
      </c>
      <c r="X42" s="380">
        <f>SUM('Xã An Lộc:Xã Thịnh Lộc'!X42)</f>
        <v>0</v>
      </c>
      <c r="Y42" s="380">
        <f>SUM('Xã An Lộc:Xã Thịnh Lộc'!Y42)</f>
        <v>0</v>
      </c>
      <c r="Z42" s="380">
        <f>SUM('Xã An Lộc:Xã Thịnh Lộc'!Z42)</f>
        <v>0</v>
      </c>
      <c r="AA42" s="380">
        <f>SUM('Xã An Lộc:Xã Thịnh Lộc'!AA42)</f>
        <v>0</v>
      </c>
      <c r="AB42" s="380">
        <f>SUM('Xã An Lộc:Xã Thịnh Lộc'!AB42)</f>
        <v>0</v>
      </c>
      <c r="AC42" s="380">
        <f>SUM('Xã An Lộc:Xã Thịnh Lộc'!AC42)</f>
        <v>0</v>
      </c>
      <c r="AD42" s="380">
        <f>SUM('Xã An Lộc:Xã Thịnh Lộc'!AD42)</f>
        <v>0</v>
      </c>
      <c r="AE42" s="380">
        <f>SUM('Xã An Lộc:Xã Thịnh Lộc'!AE42)</f>
        <v>0</v>
      </c>
      <c r="AF42" s="380">
        <f>SUM('Xã An Lộc:Xã Thịnh Lộc'!AF42)</f>
        <v>0</v>
      </c>
      <c r="AG42" s="380">
        <f>SUM('Xã An Lộc:Xã Thịnh Lộc'!AG42)</f>
        <v>0</v>
      </c>
      <c r="AH42" s="380">
        <f>SUM('Xã An Lộc:Xã Thịnh Lộc'!AH42)</f>
        <v>0</v>
      </c>
      <c r="AI42" s="380">
        <f>SUM('Xã An Lộc:Xã Thịnh Lộc'!AI42)</f>
        <v>0</v>
      </c>
      <c r="AJ42" s="380">
        <f>SUM('Xã An Lộc:Xã Thịnh Lộc'!AJ42)</f>
        <v>0</v>
      </c>
      <c r="AK42" s="380">
        <f>SUM('Xã An Lộc:Xã Thịnh Lộc'!AK42)</f>
        <v>0</v>
      </c>
      <c r="AL42" s="380">
        <f>SUM('Xã An Lộc:Xã Thịnh Lộc'!AL42)</f>
        <v>0</v>
      </c>
      <c r="AM42" s="380">
        <f>SUM('Xã An Lộc:Xã Thịnh Lộc'!AM42)</f>
        <v>0</v>
      </c>
      <c r="AN42" s="380">
        <f>SUM('Xã An Lộc:Xã Thịnh Lộc'!AN42)</f>
        <v>36.06</v>
      </c>
      <c r="AO42" s="380">
        <f>SUM('Xã An Lộc:Xã Thịnh Lộc'!AO42)</f>
        <v>0</v>
      </c>
      <c r="AP42" s="380">
        <f>SUM('Xã An Lộc:Xã Thịnh Lộc'!AP42)</f>
        <v>0</v>
      </c>
      <c r="AQ42" s="380">
        <f>SUM('Xã An Lộc:Xã Thịnh Lộc'!AQ42)</f>
        <v>0</v>
      </c>
      <c r="AR42" s="380">
        <f>SUM('Xã An Lộc:Xã Thịnh Lộc'!AR42)</f>
        <v>0</v>
      </c>
      <c r="AS42" s="380">
        <f>SUM('Xã An Lộc:Xã Thịnh Lộc'!AS42)</f>
        <v>0</v>
      </c>
      <c r="AT42" s="380">
        <f>SUM('Xã An Lộc:Xã Thịnh Lộc'!AT42)</f>
        <v>36.06</v>
      </c>
      <c r="AU42" s="169">
        <f t="shared" si="0"/>
        <v>0</v>
      </c>
      <c r="AW42" s="164">
        <v>0</v>
      </c>
      <c r="AX42" s="164">
        <f t="shared" si="1"/>
        <v>0</v>
      </c>
      <c r="AY42" s="164">
        <v>36.06</v>
      </c>
    </row>
    <row r="43" spans="1:51" ht="16.5" customHeight="1" x14ac:dyDescent="0.15">
      <c r="A43" s="377" t="s">
        <v>192</v>
      </c>
      <c r="B43" s="378" t="s">
        <v>156</v>
      </c>
      <c r="C43" s="379" t="s">
        <v>157</v>
      </c>
      <c r="D43" s="380">
        <f>SUM('Xã An Lộc:Xã Thịnh Lộc'!D43)</f>
        <v>704.47</v>
      </c>
      <c r="E43" s="380">
        <f>SUM('Xã An Lộc:Xã Thịnh Lộc'!E43)</f>
        <v>6</v>
      </c>
      <c r="F43" s="380">
        <f>SUM('Xã An Lộc:Xã Thịnh Lộc'!F43)</f>
        <v>0</v>
      </c>
      <c r="G43" s="380">
        <f>SUM('Xã An Lộc:Xã Thịnh Lộc'!G43)</f>
        <v>0</v>
      </c>
      <c r="H43" s="380">
        <f>SUM('Xã An Lộc:Xã Thịnh Lộc'!H43)</f>
        <v>0</v>
      </c>
      <c r="I43" s="380">
        <f>SUM('Xã An Lộc:Xã Thịnh Lộc'!I43)</f>
        <v>0</v>
      </c>
      <c r="J43" s="380">
        <f>SUM('Xã An Lộc:Xã Thịnh Lộc'!J43)</f>
        <v>0</v>
      </c>
      <c r="K43" s="380">
        <f>SUM('Xã An Lộc:Xã Thịnh Lộc'!K43)</f>
        <v>0</v>
      </c>
      <c r="L43" s="380">
        <f>SUM('Xã An Lộc:Xã Thịnh Lộc'!L43)</f>
        <v>0</v>
      </c>
      <c r="M43" s="380">
        <f>SUM('Xã An Lộc:Xã Thịnh Lộc'!M43)</f>
        <v>0</v>
      </c>
      <c r="N43" s="380">
        <f>SUM('Xã An Lộc:Xã Thịnh Lộc'!N43)</f>
        <v>6</v>
      </c>
      <c r="O43" s="380">
        <f>SUM('Xã An Lộc:Xã Thịnh Lộc'!O43)</f>
        <v>0</v>
      </c>
      <c r="P43" s="380">
        <f>SUM('Xã An Lộc:Xã Thịnh Lộc'!P43)</f>
        <v>0</v>
      </c>
      <c r="Q43" s="380">
        <f>SUM('Xã An Lộc:Xã Thịnh Lộc'!Q43)</f>
        <v>6.14</v>
      </c>
      <c r="R43" s="380">
        <f>SUM('Xã An Lộc:Xã Thịnh Lộc'!R43)</f>
        <v>0</v>
      </c>
      <c r="S43" s="380">
        <f>SUM('Xã An Lộc:Xã Thịnh Lộc'!S43)</f>
        <v>0</v>
      </c>
      <c r="T43" s="380">
        <f>SUM('Xã An Lộc:Xã Thịnh Lộc'!T43)</f>
        <v>0</v>
      </c>
      <c r="U43" s="380">
        <f>SUM('Xã An Lộc:Xã Thịnh Lộc'!U43)</f>
        <v>0</v>
      </c>
      <c r="V43" s="380">
        <f>SUM('Xã An Lộc:Xã Thịnh Lộc'!V43)</f>
        <v>0</v>
      </c>
      <c r="W43" s="380">
        <f>SUM('Xã An Lộc:Xã Thịnh Lộc'!W43)</f>
        <v>0</v>
      </c>
      <c r="X43" s="380">
        <f>SUM('Xã An Lộc:Xã Thịnh Lộc'!X43)</f>
        <v>0</v>
      </c>
      <c r="Y43" s="380">
        <f>SUM('Xã An Lộc:Xã Thịnh Lộc'!Y43)</f>
        <v>0</v>
      </c>
      <c r="Z43" s="380">
        <f>SUM('Xã An Lộc:Xã Thịnh Lộc'!Z43)</f>
        <v>6.14</v>
      </c>
      <c r="AA43" s="380">
        <f>SUM('Xã An Lộc:Xã Thịnh Lộc'!AA43)</f>
        <v>0</v>
      </c>
      <c r="AB43" s="380">
        <f>SUM('Xã An Lộc:Xã Thịnh Lộc'!AB43)</f>
        <v>0</v>
      </c>
      <c r="AC43" s="380">
        <f>SUM('Xã An Lộc:Xã Thịnh Lộc'!AC43)</f>
        <v>0</v>
      </c>
      <c r="AD43" s="380">
        <f>SUM('Xã An Lộc:Xã Thịnh Lộc'!AD43)</f>
        <v>0</v>
      </c>
      <c r="AE43" s="380">
        <f>SUM('Xã An Lộc:Xã Thịnh Lộc'!AE43)</f>
        <v>0</v>
      </c>
      <c r="AF43" s="380">
        <f>SUM('Xã An Lộc:Xã Thịnh Lộc'!AF43)</f>
        <v>0</v>
      </c>
      <c r="AG43" s="380">
        <f>SUM('Xã An Lộc:Xã Thịnh Lộc'!AG43)</f>
        <v>0</v>
      </c>
      <c r="AH43" s="380">
        <f>SUM('Xã An Lộc:Xã Thịnh Lộc'!AH43)</f>
        <v>0</v>
      </c>
      <c r="AI43" s="380">
        <f>SUM('Xã An Lộc:Xã Thịnh Lộc'!AI43)</f>
        <v>0</v>
      </c>
      <c r="AJ43" s="380">
        <f>SUM('Xã An Lộc:Xã Thịnh Lộc'!AJ43)</f>
        <v>0</v>
      </c>
      <c r="AK43" s="380">
        <f>SUM('Xã An Lộc:Xã Thịnh Lộc'!AK43)</f>
        <v>0</v>
      </c>
      <c r="AL43" s="380">
        <f>SUM('Xã An Lộc:Xã Thịnh Lộc'!AL43)</f>
        <v>0</v>
      </c>
      <c r="AM43" s="380">
        <f>SUM('Xã An Lộc:Xã Thịnh Lộc'!AM43)</f>
        <v>0</v>
      </c>
      <c r="AN43" s="380">
        <f>SUM('Xã An Lộc:Xã Thịnh Lộc'!AN43)</f>
        <v>0</v>
      </c>
      <c r="AO43" s="380">
        <f>SUM('Xã An Lộc:Xã Thịnh Lộc'!AO43)</f>
        <v>692.33</v>
      </c>
      <c r="AP43" s="380">
        <f>SUM('Xã An Lộc:Xã Thịnh Lộc'!AP43)</f>
        <v>0</v>
      </c>
      <c r="AQ43" s="380">
        <f>SUM('Xã An Lộc:Xã Thịnh Lộc'!AQ43)</f>
        <v>0</v>
      </c>
      <c r="AR43" s="380">
        <f>SUM('Xã An Lộc:Xã Thịnh Lộc'!AR43)</f>
        <v>0</v>
      </c>
      <c r="AS43" s="380">
        <f>SUM('Xã An Lộc:Xã Thịnh Lộc'!AS43)</f>
        <v>12.14</v>
      </c>
      <c r="AT43" s="380">
        <f>SUM('Xã An Lộc:Xã Thịnh Lộc'!AT43)</f>
        <v>692.33</v>
      </c>
      <c r="AU43" s="169">
        <f t="shared" si="0"/>
        <v>-12.139999999999986</v>
      </c>
      <c r="AW43" s="164">
        <v>-19.919999999999959</v>
      </c>
      <c r="AX43" s="164">
        <f t="shared" si="1"/>
        <v>7.7799999999999727</v>
      </c>
      <c r="AY43" s="164">
        <v>692.33</v>
      </c>
    </row>
    <row r="44" spans="1:51" ht="17.25" customHeight="1" x14ac:dyDescent="0.15">
      <c r="A44" s="377" t="s">
        <v>193</v>
      </c>
      <c r="B44" s="378" t="s">
        <v>155</v>
      </c>
      <c r="C44" s="384" t="s">
        <v>635</v>
      </c>
      <c r="D44" s="380">
        <f>SUM('Xã An Lộc:Xã Thịnh Lộc'!D44)</f>
        <v>154.09</v>
      </c>
      <c r="E44" s="380">
        <f>SUM('Xã An Lộc:Xã Thịnh Lộc'!E44)</f>
        <v>1.6</v>
      </c>
      <c r="F44" s="380">
        <f>SUM('Xã An Lộc:Xã Thịnh Lộc'!F44)</f>
        <v>0</v>
      </c>
      <c r="G44" s="380">
        <f>SUM('Xã An Lộc:Xã Thịnh Lộc'!G44)</f>
        <v>0</v>
      </c>
      <c r="H44" s="380">
        <f>SUM('Xã An Lộc:Xã Thịnh Lộc'!H44)</f>
        <v>0</v>
      </c>
      <c r="I44" s="380">
        <f>SUM('Xã An Lộc:Xã Thịnh Lộc'!I44)</f>
        <v>0</v>
      </c>
      <c r="J44" s="380">
        <f>SUM('Xã An Lộc:Xã Thịnh Lộc'!J44)</f>
        <v>0</v>
      </c>
      <c r="K44" s="380">
        <f>SUM('Xã An Lộc:Xã Thịnh Lộc'!K44)</f>
        <v>0</v>
      </c>
      <c r="L44" s="380">
        <f>SUM('Xã An Lộc:Xã Thịnh Lộc'!L44)</f>
        <v>0</v>
      </c>
      <c r="M44" s="380">
        <f>SUM('Xã An Lộc:Xã Thịnh Lộc'!M44)</f>
        <v>0</v>
      </c>
      <c r="N44" s="380">
        <f>SUM('Xã An Lộc:Xã Thịnh Lộc'!N44)</f>
        <v>0</v>
      </c>
      <c r="O44" s="380">
        <f>SUM('Xã An Lộc:Xã Thịnh Lộc'!O44)</f>
        <v>0</v>
      </c>
      <c r="P44" s="380">
        <f>SUM('Xã An Lộc:Xã Thịnh Lộc'!P44)</f>
        <v>1.6</v>
      </c>
      <c r="Q44" s="380">
        <f>SUM('Xã An Lộc:Xã Thịnh Lộc'!Q44)</f>
        <v>0.23</v>
      </c>
      <c r="R44" s="380">
        <f>SUM('Xã An Lộc:Xã Thịnh Lộc'!R44)</f>
        <v>0</v>
      </c>
      <c r="S44" s="380">
        <f>SUM('Xã An Lộc:Xã Thịnh Lộc'!S44)</f>
        <v>0</v>
      </c>
      <c r="T44" s="380">
        <f>SUM('Xã An Lộc:Xã Thịnh Lộc'!T44)</f>
        <v>0</v>
      </c>
      <c r="U44" s="380">
        <f>SUM('Xã An Lộc:Xã Thịnh Lộc'!U44)</f>
        <v>0</v>
      </c>
      <c r="V44" s="380">
        <f>SUM('Xã An Lộc:Xã Thịnh Lộc'!V44)</f>
        <v>0</v>
      </c>
      <c r="W44" s="380">
        <f>SUM('Xã An Lộc:Xã Thịnh Lộc'!W44)</f>
        <v>0</v>
      </c>
      <c r="X44" s="380">
        <f>SUM('Xã An Lộc:Xã Thịnh Lộc'!X44)</f>
        <v>0</v>
      </c>
      <c r="Y44" s="380">
        <f>SUM('Xã An Lộc:Xã Thịnh Lộc'!Y44)</f>
        <v>0</v>
      </c>
      <c r="Z44" s="380">
        <f>SUM('Xã An Lộc:Xã Thịnh Lộc'!Z44)</f>
        <v>0.12000000000000001</v>
      </c>
      <c r="AA44" s="380">
        <f>SUM('Xã An Lộc:Xã Thịnh Lộc'!AA44)</f>
        <v>0</v>
      </c>
      <c r="AB44" s="380">
        <f>SUM('Xã An Lộc:Xã Thịnh Lộc'!AB44)</f>
        <v>0</v>
      </c>
      <c r="AC44" s="380">
        <f>SUM('Xã An Lộc:Xã Thịnh Lộc'!AC44)</f>
        <v>0</v>
      </c>
      <c r="AD44" s="380">
        <f>SUM('Xã An Lộc:Xã Thịnh Lộc'!AD44)</f>
        <v>0.11</v>
      </c>
      <c r="AE44" s="380">
        <f>SUM('Xã An Lộc:Xã Thịnh Lộc'!AE44)</f>
        <v>0</v>
      </c>
      <c r="AF44" s="380">
        <f>SUM('Xã An Lộc:Xã Thịnh Lộc'!AF44)</f>
        <v>0</v>
      </c>
      <c r="AG44" s="380">
        <f>SUM('Xã An Lộc:Xã Thịnh Lộc'!AG44)</f>
        <v>0</v>
      </c>
      <c r="AH44" s="380">
        <f>SUM('Xã An Lộc:Xã Thịnh Lộc'!AH44)</f>
        <v>0</v>
      </c>
      <c r="AI44" s="380">
        <f>SUM('Xã An Lộc:Xã Thịnh Lộc'!AI44)</f>
        <v>0</v>
      </c>
      <c r="AJ44" s="380">
        <f>SUM('Xã An Lộc:Xã Thịnh Lộc'!AJ44)</f>
        <v>0</v>
      </c>
      <c r="AK44" s="380">
        <f>SUM('Xã An Lộc:Xã Thịnh Lộc'!AK44)</f>
        <v>0</v>
      </c>
      <c r="AL44" s="380">
        <f>SUM('Xã An Lộc:Xã Thịnh Lộc'!AL44)</f>
        <v>0</v>
      </c>
      <c r="AM44" s="380">
        <f>SUM('Xã An Lộc:Xã Thịnh Lộc'!AM44)</f>
        <v>0</v>
      </c>
      <c r="AN44" s="380">
        <f>SUM('Xã An Lộc:Xã Thịnh Lộc'!AN44)</f>
        <v>0</v>
      </c>
      <c r="AO44" s="380">
        <f>SUM('Xã An Lộc:Xã Thịnh Lộc'!AO44)</f>
        <v>0</v>
      </c>
      <c r="AP44" s="380">
        <f>SUM('Xã An Lộc:Xã Thịnh Lộc'!AP44)</f>
        <v>152.26</v>
      </c>
      <c r="AQ44" s="380">
        <f>SUM('Xã An Lộc:Xã Thịnh Lộc'!AQ44)</f>
        <v>0</v>
      </c>
      <c r="AR44" s="380">
        <f>SUM('Xã An Lộc:Xã Thịnh Lộc'!AR44)</f>
        <v>0</v>
      </c>
      <c r="AS44" s="380">
        <f>SUM('Xã An Lộc:Xã Thịnh Lộc'!AS44)</f>
        <v>1.83</v>
      </c>
      <c r="AT44" s="380">
        <f>SUM('Xã An Lộc:Xã Thịnh Lộc'!AT44)</f>
        <v>152.26</v>
      </c>
      <c r="AU44" s="169">
        <f t="shared" si="0"/>
        <v>-1.8300000000000125</v>
      </c>
      <c r="AW44" s="164">
        <v>-1.8100000000000023</v>
      </c>
      <c r="AX44" s="164">
        <f t="shared" si="1"/>
        <v>-2.0000000000010232E-2</v>
      </c>
      <c r="AY44" s="164">
        <v>152.26</v>
      </c>
    </row>
    <row r="45" spans="1:51" ht="18" customHeight="1" x14ac:dyDescent="0.15">
      <c r="A45" s="377" t="s">
        <v>194</v>
      </c>
      <c r="B45" s="378" t="s">
        <v>73</v>
      </c>
      <c r="C45" s="379" t="s">
        <v>74</v>
      </c>
      <c r="D45" s="380">
        <f>SUM('Xã An Lộc:Xã Thịnh Lộc'!D45)</f>
        <v>0.05</v>
      </c>
      <c r="E45" s="380">
        <f>SUM('Xã An Lộc:Xã Thịnh Lộc'!E45)</f>
        <v>0</v>
      </c>
      <c r="F45" s="380">
        <f>SUM('Xã An Lộc:Xã Thịnh Lộc'!F45)</f>
        <v>0</v>
      </c>
      <c r="G45" s="380">
        <f>SUM('Xã An Lộc:Xã Thịnh Lộc'!G45)</f>
        <v>0</v>
      </c>
      <c r="H45" s="380">
        <f>SUM('Xã An Lộc:Xã Thịnh Lộc'!H45)</f>
        <v>0</v>
      </c>
      <c r="I45" s="380">
        <f>SUM('Xã An Lộc:Xã Thịnh Lộc'!I45)</f>
        <v>0</v>
      </c>
      <c r="J45" s="380">
        <f>SUM('Xã An Lộc:Xã Thịnh Lộc'!J45)</f>
        <v>0</v>
      </c>
      <c r="K45" s="380">
        <f>SUM('Xã An Lộc:Xã Thịnh Lộc'!K45)</f>
        <v>0</v>
      </c>
      <c r="L45" s="380">
        <f>SUM('Xã An Lộc:Xã Thịnh Lộc'!L45)</f>
        <v>0</v>
      </c>
      <c r="M45" s="380">
        <f>SUM('Xã An Lộc:Xã Thịnh Lộc'!M45)</f>
        <v>0</v>
      </c>
      <c r="N45" s="380">
        <f>SUM('Xã An Lộc:Xã Thịnh Lộc'!N45)</f>
        <v>0</v>
      </c>
      <c r="O45" s="380">
        <f>SUM('Xã An Lộc:Xã Thịnh Lộc'!O45)</f>
        <v>0</v>
      </c>
      <c r="P45" s="380">
        <f>SUM('Xã An Lộc:Xã Thịnh Lộc'!P45)</f>
        <v>0</v>
      </c>
      <c r="Q45" s="380">
        <f>SUM('Xã An Lộc:Xã Thịnh Lộc'!Q45)</f>
        <v>0</v>
      </c>
      <c r="R45" s="380">
        <f>SUM('Xã An Lộc:Xã Thịnh Lộc'!R45)</f>
        <v>0</v>
      </c>
      <c r="S45" s="380">
        <f>SUM('Xã An Lộc:Xã Thịnh Lộc'!S45)</f>
        <v>0</v>
      </c>
      <c r="T45" s="380">
        <f>SUM('Xã An Lộc:Xã Thịnh Lộc'!T45)</f>
        <v>0</v>
      </c>
      <c r="U45" s="380">
        <f>SUM('Xã An Lộc:Xã Thịnh Lộc'!U45)</f>
        <v>0</v>
      </c>
      <c r="V45" s="380">
        <f>SUM('Xã An Lộc:Xã Thịnh Lộc'!V45)</f>
        <v>0</v>
      </c>
      <c r="W45" s="380">
        <f>SUM('Xã An Lộc:Xã Thịnh Lộc'!W45)</f>
        <v>0</v>
      </c>
      <c r="X45" s="380">
        <f>SUM('Xã An Lộc:Xã Thịnh Lộc'!X45)</f>
        <v>0</v>
      </c>
      <c r="Y45" s="380">
        <f>SUM('Xã An Lộc:Xã Thịnh Lộc'!Y45)</f>
        <v>0</v>
      </c>
      <c r="Z45" s="380">
        <f>SUM('Xã An Lộc:Xã Thịnh Lộc'!Z45)</f>
        <v>0</v>
      </c>
      <c r="AA45" s="380">
        <f>SUM('Xã An Lộc:Xã Thịnh Lộc'!AA45)</f>
        <v>0</v>
      </c>
      <c r="AB45" s="380">
        <f>SUM('Xã An Lộc:Xã Thịnh Lộc'!AB45)</f>
        <v>0</v>
      </c>
      <c r="AC45" s="380">
        <f>SUM('Xã An Lộc:Xã Thịnh Lộc'!AC45)</f>
        <v>0</v>
      </c>
      <c r="AD45" s="380">
        <f>SUM('Xã An Lộc:Xã Thịnh Lộc'!AD45)</f>
        <v>0</v>
      </c>
      <c r="AE45" s="380">
        <f>SUM('Xã An Lộc:Xã Thịnh Lộc'!AE45)</f>
        <v>0</v>
      </c>
      <c r="AF45" s="380">
        <f>SUM('Xã An Lộc:Xã Thịnh Lộc'!AF45)</f>
        <v>0</v>
      </c>
      <c r="AG45" s="380">
        <f>SUM('Xã An Lộc:Xã Thịnh Lộc'!AG45)</f>
        <v>0</v>
      </c>
      <c r="AH45" s="380">
        <f>SUM('Xã An Lộc:Xã Thịnh Lộc'!AH45)</f>
        <v>0</v>
      </c>
      <c r="AI45" s="380">
        <f>SUM('Xã An Lộc:Xã Thịnh Lộc'!AI45)</f>
        <v>0</v>
      </c>
      <c r="AJ45" s="380">
        <f>SUM('Xã An Lộc:Xã Thịnh Lộc'!AJ45)</f>
        <v>0</v>
      </c>
      <c r="AK45" s="380">
        <f>SUM('Xã An Lộc:Xã Thịnh Lộc'!AK45)</f>
        <v>0</v>
      </c>
      <c r="AL45" s="380">
        <f>SUM('Xã An Lộc:Xã Thịnh Lộc'!AL45)</f>
        <v>0</v>
      </c>
      <c r="AM45" s="380">
        <f>SUM('Xã An Lộc:Xã Thịnh Lộc'!AM45)</f>
        <v>0</v>
      </c>
      <c r="AN45" s="380">
        <f>SUM('Xã An Lộc:Xã Thịnh Lộc'!AN45)</f>
        <v>0</v>
      </c>
      <c r="AO45" s="380">
        <f>SUM('Xã An Lộc:Xã Thịnh Lộc'!AO45)</f>
        <v>0</v>
      </c>
      <c r="AP45" s="380">
        <f>SUM('Xã An Lộc:Xã Thịnh Lộc'!AP45)</f>
        <v>0</v>
      </c>
      <c r="AQ45" s="380">
        <f>SUM('Xã An Lộc:Xã Thịnh Lộc'!AQ45)</f>
        <v>0.05</v>
      </c>
      <c r="AR45" s="380">
        <f>SUM('Xã An Lộc:Xã Thịnh Lộc'!AR45)</f>
        <v>0</v>
      </c>
      <c r="AS45" s="380">
        <f>SUM('Xã An Lộc:Xã Thịnh Lộc'!AS45)</f>
        <v>0</v>
      </c>
      <c r="AT45" s="380">
        <f>SUM('Xã An Lộc:Xã Thịnh Lộc'!AT45)</f>
        <v>0.05</v>
      </c>
      <c r="AU45" s="169">
        <f t="shared" si="0"/>
        <v>0</v>
      </c>
      <c r="AW45" s="164">
        <v>0</v>
      </c>
      <c r="AX45" s="164">
        <f t="shared" si="1"/>
        <v>0</v>
      </c>
      <c r="AY45" s="164">
        <v>0.05</v>
      </c>
    </row>
    <row r="46" spans="1:51" s="197" customFormat="1" ht="18" customHeight="1" x14ac:dyDescent="0.15">
      <c r="A46" s="385">
        <v>3</v>
      </c>
      <c r="B46" s="373" t="s">
        <v>68</v>
      </c>
      <c r="C46" s="382" t="s">
        <v>81</v>
      </c>
      <c r="D46" s="375">
        <f>SUM('Xã An Lộc:Xã Thịnh Lộc'!D46)</f>
        <v>720.84000000000015</v>
      </c>
      <c r="E46" s="375">
        <f>SUM('Xã An Lộc:Xã Thịnh Lộc'!E46)</f>
        <v>21.8</v>
      </c>
      <c r="F46" s="375">
        <f>SUM('Xã An Lộc:Xã Thịnh Lộc'!F46)</f>
        <v>0</v>
      </c>
      <c r="G46" s="375">
        <f>SUM('Xã An Lộc:Xã Thịnh Lộc'!G46)</f>
        <v>0</v>
      </c>
      <c r="H46" s="375">
        <f>SUM('Xã An Lộc:Xã Thịnh Lộc'!H46)</f>
        <v>0</v>
      </c>
      <c r="I46" s="375">
        <f>SUM('Xã An Lộc:Xã Thịnh Lộc'!I46)</f>
        <v>0</v>
      </c>
      <c r="J46" s="375">
        <f>SUM('Xã An Lộc:Xã Thịnh Lộc'!J46)</f>
        <v>0</v>
      </c>
      <c r="K46" s="375">
        <f>SUM('Xã An Lộc:Xã Thịnh Lộc'!K46)</f>
        <v>0</v>
      </c>
      <c r="L46" s="375">
        <f>SUM('Xã An Lộc:Xã Thịnh Lộc'!L46)</f>
        <v>0</v>
      </c>
      <c r="M46" s="375">
        <f>SUM('Xã An Lộc:Xã Thịnh Lộc'!M46)</f>
        <v>0</v>
      </c>
      <c r="N46" s="375">
        <f>SUM('Xã An Lộc:Xã Thịnh Lộc'!N46)</f>
        <v>3.8</v>
      </c>
      <c r="O46" s="375">
        <f>SUM('Xã An Lộc:Xã Thịnh Lộc'!O46)</f>
        <v>0</v>
      </c>
      <c r="P46" s="375">
        <f>SUM('Xã An Lộc:Xã Thịnh Lộc'!P46)</f>
        <v>18</v>
      </c>
      <c r="Q46" s="375">
        <f>SUM('Xã An Lộc:Xã Thịnh Lộc'!Q46)</f>
        <v>11.3</v>
      </c>
      <c r="R46" s="375">
        <f>SUM('Xã An Lộc:Xã Thịnh Lộc'!R46)</f>
        <v>0</v>
      </c>
      <c r="S46" s="375">
        <f>SUM('Xã An Lộc:Xã Thịnh Lộc'!S46)</f>
        <v>0</v>
      </c>
      <c r="T46" s="375">
        <f>SUM('Xã An Lộc:Xã Thịnh Lộc'!T46)</f>
        <v>0</v>
      </c>
      <c r="U46" s="375">
        <f>SUM('Xã An Lộc:Xã Thịnh Lộc'!U46)</f>
        <v>0</v>
      </c>
      <c r="V46" s="375">
        <f>SUM('Xã An Lộc:Xã Thịnh Lộc'!V46)</f>
        <v>0</v>
      </c>
      <c r="W46" s="375">
        <f>SUM('Xã An Lộc:Xã Thịnh Lộc'!W46)</f>
        <v>6.05</v>
      </c>
      <c r="X46" s="375">
        <f>SUM('Xã An Lộc:Xã Thịnh Lộc'!X46)</f>
        <v>0.12</v>
      </c>
      <c r="Y46" s="375">
        <f>SUM('Xã An Lộc:Xã Thịnh Lộc'!Y46)</f>
        <v>0</v>
      </c>
      <c r="Z46" s="375">
        <f>SUM('Xã An Lộc:Xã Thịnh Lộc'!Z46)</f>
        <v>3.54</v>
      </c>
      <c r="AA46" s="375">
        <f>SUM('Xã An Lộc:Xã Thịnh Lộc'!AA46)</f>
        <v>0</v>
      </c>
      <c r="AB46" s="375">
        <f>SUM('Xã An Lộc:Xã Thịnh Lộc'!AB46)</f>
        <v>0</v>
      </c>
      <c r="AC46" s="375">
        <f>SUM('Xã An Lộc:Xã Thịnh Lộc'!AC46)</f>
        <v>0</v>
      </c>
      <c r="AD46" s="375">
        <f>SUM('Xã An Lộc:Xã Thịnh Lộc'!AD46)</f>
        <v>1.3900000000000001</v>
      </c>
      <c r="AE46" s="375">
        <f>SUM('Xã An Lộc:Xã Thịnh Lộc'!AE46)</f>
        <v>0</v>
      </c>
      <c r="AF46" s="375">
        <f>SUM('Xã An Lộc:Xã Thịnh Lộc'!AF46)</f>
        <v>0</v>
      </c>
      <c r="AG46" s="375">
        <f>SUM('Xã An Lộc:Xã Thịnh Lộc'!AG46)</f>
        <v>0</v>
      </c>
      <c r="AH46" s="375">
        <f>SUM('Xã An Lộc:Xã Thịnh Lộc'!AH46)</f>
        <v>0</v>
      </c>
      <c r="AI46" s="375">
        <f>SUM('Xã An Lộc:Xã Thịnh Lộc'!AI46)</f>
        <v>0</v>
      </c>
      <c r="AJ46" s="375">
        <f>SUM('Xã An Lộc:Xã Thịnh Lộc'!AJ46)</f>
        <v>0</v>
      </c>
      <c r="AK46" s="375">
        <f>SUM('Xã An Lộc:Xã Thịnh Lộc'!AK46)</f>
        <v>0</v>
      </c>
      <c r="AL46" s="375">
        <f>SUM('Xã An Lộc:Xã Thịnh Lộc'!AL46)</f>
        <v>0.2</v>
      </c>
      <c r="AM46" s="375">
        <f>SUM('Xã An Lộc:Xã Thịnh Lộc'!AM46)</f>
        <v>0</v>
      </c>
      <c r="AN46" s="375">
        <f>SUM('Xã An Lộc:Xã Thịnh Lộc'!AN46)</f>
        <v>0</v>
      </c>
      <c r="AO46" s="375">
        <f>SUM('Xã An Lộc:Xã Thịnh Lộc'!AO46)</f>
        <v>0</v>
      </c>
      <c r="AP46" s="375">
        <f>SUM('Xã An Lộc:Xã Thịnh Lộc'!AP46)</f>
        <v>0</v>
      </c>
      <c r="AQ46" s="375">
        <f>SUM('Xã An Lộc:Xã Thịnh Lộc'!AQ46)</f>
        <v>0</v>
      </c>
      <c r="AR46" s="375">
        <f>SUM('Xã An Lộc:Xã Thịnh Lộc'!AR46)</f>
        <v>687.74</v>
      </c>
      <c r="AS46" s="375">
        <f>SUM('Xã An Lộc:Xã Thịnh Lộc'!AS46)</f>
        <v>33.1</v>
      </c>
      <c r="AT46" s="375">
        <f>SUM('Xã An Lộc:Xã Thịnh Lộc'!AT46)</f>
        <v>687.74</v>
      </c>
      <c r="AU46" s="376">
        <f t="shared" si="0"/>
        <v>-33.100000000000136</v>
      </c>
      <c r="AW46" s="197">
        <v>-28</v>
      </c>
      <c r="AX46" s="197">
        <f t="shared" si="1"/>
        <v>-5.1000000000001364</v>
      </c>
      <c r="AY46" s="197">
        <v>687.74</v>
      </c>
    </row>
    <row r="47" spans="1:51" ht="18" customHeight="1" x14ac:dyDescent="0.15">
      <c r="A47" s="386"/>
      <c r="B47" s="387" t="s">
        <v>113</v>
      </c>
      <c r="C47" s="387"/>
      <c r="D47" s="380">
        <f>SUM('Xã An Lộc:Xã Thịnh Lộc'!D47)</f>
        <v>0</v>
      </c>
      <c r="E47" s="380">
        <f>SUM('Xã An Lộc:Xã Thịnh Lộc'!E47)</f>
        <v>101</v>
      </c>
      <c r="F47" s="380">
        <f>SUM('Xã An Lộc:Xã Thịnh Lộc'!F47)</f>
        <v>0</v>
      </c>
      <c r="G47" s="380">
        <f>SUM('Xã An Lộc:Xã Thịnh Lộc'!G47)</f>
        <v>0</v>
      </c>
      <c r="H47" s="380">
        <f>SUM('Xã An Lộc:Xã Thịnh Lộc'!H47)</f>
        <v>0</v>
      </c>
      <c r="I47" s="380">
        <f>SUM('Xã An Lộc:Xã Thịnh Lộc'!I47)</f>
        <v>0</v>
      </c>
      <c r="J47" s="380">
        <f>SUM('Xã An Lộc:Xã Thịnh Lộc'!J47)</f>
        <v>0</v>
      </c>
      <c r="K47" s="380">
        <f>SUM('Xã An Lộc:Xã Thịnh Lộc'!K47)</f>
        <v>0</v>
      </c>
      <c r="L47" s="380">
        <f>SUM('Xã An Lộc:Xã Thịnh Lộc'!L47)</f>
        <v>0</v>
      </c>
      <c r="M47" s="380">
        <f>SUM('Xã An Lộc:Xã Thịnh Lộc'!M47)</f>
        <v>0</v>
      </c>
      <c r="N47" s="380">
        <f>SUM('Xã An Lộc:Xã Thịnh Lộc'!N47)</f>
        <v>40.200000000000003</v>
      </c>
      <c r="O47" s="380">
        <f>SUM('Xã An Lộc:Xã Thịnh Lộc'!O47)</f>
        <v>0</v>
      </c>
      <c r="P47" s="380">
        <f>SUM('Xã An Lộc:Xã Thịnh Lộc'!P47)</f>
        <v>60.8</v>
      </c>
      <c r="Q47" s="380">
        <f>SUM('Xã An Lộc:Xã Thịnh Lộc'!Q47)</f>
        <v>189.75</v>
      </c>
      <c r="R47" s="380">
        <f>SUM('Xã An Lộc:Xã Thịnh Lộc'!R47)</f>
        <v>0</v>
      </c>
      <c r="S47" s="380">
        <f>SUM('Xã An Lộc:Xã Thịnh Lộc'!S47)</f>
        <v>0</v>
      </c>
      <c r="T47" s="380">
        <f>SUM('Xã An Lộc:Xã Thịnh Lộc'!T47)</f>
        <v>0</v>
      </c>
      <c r="U47" s="380">
        <f>SUM('Xã An Lộc:Xã Thịnh Lộc'!U47)</f>
        <v>0</v>
      </c>
      <c r="V47" s="380">
        <f>SUM('Xã An Lộc:Xã Thịnh Lộc'!V47)</f>
        <v>10</v>
      </c>
      <c r="W47" s="380">
        <f>SUM('Xã An Lộc:Xã Thịnh Lộc'!W47)</f>
        <v>49.389999999999993</v>
      </c>
      <c r="X47" s="380">
        <f>SUM('Xã An Lộc:Xã Thịnh Lộc'!X47)</f>
        <v>2.16</v>
      </c>
      <c r="Y47" s="380">
        <f>SUM('Xã An Lộc:Xã Thịnh Lộc'!Y47)</f>
        <v>0</v>
      </c>
      <c r="Z47" s="380">
        <f>SUM('Xã An Lộc:Xã Thịnh Lộc'!Z47)</f>
        <v>85.02000000000001</v>
      </c>
      <c r="AA47" s="380">
        <f>SUM('Xã An Lộc:Xã Thịnh Lộc'!AA47)</f>
        <v>0</v>
      </c>
      <c r="AB47" s="380">
        <f>SUM('Xã An Lộc:Xã Thịnh Lộc'!AB47)</f>
        <v>0</v>
      </c>
      <c r="AC47" s="380">
        <f>SUM('Xã An Lộc:Xã Thịnh Lộc'!AC47)</f>
        <v>0</v>
      </c>
      <c r="AD47" s="380">
        <f>SUM('Xã An Lộc:Xã Thịnh Lộc'!AD47)</f>
        <v>18.200000000000003</v>
      </c>
      <c r="AE47" s="380">
        <f>SUM('Xã An Lộc:Xã Thịnh Lộc'!AE47)</f>
        <v>0</v>
      </c>
      <c r="AF47" s="380">
        <f>SUM('Xã An Lộc:Xã Thịnh Lộc'!AF47)</f>
        <v>1.23</v>
      </c>
      <c r="AG47" s="380">
        <f>SUM('Xã An Lộc:Xã Thịnh Lộc'!AG47)</f>
        <v>0</v>
      </c>
      <c r="AH47" s="380">
        <f>SUM('Xã An Lộc:Xã Thịnh Lộc'!AH47)</f>
        <v>0</v>
      </c>
      <c r="AI47" s="380">
        <f>SUM('Xã An Lộc:Xã Thịnh Lộc'!AI47)</f>
        <v>15</v>
      </c>
      <c r="AJ47" s="380">
        <f>SUM('Xã An Lộc:Xã Thịnh Lộc'!AJ47)</f>
        <v>2.2999999999999998</v>
      </c>
      <c r="AK47" s="380">
        <f>SUM('Xã An Lộc:Xã Thịnh Lộc'!AK47)</f>
        <v>6</v>
      </c>
      <c r="AL47" s="380">
        <f>SUM('Xã An Lộc:Xã Thịnh Lộc'!AL47)</f>
        <v>0.45</v>
      </c>
      <c r="AM47" s="380">
        <f>SUM('Xã An Lộc:Xã Thịnh Lộc'!AM47)</f>
        <v>0</v>
      </c>
      <c r="AN47" s="380">
        <f>SUM('Xã An Lộc:Xã Thịnh Lộc'!AN47)</f>
        <v>0</v>
      </c>
      <c r="AO47" s="380">
        <f>SUM('Xã An Lộc:Xã Thịnh Lộc'!AO47)</f>
        <v>0</v>
      </c>
      <c r="AP47" s="380">
        <f>SUM('Xã An Lộc:Xã Thịnh Lộc'!AP47)</f>
        <v>0</v>
      </c>
      <c r="AQ47" s="380">
        <f>SUM('Xã An Lộc:Xã Thịnh Lộc'!AQ47)</f>
        <v>0</v>
      </c>
      <c r="AR47" s="380">
        <f>SUM('Xã An Lộc:Xã Thịnh Lộc'!AR47)</f>
        <v>0</v>
      </c>
      <c r="AS47" s="380">
        <f>SUM('Xã An Lộc:Xã Thịnh Lộc'!AS47)</f>
        <v>0</v>
      </c>
      <c r="AT47" s="380">
        <f>SUM('Xã An Lộc:Xã Thịnh Lộc'!AT47)</f>
        <v>0</v>
      </c>
      <c r="AU47" s="169">
        <f t="shared" si="0"/>
        <v>0</v>
      </c>
      <c r="AW47" s="164">
        <v>0</v>
      </c>
      <c r="AX47" s="164">
        <f t="shared" si="1"/>
        <v>0</v>
      </c>
    </row>
    <row r="48" spans="1:51" ht="18" customHeight="1" x14ac:dyDescent="0.15">
      <c r="A48" s="388"/>
      <c r="B48" s="389" t="s">
        <v>114</v>
      </c>
      <c r="C48" s="389"/>
      <c r="D48" s="390">
        <f>SUM('Xã An Lộc:Xã Thịnh Lộc'!D48)</f>
        <v>0</v>
      </c>
      <c r="E48" s="390">
        <f>SUM('Xã An Lộc:Xã Thịnh Lộc'!E48)</f>
        <v>7765.6500000000015</v>
      </c>
      <c r="F48" s="390">
        <f>SUM('Xã An Lộc:Xã Thịnh Lộc'!F48)</f>
        <v>3540.2</v>
      </c>
      <c r="G48" s="390">
        <f>SUM('Xã An Lộc:Xã Thịnh Lộc'!G48)</f>
        <v>2938.86</v>
      </c>
      <c r="H48" s="390">
        <f>SUM('Xã An Lộc:Xã Thịnh Lộc'!H48)</f>
        <v>601.32999999999993</v>
      </c>
      <c r="I48" s="390">
        <f>SUM('Xã An Lộc:Xã Thịnh Lộc'!I48)</f>
        <v>871.32999999999993</v>
      </c>
      <c r="J48" s="390">
        <f>SUM('Xã An Lộc:Xã Thịnh Lộc'!J48)</f>
        <v>974.3</v>
      </c>
      <c r="K48" s="390">
        <f>SUM('Xã An Lộc:Xã Thịnh Lộc'!K48)</f>
        <v>1175.52</v>
      </c>
      <c r="L48" s="390">
        <f>SUM('Xã An Lộc:Xã Thịnh Lộc'!L48)</f>
        <v>0</v>
      </c>
      <c r="M48" s="390">
        <f>SUM('Xã An Lộc:Xã Thịnh Lộc'!M48)</f>
        <v>588.79999999999995</v>
      </c>
      <c r="N48" s="390">
        <f>SUM('Xã An Lộc:Xã Thịnh Lộc'!N48)</f>
        <v>304.79000000000002</v>
      </c>
      <c r="O48" s="390">
        <f>SUM('Xã An Lộc:Xã Thịnh Lộc'!O48)</f>
        <v>152.32</v>
      </c>
      <c r="P48" s="390">
        <f>SUM('Xã An Lộc:Xã Thịnh Lộc'!P48)</f>
        <v>158.37000000000003</v>
      </c>
      <c r="Q48" s="390">
        <f>SUM('Xã An Lộc:Xã Thịnh Lộc'!Q48)</f>
        <v>3289.44</v>
      </c>
      <c r="R48" s="390">
        <f>SUM('Xã An Lộc:Xã Thịnh Lộc'!R48)</f>
        <v>18.73</v>
      </c>
      <c r="S48" s="390">
        <f>SUM('Xã An Lộc:Xã Thịnh Lộc'!S48)</f>
        <v>1.55</v>
      </c>
      <c r="T48" s="390">
        <f>SUM('Xã An Lộc:Xã Thịnh Lộc'!T48)</f>
        <v>0</v>
      </c>
      <c r="U48" s="390">
        <f>SUM('Xã An Lộc:Xã Thịnh Lộc'!U48)</f>
        <v>0</v>
      </c>
      <c r="V48" s="390">
        <f>SUM('Xã An Lộc:Xã Thịnh Lộc'!V48)</f>
        <v>10</v>
      </c>
      <c r="W48" s="390">
        <f>SUM('Xã An Lộc:Xã Thịnh Lộc'!W48)</f>
        <v>86.59</v>
      </c>
      <c r="X48" s="390">
        <f>SUM('Xã An Lộc:Xã Thịnh Lộc'!X48)</f>
        <v>54.789999999999992</v>
      </c>
      <c r="Y48" s="390">
        <f>SUM('Xã An Lộc:Xã Thịnh Lộc'!Y48)</f>
        <v>0</v>
      </c>
      <c r="Z48" s="390">
        <f>SUM('Xã An Lộc:Xã Thịnh Lộc'!Z48)</f>
        <v>1420.25</v>
      </c>
      <c r="AA48" s="390">
        <f>SUM('Xã An Lộc:Xã Thịnh Lộc'!AA48)</f>
        <v>3.98</v>
      </c>
      <c r="AB48" s="390">
        <f>SUM('Xã An Lộc:Xã Thịnh Lộc'!AB48)</f>
        <v>0</v>
      </c>
      <c r="AC48" s="390">
        <f>SUM('Xã An Lộc:Xã Thịnh Lộc'!AC48)</f>
        <v>2.52</v>
      </c>
      <c r="AD48" s="390">
        <f>SUM('Xã An Lộc:Xã Thịnh Lộc'!AD48)</f>
        <v>575.91</v>
      </c>
      <c r="AE48" s="390">
        <f>SUM('Xã An Lộc:Xã Thịnh Lộc'!AE48)</f>
        <v>0</v>
      </c>
      <c r="AF48" s="390">
        <f>SUM('Xã An Lộc:Xã Thịnh Lộc'!AF48)</f>
        <v>16.709999999999997</v>
      </c>
      <c r="AG48" s="390">
        <f>SUM('Xã An Lộc:Xã Thịnh Lộc'!AG48)</f>
        <v>1.29</v>
      </c>
      <c r="AH48" s="390">
        <f>SUM('Xã An Lộc:Xã Thịnh Lộc'!AH48)</f>
        <v>0</v>
      </c>
      <c r="AI48" s="390">
        <f>SUM('Xã An Lộc:Xã Thịnh Lộc'!AI48)</f>
        <v>25.36</v>
      </c>
      <c r="AJ48" s="390">
        <f>SUM('Xã An Lộc:Xã Thịnh Lộc'!AJ48)</f>
        <v>166.06</v>
      </c>
      <c r="AK48" s="390">
        <f>SUM('Xã An Lộc:Xã Thịnh Lộc'!AK48)</f>
        <v>10.049999999999999</v>
      </c>
      <c r="AL48" s="390">
        <f>SUM('Xã An Lộc:Xã Thịnh Lộc'!AL48)</f>
        <v>14.87</v>
      </c>
      <c r="AM48" s="390">
        <f>SUM('Xã An Lộc:Xã Thịnh Lộc'!AM48)</f>
        <v>0</v>
      </c>
      <c r="AN48" s="390">
        <f>SUM('Xã An Lộc:Xã Thịnh Lộc'!AN48)</f>
        <v>36.06</v>
      </c>
      <c r="AO48" s="390">
        <f>SUM('Xã An Lộc:Xã Thịnh Lộc'!AO48)</f>
        <v>692.33</v>
      </c>
      <c r="AP48" s="390">
        <f>SUM('Xã An Lộc:Xã Thịnh Lộc'!AP48)</f>
        <v>152.26</v>
      </c>
      <c r="AQ48" s="390">
        <f>SUM('Xã An Lộc:Xã Thịnh Lộc'!AQ48)</f>
        <v>0.05</v>
      </c>
      <c r="AR48" s="390">
        <f>SUM('Xã An Lộc:Xã Thịnh Lộc'!AR48)</f>
        <v>687.74</v>
      </c>
      <c r="AS48" s="390">
        <f>SUM('Xã An Lộc:Xã Thịnh Lộc'!AS48)</f>
        <v>0</v>
      </c>
      <c r="AT48" s="390">
        <f>SUM('Xã An Lộc:Xã Thịnh Lộc'!AT48)</f>
        <v>0</v>
      </c>
      <c r="AU48" s="169">
        <f t="shared" si="0"/>
        <v>0</v>
      </c>
      <c r="AW48" s="164">
        <v>0</v>
      </c>
      <c r="AX48" s="164">
        <f t="shared" si="1"/>
        <v>0</v>
      </c>
    </row>
    <row r="50" spans="2:37" hidden="1" x14ac:dyDescent="0.15">
      <c r="B50" s="194" t="s">
        <v>165</v>
      </c>
      <c r="C50" s="195" t="s">
        <v>159</v>
      </c>
      <c r="D50" s="196">
        <f>SUM('Xã An Lộc:Xã Thịnh Lộc'!D50)</f>
        <v>0</v>
      </c>
    </row>
    <row r="51" spans="2:37" ht="16" hidden="1" x14ac:dyDescent="0.2">
      <c r="B51" s="194" t="s">
        <v>166</v>
      </c>
      <c r="C51" s="195" t="s">
        <v>160</v>
      </c>
      <c r="D51" s="196">
        <f>SUM('Xã An Lộc:Xã Thịnh Lộc'!D51)</f>
        <v>0</v>
      </c>
      <c r="AF51" s="163"/>
      <c r="AG51" s="163"/>
      <c r="AH51" s="163"/>
      <c r="AI51" s="163"/>
      <c r="AJ51" s="197"/>
      <c r="AK51" s="197"/>
    </row>
    <row r="52" spans="2:37" ht="16" hidden="1" x14ac:dyDescent="0.2">
      <c r="B52" s="194" t="s">
        <v>167</v>
      </c>
      <c r="C52" s="195" t="s">
        <v>119</v>
      </c>
      <c r="D52" s="196">
        <f>SUM('Xã An Lộc:Xã Thịnh Lộc'!D52)</f>
        <v>0</v>
      </c>
      <c r="AF52" s="163"/>
      <c r="AG52" s="163"/>
      <c r="AH52" s="163"/>
      <c r="AI52" s="163"/>
      <c r="AJ52" s="197"/>
      <c r="AK52" s="197"/>
    </row>
    <row r="53" spans="2:37" ht="16" hidden="1" x14ac:dyDescent="0.2">
      <c r="B53" s="201"/>
      <c r="C53" s="202"/>
      <c r="D53" s="198"/>
      <c r="AF53" s="163"/>
      <c r="AG53" s="163"/>
      <c r="AH53" s="163"/>
      <c r="AI53" s="163"/>
      <c r="AJ53" s="197"/>
      <c r="AK53" s="197"/>
    </row>
    <row r="54" spans="2:37" ht="16" x14ac:dyDescent="0.2">
      <c r="AF54" s="163"/>
      <c r="AG54" s="163"/>
      <c r="AH54" s="163"/>
      <c r="AI54" s="163"/>
      <c r="AJ54" s="197"/>
      <c r="AK54" s="197"/>
    </row>
    <row r="64" spans="2:37" x14ac:dyDescent="0.15">
      <c r="B64" s="200"/>
    </row>
  </sheetData>
  <mergeCells count="13">
    <mergeCell ref="A1:B1"/>
    <mergeCell ref="AQ4:AT4"/>
    <mergeCell ref="F5:AR5"/>
    <mergeCell ref="AS5:AS6"/>
    <mergeCell ref="AT5:AT6"/>
    <mergeCell ref="A5:A6"/>
    <mergeCell ref="B5:B6"/>
    <mergeCell ref="C5:C6"/>
    <mergeCell ref="A2:V2"/>
    <mergeCell ref="A3:V3"/>
    <mergeCell ref="W2:AR2"/>
    <mergeCell ref="W3:AR3"/>
    <mergeCell ref="D5:D6"/>
  </mergeCells>
  <phoneticPr fontId="3" type="noConversion"/>
  <pageMargins left="1.06" right="0.16" top="0.2" bottom="0.2" header="0.09" footer="0.16"/>
  <pageSetup paperSize="8" orientation="landscape"/>
  <ignoredErrors>
    <ignoredError sqref="D7:AT48 D50:D52" unlockedFormula="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zoomScale="85" zoomScaleNormal="85" zoomScalePageLayoutView="85" workbookViewId="0">
      <pane xSplit="3" ySplit="7" topLeftCell="D8" activePane="bottomRight" state="frozen"/>
      <selection activeCell="J22" sqref="J22"/>
      <selection pane="topRight" activeCell="J22" sqref="J22"/>
      <selection pane="bottomLeft" activeCell="J22" sqref="J22"/>
      <selection pane="bottomRight" activeCell="J22" sqref="J22"/>
    </sheetView>
  </sheetViews>
  <sheetFormatPr baseColWidth="10" defaultColWidth="9.1640625" defaultRowHeight="16" x14ac:dyDescent="0.15"/>
  <cols>
    <col min="1" max="1" width="4.83203125" style="13" customWidth="1"/>
    <col min="2" max="2" width="42.5" style="13" customWidth="1"/>
    <col min="3" max="3" width="8.1640625" style="14" customWidth="1"/>
    <col min="4" max="4" width="13.5" style="13" customWidth="1"/>
    <col min="5" max="6" width="9.1640625" style="13"/>
    <col min="7" max="7" width="9.5" style="13" customWidth="1"/>
    <col min="8" max="8" width="11" style="13" customWidth="1"/>
    <col min="9" max="9" width="9.33203125" style="13" customWidth="1"/>
    <col min="10" max="10" width="9.6640625" style="13" customWidth="1"/>
    <col min="11" max="11" width="10.1640625" style="13" customWidth="1"/>
    <col min="12" max="12" width="11.1640625" style="13" customWidth="1"/>
    <col min="13" max="13" width="9.1640625" style="13"/>
    <col min="14" max="14" width="9.5" style="13" customWidth="1"/>
    <col min="15" max="15" width="9.1640625" style="13"/>
    <col min="16" max="16" width="9.6640625" style="13" customWidth="1"/>
    <col min="17" max="18" width="10.5" style="13" customWidth="1"/>
    <col min="19" max="16384" width="9.1640625" style="13"/>
  </cols>
  <sheetData>
    <row r="1" spans="1:18" x14ac:dyDescent="0.15">
      <c r="A1" s="131" t="s">
        <v>546</v>
      </c>
      <c r="B1" s="132"/>
      <c r="C1" s="133"/>
      <c r="D1" s="132"/>
      <c r="E1" s="132"/>
      <c r="F1" s="132"/>
      <c r="G1" s="132"/>
      <c r="H1" s="132"/>
      <c r="I1" s="132"/>
      <c r="J1" s="132"/>
      <c r="K1" s="132"/>
      <c r="L1" s="132"/>
      <c r="M1" s="132"/>
      <c r="N1" s="132"/>
      <c r="O1" s="132"/>
      <c r="P1" s="132"/>
      <c r="Q1" s="132"/>
      <c r="R1" s="132"/>
    </row>
    <row r="2" spans="1:18" s="25" customFormat="1" x14ac:dyDescent="0.15">
      <c r="A2" s="650" t="s">
        <v>541</v>
      </c>
      <c r="B2" s="651"/>
      <c r="C2" s="651"/>
      <c r="D2" s="651"/>
      <c r="E2" s="651"/>
      <c r="F2" s="651"/>
      <c r="G2" s="651"/>
      <c r="H2" s="651"/>
      <c r="I2" s="651"/>
      <c r="J2" s="651"/>
      <c r="K2" s="651"/>
      <c r="L2" s="651"/>
      <c r="M2" s="651"/>
      <c r="N2" s="651"/>
      <c r="O2" s="651"/>
      <c r="P2" s="651"/>
      <c r="Q2" s="651"/>
      <c r="R2" s="265"/>
    </row>
    <row r="3" spans="1:18" x14ac:dyDescent="0.15">
      <c r="A3" s="658" t="s">
        <v>224</v>
      </c>
      <c r="B3" s="658"/>
      <c r="C3" s="658"/>
      <c r="D3" s="658"/>
      <c r="E3" s="658"/>
      <c r="F3" s="658"/>
      <c r="G3" s="658"/>
      <c r="H3" s="658"/>
      <c r="I3" s="658"/>
      <c r="J3" s="658"/>
      <c r="K3" s="658"/>
      <c r="L3" s="658"/>
      <c r="M3" s="658"/>
      <c r="N3" s="658"/>
      <c r="O3" s="658"/>
      <c r="P3" s="658"/>
      <c r="Q3" s="658"/>
      <c r="R3" s="141"/>
    </row>
    <row r="4" spans="1:18" ht="15.75" customHeight="1" x14ac:dyDescent="0.15">
      <c r="A4" s="82"/>
      <c r="B4" s="713" t="s">
        <v>564</v>
      </c>
      <c r="C4" s="713"/>
      <c r="D4" s="713"/>
      <c r="E4" s="713"/>
      <c r="F4" s="713"/>
      <c r="G4" s="713"/>
      <c r="H4" s="713"/>
      <c r="I4" s="713"/>
      <c r="J4" s="713"/>
      <c r="K4" s="713"/>
      <c r="L4" s="713"/>
      <c r="M4" s="713"/>
      <c r="N4" s="713"/>
      <c r="O4" s="713"/>
      <c r="P4" s="712" t="s">
        <v>32</v>
      </c>
      <c r="Q4" s="712"/>
      <c r="R4" s="266"/>
    </row>
    <row r="5" spans="1:18" ht="36" customHeight="1" x14ac:dyDescent="0.15">
      <c r="A5" s="663" t="s">
        <v>20</v>
      </c>
      <c r="B5" s="656" t="s">
        <v>164</v>
      </c>
      <c r="C5" s="652" t="s">
        <v>24</v>
      </c>
      <c r="D5" s="654" t="s">
        <v>145</v>
      </c>
      <c r="E5" s="30" t="s">
        <v>176</v>
      </c>
      <c r="F5" s="30"/>
      <c r="G5" s="30"/>
      <c r="H5" s="30"/>
      <c r="I5" s="30"/>
      <c r="J5" s="30"/>
      <c r="K5" s="30"/>
      <c r="L5" s="30"/>
      <c r="M5" s="30"/>
      <c r="N5" s="30"/>
      <c r="O5" s="30"/>
      <c r="P5" s="30"/>
      <c r="Q5" s="30"/>
      <c r="R5" s="267"/>
    </row>
    <row r="6" spans="1:18" ht="49.5" customHeight="1" x14ac:dyDescent="0.15">
      <c r="A6" s="653"/>
      <c r="B6" s="657"/>
      <c r="C6" s="653"/>
      <c r="D6" s="655"/>
      <c r="E6" s="29" t="s">
        <v>215</v>
      </c>
      <c r="F6" s="29" t="s">
        <v>216</v>
      </c>
      <c r="G6" s="29" t="s">
        <v>217</v>
      </c>
      <c r="H6" s="29" t="s">
        <v>218</v>
      </c>
      <c r="I6" s="29" t="s">
        <v>219</v>
      </c>
      <c r="J6" s="29" t="s">
        <v>220</v>
      </c>
      <c r="K6" s="29" t="s">
        <v>221</v>
      </c>
      <c r="L6" s="29" t="s">
        <v>222</v>
      </c>
      <c r="M6" s="29" t="s">
        <v>223</v>
      </c>
      <c r="N6" s="29" t="s">
        <v>225</v>
      </c>
      <c r="O6" s="29" t="s">
        <v>226</v>
      </c>
      <c r="P6" s="29" t="s">
        <v>227</v>
      </c>
      <c r="Q6" s="29" t="s">
        <v>228</v>
      </c>
      <c r="R6" s="14"/>
    </row>
    <row r="7" spans="1:18" s="88" customFormat="1" ht="13.5" customHeight="1" x14ac:dyDescent="0.15">
      <c r="A7" s="41">
        <v>-1</v>
      </c>
      <c r="B7" s="41">
        <v>-2</v>
      </c>
      <c r="C7" s="41">
        <v>-3</v>
      </c>
      <c r="D7" s="41" t="s">
        <v>542</v>
      </c>
      <c r="E7" s="41">
        <v>-5</v>
      </c>
      <c r="F7" s="41">
        <v>-6</v>
      </c>
      <c r="G7" s="41">
        <v>-7</v>
      </c>
      <c r="H7" s="41">
        <v>-8</v>
      </c>
      <c r="I7" s="41">
        <v>-9</v>
      </c>
      <c r="J7" s="41">
        <v>-10</v>
      </c>
      <c r="K7" s="41">
        <v>-11</v>
      </c>
      <c r="L7" s="41">
        <v>-12</v>
      </c>
      <c r="M7" s="41">
        <v>-13</v>
      </c>
      <c r="N7" s="41">
        <v>-14</v>
      </c>
      <c r="O7" s="41">
        <v>-15</v>
      </c>
      <c r="P7" s="41">
        <v>-16</v>
      </c>
      <c r="Q7" s="41">
        <v>-17</v>
      </c>
      <c r="R7" s="268"/>
    </row>
    <row r="8" spans="1:18" s="4" customFormat="1" ht="15.75" customHeight="1" x14ac:dyDescent="0.15">
      <c r="A8" s="32">
        <v>1</v>
      </c>
      <c r="B8" s="32" t="s">
        <v>34</v>
      </c>
      <c r="C8" s="37" t="s">
        <v>25</v>
      </c>
      <c r="D8" s="147">
        <f>'08-CC HUYEN'!E48</f>
        <v>7765.6500000000015</v>
      </c>
      <c r="E8" s="147">
        <f t="array" ref="E8:E47">TRANSPOSE('Xã An Lộc'!E48:AR48)</f>
        <v>397.39</v>
      </c>
      <c r="F8" s="147">
        <f t="array" ref="F8:F47">TRANSPOSE('Xã Bình Lộc'!E48:AR48)</f>
        <v>329.85</v>
      </c>
      <c r="G8" s="147">
        <f t="array" ref="G8:G47">TRANSPOSE('Xã Hộ Độ'!E48:AR48)</f>
        <v>354.25</v>
      </c>
      <c r="H8" s="147">
        <f t="array" ref="H8:H47">TRANSPOSE('Xã Hồng Lộc'!E48:AR48)</f>
        <v>1627.0900000000001</v>
      </c>
      <c r="I8" s="147">
        <f t="array" ref="I8:I47">TRANSPOSE('Xã Ích Hậu'!E48:AR48)</f>
        <v>574.5</v>
      </c>
      <c r="J8" s="147">
        <f t="array" ref="J8:J47">TRANSPOSE('Xã Mai Phụ'!E48:AR48)</f>
        <v>303.69</v>
      </c>
      <c r="K8" s="147">
        <f t="array" ref="K8:K47">TRANSPOSE('Xã Phù Lưu'!E48:AR48)</f>
        <v>571.07999999999993</v>
      </c>
      <c r="L8" s="147">
        <f t="array" ref="L8:L47">TRANSPOSE('Xã Tân Lộc'!E48:AR48)</f>
        <v>798.52</v>
      </c>
      <c r="M8" s="147">
        <f t="array" ref="M8:M47">TRANSPOSE('Xã Thạch Bằng'!E48:AR48)</f>
        <v>515.29999999999995</v>
      </c>
      <c r="N8" s="147">
        <f t="array" ref="N8:N47">TRANSPOSE('Xã Thạch Châu'!E48:AR48)</f>
        <v>480.09999999999997</v>
      </c>
      <c r="O8" s="147">
        <f t="array" ref="O8:O47">TRANSPOSE('Xã Thạch Kim'!E48:AR48)</f>
        <v>2.76</v>
      </c>
      <c r="P8" s="147">
        <f t="array" ref="P8:P47">TRANSPOSE('Xã Thạch Mỹ'!E48:AR48)</f>
        <v>750.20999999999992</v>
      </c>
      <c r="Q8" s="147">
        <f t="array" ref="Q8:Q47">TRANSPOSE('Xã Thịnh Lộc'!E48:AR48)</f>
        <v>1060.9100000000001</v>
      </c>
      <c r="R8" s="269"/>
    </row>
    <row r="9" spans="1:18" s="1" customFormat="1" ht="15.75" customHeight="1" x14ac:dyDescent="0.15">
      <c r="A9" s="33" t="s">
        <v>5</v>
      </c>
      <c r="B9" s="33" t="s">
        <v>77</v>
      </c>
      <c r="C9" s="36" t="s">
        <v>78</v>
      </c>
      <c r="D9" s="148">
        <f>'08-CC HUYEN'!F48</f>
        <v>3540.2</v>
      </c>
      <c r="E9" s="148">
        <v>207.98000000000002</v>
      </c>
      <c r="F9" s="148">
        <v>190.19</v>
      </c>
      <c r="G9" s="148">
        <v>0</v>
      </c>
      <c r="H9" s="148">
        <v>514.93000000000006</v>
      </c>
      <c r="I9" s="148">
        <v>460.16999999999996</v>
      </c>
      <c r="J9" s="148">
        <v>87.8</v>
      </c>
      <c r="K9" s="148">
        <v>389.81</v>
      </c>
      <c r="L9" s="148">
        <v>497.81</v>
      </c>
      <c r="M9" s="148">
        <v>188.14</v>
      </c>
      <c r="N9" s="148">
        <v>311.77999999999997</v>
      </c>
      <c r="O9" s="148">
        <v>0</v>
      </c>
      <c r="P9" s="148">
        <v>362.21</v>
      </c>
      <c r="Q9" s="148">
        <v>329.38</v>
      </c>
      <c r="R9" s="270"/>
    </row>
    <row r="10" spans="1:18" s="3" customFormat="1" ht="15.75" customHeight="1" x14ac:dyDescent="0.15">
      <c r="A10" s="35"/>
      <c r="B10" s="35" t="s">
        <v>75</v>
      </c>
      <c r="C10" s="39" t="s">
        <v>76</v>
      </c>
      <c r="D10" s="149">
        <f>'08-CC HUYEN'!G48</f>
        <v>2938.86</v>
      </c>
      <c r="E10" s="149">
        <v>207.98000000000002</v>
      </c>
      <c r="F10" s="149">
        <v>154.32</v>
      </c>
      <c r="G10" s="149">
        <v>0</v>
      </c>
      <c r="H10" s="149">
        <v>514.93000000000006</v>
      </c>
      <c r="I10" s="149">
        <v>455.83</v>
      </c>
      <c r="J10" s="149">
        <v>25.589999999999996</v>
      </c>
      <c r="K10" s="149">
        <v>289.76</v>
      </c>
      <c r="L10" s="149">
        <v>497.81</v>
      </c>
      <c r="M10" s="149">
        <v>80.44</v>
      </c>
      <c r="N10" s="149">
        <v>24.610000000000003</v>
      </c>
      <c r="O10" s="149">
        <v>0</v>
      </c>
      <c r="P10" s="149">
        <v>358.21</v>
      </c>
      <c r="Q10" s="149">
        <v>329.38</v>
      </c>
      <c r="R10" s="271"/>
    </row>
    <row r="11" spans="1:18" s="3" customFormat="1" ht="15.75" customHeight="1" x14ac:dyDescent="0.15">
      <c r="A11" s="35"/>
      <c r="B11" s="35" t="s">
        <v>206</v>
      </c>
      <c r="C11" s="39" t="s">
        <v>204</v>
      </c>
      <c r="D11" s="149">
        <f>'08-CC HUYEN'!H48</f>
        <v>601.32999999999993</v>
      </c>
      <c r="E11" s="149">
        <v>0</v>
      </c>
      <c r="F11" s="149">
        <v>35.869999999999997</v>
      </c>
      <c r="G11" s="149">
        <v>0</v>
      </c>
      <c r="H11" s="149">
        <v>0</v>
      </c>
      <c r="I11" s="149">
        <v>4.34</v>
      </c>
      <c r="J11" s="149">
        <v>62.21</v>
      </c>
      <c r="K11" s="149">
        <v>100.05</v>
      </c>
      <c r="L11" s="149">
        <v>0</v>
      </c>
      <c r="M11" s="149">
        <v>107.7</v>
      </c>
      <c r="N11" s="149">
        <v>287.15999999999997</v>
      </c>
      <c r="O11" s="149">
        <v>0</v>
      </c>
      <c r="P11" s="149">
        <v>4</v>
      </c>
      <c r="Q11" s="149">
        <v>0</v>
      </c>
      <c r="R11" s="271"/>
    </row>
    <row r="12" spans="1:18" s="1" customFormat="1" ht="15.75" customHeight="1" x14ac:dyDescent="0.15">
      <c r="A12" s="33" t="s">
        <v>6</v>
      </c>
      <c r="B12" s="33" t="s">
        <v>105</v>
      </c>
      <c r="C12" s="36" t="s">
        <v>54</v>
      </c>
      <c r="D12" s="148">
        <f>'08-CC HUYEN'!I48</f>
        <v>871.32999999999993</v>
      </c>
      <c r="E12" s="148">
        <v>70.839999999999989</v>
      </c>
      <c r="F12" s="148">
        <v>74.05</v>
      </c>
      <c r="G12" s="148">
        <v>0.54</v>
      </c>
      <c r="H12" s="148">
        <v>211.01999999999998</v>
      </c>
      <c r="I12" s="148">
        <v>8.3800000000000008</v>
      </c>
      <c r="J12" s="148">
        <v>101.81</v>
      </c>
      <c r="K12" s="148">
        <v>62.42</v>
      </c>
      <c r="L12" s="148">
        <v>6.45</v>
      </c>
      <c r="M12" s="148">
        <v>65.039999999999992</v>
      </c>
      <c r="N12" s="148">
        <v>4.5699999999999994</v>
      </c>
      <c r="O12" s="148">
        <v>0</v>
      </c>
      <c r="P12" s="148">
        <v>139.91</v>
      </c>
      <c r="Q12" s="148">
        <v>126.30000000000001</v>
      </c>
      <c r="R12" s="270"/>
    </row>
    <row r="13" spans="1:18" s="1" customFormat="1" ht="15.75" customHeight="1" x14ac:dyDescent="0.15">
      <c r="A13" s="33" t="s">
        <v>7</v>
      </c>
      <c r="B13" s="33" t="s">
        <v>37</v>
      </c>
      <c r="C13" s="36" t="s">
        <v>42</v>
      </c>
      <c r="D13" s="148">
        <f>'08-CC HUYEN'!J48</f>
        <v>974.3</v>
      </c>
      <c r="E13" s="148">
        <v>33.630000000000003</v>
      </c>
      <c r="F13" s="148">
        <v>65.27</v>
      </c>
      <c r="G13" s="148">
        <v>59.74</v>
      </c>
      <c r="H13" s="148">
        <v>84.87</v>
      </c>
      <c r="I13" s="148">
        <v>37.19</v>
      </c>
      <c r="J13" s="148">
        <v>57.85</v>
      </c>
      <c r="K13" s="148">
        <v>92.31</v>
      </c>
      <c r="L13" s="148">
        <v>69.89</v>
      </c>
      <c r="M13" s="148">
        <v>119.78</v>
      </c>
      <c r="N13" s="148">
        <v>99.429999999999993</v>
      </c>
      <c r="O13" s="148">
        <v>2.5</v>
      </c>
      <c r="P13" s="148">
        <v>122.06</v>
      </c>
      <c r="Q13" s="148">
        <v>129.78</v>
      </c>
      <c r="R13" s="270"/>
    </row>
    <row r="14" spans="1:18" s="1" customFormat="1" ht="15.75" customHeight="1" x14ac:dyDescent="0.15">
      <c r="A14" s="33" t="s">
        <v>8</v>
      </c>
      <c r="B14" s="33" t="s">
        <v>15</v>
      </c>
      <c r="C14" s="36" t="s">
        <v>26</v>
      </c>
      <c r="D14" s="148">
        <f>'08-CC HUYEN'!K48</f>
        <v>1175.52</v>
      </c>
      <c r="E14" s="148">
        <v>55.05</v>
      </c>
      <c r="F14" s="148">
        <v>0</v>
      </c>
      <c r="G14" s="148">
        <v>70.760000000000005</v>
      </c>
      <c r="H14" s="148">
        <v>407.19</v>
      </c>
      <c r="I14" s="148">
        <v>0</v>
      </c>
      <c r="J14" s="148">
        <v>12.59</v>
      </c>
      <c r="K14" s="148">
        <v>0</v>
      </c>
      <c r="L14" s="148">
        <v>24.36</v>
      </c>
      <c r="M14" s="148">
        <v>105.97999999999999</v>
      </c>
      <c r="N14" s="148">
        <v>18.43</v>
      </c>
      <c r="O14" s="148">
        <v>0.26999999999999957</v>
      </c>
      <c r="P14" s="148">
        <v>18.61</v>
      </c>
      <c r="Q14" s="148">
        <v>462.28</v>
      </c>
      <c r="R14" s="270"/>
    </row>
    <row r="15" spans="1:18" s="1" customFormat="1" ht="15.75" customHeight="1" x14ac:dyDescent="0.15">
      <c r="A15" s="33" t="s">
        <v>9</v>
      </c>
      <c r="B15" s="33" t="s">
        <v>16</v>
      </c>
      <c r="C15" s="36" t="s">
        <v>27</v>
      </c>
      <c r="D15" s="148">
        <f>'08-CC HUYEN'!L48</f>
        <v>0</v>
      </c>
      <c r="E15" s="148">
        <v>0</v>
      </c>
      <c r="F15" s="148">
        <v>0</v>
      </c>
      <c r="G15" s="148">
        <v>0</v>
      </c>
      <c r="H15" s="148">
        <v>0</v>
      </c>
      <c r="I15" s="148">
        <v>0</v>
      </c>
      <c r="J15" s="148">
        <v>0</v>
      </c>
      <c r="K15" s="148">
        <v>0</v>
      </c>
      <c r="L15" s="148">
        <v>0</v>
      </c>
      <c r="M15" s="148">
        <v>0</v>
      </c>
      <c r="N15" s="148">
        <v>0</v>
      </c>
      <c r="O15" s="148">
        <v>0</v>
      </c>
      <c r="P15" s="148">
        <v>0</v>
      </c>
      <c r="Q15" s="148">
        <v>0</v>
      </c>
      <c r="R15" s="270"/>
    </row>
    <row r="16" spans="1:18" s="1" customFormat="1" ht="15.75" customHeight="1" x14ac:dyDescent="0.15">
      <c r="A16" s="33" t="s">
        <v>39</v>
      </c>
      <c r="B16" s="33" t="s">
        <v>38</v>
      </c>
      <c r="C16" s="36" t="s">
        <v>43</v>
      </c>
      <c r="D16" s="148">
        <f>'08-CC HUYEN'!M48</f>
        <v>588.79999999999995</v>
      </c>
      <c r="E16" s="148">
        <v>23.97</v>
      </c>
      <c r="F16" s="148">
        <v>0</v>
      </c>
      <c r="G16" s="148">
        <v>0</v>
      </c>
      <c r="H16" s="148">
        <v>353.61</v>
      </c>
      <c r="I16" s="148">
        <v>0</v>
      </c>
      <c r="J16" s="148">
        <v>0</v>
      </c>
      <c r="K16" s="148">
        <v>0</v>
      </c>
      <c r="L16" s="148">
        <v>178.91</v>
      </c>
      <c r="M16" s="148">
        <v>18.29</v>
      </c>
      <c r="N16" s="148">
        <v>0</v>
      </c>
      <c r="O16" s="148">
        <v>0</v>
      </c>
      <c r="P16" s="148">
        <v>14.02</v>
      </c>
      <c r="Q16" s="148">
        <v>0</v>
      </c>
      <c r="R16" s="270"/>
    </row>
    <row r="17" spans="1:18" s="1" customFormat="1" ht="15.75" customHeight="1" x14ac:dyDescent="0.15">
      <c r="A17" s="33" t="s">
        <v>40</v>
      </c>
      <c r="B17" s="33" t="s">
        <v>82</v>
      </c>
      <c r="C17" s="36" t="s">
        <v>70</v>
      </c>
      <c r="D17" s="148">
        <f>'08-CC HUYEN'!N48</f>
        <v>304.79000000000002</v>
      </c>
      <c r="E17" s="148">
        <v>2.76</v>
      </c>
      <c r="F17" s="148">
        <v>0.32999999999999996</v>
      </c>
      <c r="G17" s="148">
        <v>112.4</v>
      </c>
      <c r="H17" s="148">
        <v>15.26</v>
      </c>
      <c r="I17" s="148">
        <v>28.56</v>
      </c>
      <c r="J17" s="148">
        <v>22.869999999999997</v>
      </c>
      <c r="K17" s="148">
        <v>26.53</v>
      </c>
      <c r="L17" s="148">
        <v>0</v>
      </c>
      <c r="M17" s="148">
        <v>6.879999999999999</v>
      </c>
      <c r="N17" s="148">
        <v>23.810000000000002</v>
      </c>
      <c r="O17" s="148">
        <v>0</v>
      </c>
      <c r="P17" s="148">
        <v>63.81</v>
      </c>
      <c r="Q17" s="148">
        <v>1.5799999999999998</v>
      </c>
      <c r="R17" s="270"/>
    </row>
    <row r="18" spans="1:18" s="3" customFormat="1" ht="15.75" customHeight="1" x14ac:dyDescent="0.15">
      <c r="A18" s="33" t="s">
        <v>50</v>
      </c>
      <c r="B18" s="33" t="s">
        <v>48</v>
      </c>
      <c r="C18" s="36" t="s">
        <v>49</v>
      </c>
      <c r="D18" s="148">
        <f>'08-CC HUYEN'!O48</f>
        <v>152.32</v>
      </c>
      <c r="E18" s="149">
        <v>0</v>
      </c>
      <c r="F18" s="149">
        <v>0</v>
      </c>
      <c r="G18" s="149">
        <v>109.57000000000001</v>
      </c>
      <c r="H18" s="149">
        <v>0</v>
      </c>
      <c r="I18" s="149">
        <v>0</v>
      </c>
      <c r="J18" s="149">
        <v>20.770000000000003</v>
      </c>
      <c r="K18" s="149">
        <v>0</v>
      </c>
      <c r="L18" s="149">
        <v>0</v>
      </c>
      <c r="M18" s="149">
        <v>0</v>
      </c>
      <c r="N18" s="149">
        <v>21.98</v>
      </c>
      <c r="O18" s="149">
        <v>0</v>
      </c>
      <c r="P18" s="149">
        <v>0</v>
      </c>
      <c r="Q18" s="149">
        <v>0</v>
      </c>
      <c r="R18" s="271"/>
    </row>
    <row r="19" spans="1:18" s="3" customFormat="1" ht="15.75" customHeight="1" x14ac:dyDescent="0.15">
      <c r="A19" s="33" t="s">
        <v>187</v>
      </c>
      <c r="B19" s="33" t="s">
        <v>55</v>
      </c>
      <c r="C19" s="36" t="s">
        <v>56</v>
      </c>
      <c r="D19" s="148">
        <f>'08-CC HUYEN'!P48</f>
        <v>158.37000000000003</v>
      </c>
      <c r="E19" s="149">
        <v>3.16</v>
      </c>
      <c r="F19" s="149">
        <v>0</v>
      </c>
      <c r="G19" s="149">
        <v>1.25</v>
      </c>
      <c r="H19" s="149">
        <v>40.21</v>
      </c>
      <c r="I19" s="149">
        <v>40.200000000000003</v>
      </c>
      <c r="J19" s="149">
        <v>0</v>
      </c>
      <c r="K19" s="149">
        <v>0</v>
      </c>
      <c r="L19" s="149">
        <v>21.1</v>
      </c>
      <c r="M19" s="149">
        <v>11.18</v>
      </c>
      <c r="N19" s="149">
        <v>0.11</v>
      </c>
      <c r="O19" s="149">
        <v>0</v>
      </c>
      <c r="P19" s="149">
        <v>29.57</v>
      </c>
      <c r="Q19" s="149">
        <v>11.59</v>
      </c>
      <c r="R19" s="271"/>
    </row>
    <row r="20" spans="1:18" s="4" customFormat="1" ht="15.75" customHeight="1" x14ac:dyDescent="0.15">
      <c r="A20" s="32">
        <v>2</v>
      </c>
      <c r="B20" s="32" t="s">
        <v>35</v>
      </c>
      <c r="C20" s="37" t="s">
        <v>28</v>
      </c>
      <c r="D20" s="147">
        <f>'08-CC HUYEN'!Q48</f>
        <v>3289.44</v>
      </c>
      <c r="E20" s="151">
        <v>90.88</v>
      </c>
      <c r="F20" s="151">
        <v>104.71000000000001</v>
      </c>
      <c r="G20" s="151">
        <v>274.78999999999996</v>
      </c>
      <c r="H20" s="151">
        <v>292.53000000000003</v>
      </c>
      <c r="I20" s="151">
        <v>281.38</v>
      </c>
      <c r="J20" s="151">
        <v>262.33</v>
      </c>
      <c r="K20" s="151">
        <v>265.47999999999996</v>
      </c>
      <c r="L20" s="151">
        <v>255.54</v>
      </c>
      <c r="M20" s="151">
        <v>367.12999999999994</v>
      </c>
      <c r="N20" s="151">
        <v>261.8</v>
      </c>
      <c r="O20" s="151">
        <v>239.82</v>
      </c>
      <c r="P20" s="151">
        <v>259.7</v>
      </c>
      <c r="Q20" s="151">
        <v>333.35</v>
      </c>
      <c r="R20" s="272"/>
    </row>
    <row r="21" spans="1:18" s="1" customFormat="1" ht="15.75" customHeight="1" x14ac:dyDescent="0.15">
      <c r="A21" s="33" t="s">
        <v>21</v>
      </c>
      <c r="B21" s="33" t="s">
        <v>17</v>
      </c>
      <c r="C21" s="36" t="s">
        <v>29</v>
      </c>
      <c r="D21" s="148">
        <f>'08-CC HUYEN'!R48</f>
        <v>18.73</v>
      </c>
      <c r="E21" s="148">
        <v>0</v>
      </c>
      <c r="F21" s="148">
        <v>0</v>
      </c>
      <c r="G21" s="148">
        <v>0</v>
      </c>
      <c r="H21" s="148">
        <v>6.28</v>
      </c>
      <c r="I21" s="148">
        <v>0</v>
      </c>
      <c r="J21" s="148">
        <v>0</v>
      </c>
      <c r="K21" s="148">
        <v>0</v>
      </c>
      <c r="L21" s="148">
        <v>6.09</v>
      </c>
      <c r="M21" s="148">
        <v>6.3599999999999994</v>
      </c>
      <c r="N21" s="148">
        <v>0</v>
      </c>
      <c r="O21" s="148">
        <v>0</v>
      </c>
      <c r="P21" s="148">
        <v>0</v>
      </c>
      <c r="Q21" s="148">
        <v>0</v>
      </c>
      <c r="R21" s="270"/>
    </row>
    <row r="22" spans="1:18" s="1" customFormat="1" ht="15.75" customHeight="1" x14ac:dyDescent="0.15">
      <c r="A22" s="33" t="s">
        <v>10</v>
      </c>
      <c r="B22" s="33" t="s">
        <v>18</v>
      </c>
      <c r="C22" s="36" t="s">
        <v>30</v>
      </c>
      <c r="D22" s="148">
        <f>'08-CC HUYEN'!S48</f>
        <v>1.55</v>
      </c>
      <c r="E22" s="148">
        <v>0</v>
      </c>
      <c r="F22" s="148">
        <v>0</v>
      </c>
      <c r="G22" s="148">
        <v>0</v>
      </c>
      <c r="H22" s="148">
        <v>0</v>
      </c>
      <c r="I22" s="148">
        <v>0</v>
      </c>
      <c r="J22" s="148">
        <v>0</v>
      </c>
      <c r="K22" s="148">
        <v>0</v>
      </c>
      <c r="L22" s="148">
        <v>0</v>
      </c>
      <c r="M22" s="148">
        <v>1.55</v>
      </c>
      <c r="N22" s="148">
        <v>0</v>
      </c>
      <c r="O22" s="148">
        <v>0</v>
      </c>
      <c r="P22" s="148">
        <v>0</v>
      </c>
      <c r="Q22" s="148">
        <v>0</v>
      </c>
      <c r="R22" s="270"/>
    </row>
    <row r="23" spans="1:18" s="1" customFormat="1" ht="15.75" hidden="1" customHeight="1" x14ac:dyDescent="0.15">
      <c r="A23" s="33" t="s">
        <v>11</v>
      </c>
      <c r="B23" s="33" t="s">
        <v>19</v>
      </c>
      <c r="C23" s="36" t="s">
        <v>123</v>
      </c>
      <c r="D23" s="148">
        <f>'08-CC HUYEN'!T48</f>
        <v>0</v>
      </c>
      <c r="E23" s="148">
        <v>0</v>
      </c>
      <c r="F23" s="148">
        <v>0</v>
      </c>
      <c r="G23" s="148">
        <v>0</v>
      </c>
      <c r="H23" s="148">
        <v>0</v>
      </c>
      <c r="I23" s="148">
        <v>0</v>
      </c>
      <c r="J23" s="148">
        <v>0</v>
      </c>
      <c r="K23" s="148">
        <v>0</v>
      </c>
      <c r="L23" s="148">
        <v>0</v>
      </c>
      <c r="M23" s="148">
        <v>0</v>
      </c>
      <c r="N23" s="148">
        <v>0</v>
      </c>
      <c r="O23" s="148">
        <v>0</v>
      </c>
      <c r="P23" s="148">
        <v>0</v>
      </c>
      <c r="Q23" s="148">
        <v>0</v>
      </c>
      <c r="R23" s="270"/>
    </row>
    <row r="24" spans="1:18" s="1" customFormat="1" ht="15.75" hidden="1" customHeight="1" x14ac:dyDescent="0.15">
      <c r="A24" s="33" t="s">
        <v>12</v>
      </c>
      <c r="B24" s="33" t="s">
        <v>79</v>
      </c>
      <c r="C24" s="36" t="s">
        <v>126</v>
      </c>
      <c r="D24" s="148">
        <f>'08-CC HUYEN'!U48</f>
        <v>0</v>
      </c>
      <c r="E24" s="148">
        <v>0</v>
      </c>
      <c r="F24" s="148">
        <v>0</v>
      </c>
      <c r="G24" s="148">
        <v>0</v>
      </c>
      <c r="H24" s="148">
        <v>0</v>
      </c>
      <c r="I24" s="148">
        <v>0</v>
      </c>
      <c r="J24" s="148">
        <v>0</v>
      </c>
      <c r="K24" s="148">
        <v>0</v>
      </c>
      <c r="L24" s="148">
        <v>0</v>
      </c>
      <c r="M24" s="148">
        <v>0</v>
      </c>
      <c r="N24" s="148">
        <v>0</v>
      </c>
      <c r="O24" s="148">
        <v>0</v>
      </c>
      <c r="P24" s="148">
        <v>0</v>
      </c>
      <c r="Q24" s="148">
        <v>0</v>
      </c>
      <c r="R24" s="270"/>
    </row>
    <row r="25" spans="1:18" s="1" customFormat="1" ht="15.75" customHeight="1" x14ac:dyDescent="0.15">
      <c r="A25" s="33" t="s">
        <v>13</v>
      </c>
      <c r="B25" s="33" t="s">
        <v>83</v>
      </c>
      <c r="C25" s="36" t="s">
        <v>127</v>
      </c>
      <c r="D25" s="148">
        <f>'08-CC HUYEN'!V48</f>
        <v>10</v>
      </c>
      <c r="E25" s="148">
        <v>0</v>
      </c>
      <c r="F25" s="148">
        <v>0</v>
      </c>
      <c r="G25" s="148">
        <v>0</v>
      </c>
      <c r="H25" s="148">
        <v>0</v>
      </c>
      <c r="I25" s="148">
        <v>0</v>
      </c>
      <c r="J25" s="148">
        <v>0</v>
      </c>
      <c r="K25" s="148">
        <v>0</v>
      </c>
      <c r="L25" s="148">
        <v>0</v>
      </c>
      <c r="M25" s="148">
        <v>10</v>
      </c>
      <c r="N25" s="148">
        <v>0</v>
      </c>
      <c r="O25" s="148">
        <v>0</v>
      </c>
      <c r="P25" s="148">
        <v>0</v>
      </c>
      <c r="Q25" s="148">
        <v>0</v>
      </c>
      <c r="R25" s="270"/>
    </row>
    <row r="26" spans="1:18" s="1" customFormat="1" ht="15.75" customHeight="1" x14ac:dyDescent="0.15">
      <c r="A26" s="33" t="s">
        <v>14</v>
      </c>
      <c r="B26" s="33" t="s">
        <v>84</v>
      </c>
      <c r="C26" s="36" t="s">
        <v>125</v>
      </c>
      <c r="D26" s="148">
        <f>'08-CC HUYEN'!W48</f>
        <v>86.59</v>
      </c>
      <c r="E26" s="152">
        <v>0.05</v>
      </c>
      <c r="F26" s="152">
        <v>0</v>
      </c>
      <c r="G26" s="152">
        <v>5.33</v>
      </c>
      <c r="H26" s="152">
        <v>0.3</v>
      </c>
      <c r="I26" s="152">
        <v>0</v>
      </c>
      <c r="J26" s="152">
        <v>0</v>
      </c>
      <c r="K26" s="152">
        <v>3.08</v>
      </c>
      <c r="L26" s="152">
        <v>0.11</v>
      </c>
      <c r="M26" s="152">
        <v>20.61</v>
      </c>
      <c r="N26" s="152">
        <v>0.94</v>
      </c>
      <c r="O26" s="152">
        <v>3</v>
      </c>
      <c r="P26" s="152">
        <v>0.15</v>
      </c>
      <c r="Q26" s="152">
        <v>53.019999999999996</v>
      </c>
      <c r="R26" s="273"/>
    </row>
    <row r="27" spans="1:18" s="1" customFormat="1" ht="15.75" customHeight="1" x14ac:dyDescent="0.15">
      <c r="A27" s="33" t="s">
        <v>22</v>
      </c>
      <c r="B27" s="33" t="s">
        <v>85</v>
      </c>
      <c r="C27" s="36" t="s">
        <v>51</v>
      </c>
      <c r="D27" s="148">
        <f>'08-CC HUYEN'!X48</f>
        <v>54.789999999999992</v>
      </c>
      <c r="E27" s="148">
        <v>0.77</v>
      </c>
      <c r="F27" s="148">
        <v>0</v>
      </c>
      <c r="G27" s="148">
        <v>6.1400000000000006</v>
      </c>
      <c r="H27" s="148">
        <v>29.75</v>
      </c>
      <c r="I27" s="148">
        <v>0.33</v>
      </c>
      <c r="J27" s="148">
        <v>0</v>
      </c>
      <c r="K27" s="148">
        <v>0</v>
      </c>
      <c r="L27" s="148">
        <v>0</v>
      </c>
      <c r="M27" s="148">
        <v>2.61</v>
      </c>
      <c r="N27" s="148">
        <v>1.18</v>
      </c>
      <c r="O27" s="148">
        <v>2.4500000000000002</v>
      </c>
      <c r="P27" s="148">
        <v>1.62</v>
      </c>
      <c r="Q27" s="148">
        <v>9.94</v>
      </c>
      <c r="R27" s="270"/>
    </row>
    <row r="28" spans="1:18" s="1" customFormat="1" ht="15.75" customHeight="1" x14ac:dyDescent="0.15">
      <c r="A28" s="33" t="s">
        <v>23</v>
      </c>
      <c r="B28" s="33" t="s">
        <v>86</v>
      </c>
      <c r="C28" s="36" t="s">
        <v>44</v>
      </c>
      <c r="D28" s="148">
        <f>'08-CC HUYEN'!Y48</f>
        <v>0</v>
      </c>
      <c r="E28" s="152">
        <v>0</v>
      </c>
      <c r="F28" s="152">
        <v>0</v>
      </c>
      <c r="G28" s="152">
        <v>0</v>
      </c>
      <c r="H28" s="152">
        <v>0</v>
      </c>
      <c r="I28" s="152">
        <v>0</v>
      </c>
      <c r="J28" s="152">
        <v>0</v>
      </c>
      <c r="K28" s="152">
        <v>0</v>
      </c>
      <c r="L28" s="152">
        <v>0</v>
      </c>
      <c r="M28" s="152">
        <v>0</v>
      </c>
      <c r="N28" s="152">
        <v>0</v>
      </c>
      <c r="O28" s="152">
        <v>0</v>
      </c>
      <c r="P28" s="152">
        <v>0</v>
      </c>
      <c r="Q28" s="152">
        <v>0</v>
      </c>
      <c r="R28" s="273"/>
    </row>
    <row r="29" spans="1:18" s="1" customFormat="1" ht="32" x14ac:dyDescent="0.15">
      <c r="A29" s="33" t="s">
        <v>45</v>
      </c>
      <c r="B29" s="33" t="s">
        <v>131</v>
      </c>
      <c r="C29" s="36" t="s">
        <v>31</v>
      </c>
      <c r="D29" s="148">
        <f>'08-CC HUYEN'!Z48</f>
        <v>1420.25</v>
      </c>
      <c r="E29" s="152">
        <v>60.71</v>
      </c>
      <c r="F29" s="152">
        <v>56.39</v>
      </c>
      <c r="G29" s="152">
        <v>98.269999999999982</v>
      </c>
      <c r="H29" s="152">
        <v>151.61000000000001</v>
      </c>
      <c r="I29" s="152">
        <v>112.67</v>
      </c>
      <c r="J29" s="152">
        <v>90.19</v>
      </c>
      <c r="K29" s="152">
        <v>91.47</v>
      </c>
      <c r="L29" s="152">
        <v>154.45000000000002</v>
      </c>
      <c r="M29" s="152">
        <v>166.79</v>
      </c>
      <c r="N29" s="152">
        <v>99.21</v>
      </c>
      <c r="O29" s="152">
        <v>28.740000000000002</v>
      </c>
      <c r="P29" s="152">
        <v>136.67999999999998</v>
      </c>
      <c r="Q29" s="152">
        <v>173.07000000000002</v>
      </c>
      <c r="R29" s="273"/>
    </row>
    <row r="30" spans="1:18" s="3" customFormat="1" ht="15.75" customHeight="1" x14ac:dyDescent="0.15">
      <c r="A30" s="33" t="s">
        <v>130</v>
      </c>
      <c r="B30" s="33" t="s">
        <v>104</v>
      </c>
      <c r="C30" s="36" t="s">
        <v>148</v>
      </c>
      <c r="D30" s="148">
        <f>'08-CC HUYEN'!AA48</f>
        <v>3.98</v>
      </c>
      <c r="E30" s="153">
        <v>0</v>
      </c>
      <c r="F30" s="153">
        <v>0</v>
      </c>
      <c r="G30" s="153">
        <v>0</v>
      </c>
      <c r="H30" s="153">
        <v>0</v>
      </c>
      <c r="I30" s="153">
        <v>0.88</v>
      </c>
      <c r="J30" s="153">
        <v>0</v>
      </c>
      <c r="K30" s="153">
        <v>0</v>
      </c>
      <c r="L30" s="153">
        <v>0.1</v>
      </c>
      <c r="M30" s="153">
        <v>0</v>
      </c>
      <c r="N30" s="153">
        <v>0</v>
      </c>
      <c r="O30" s="153">
        <v>0</v>
      </c>
      <c r="P30" s="153">
        <v>0</v>
      </c>
      <c r="Q30" s="153">
        <v>3</v>
      </c>
      <c r="R30" s="274"/>
    </row>
    <row r="31" spans="1:18" s="3" customFormat="1" ht="15.75" customHeight="1" x14ac:dyDescent="0.15">
      <c r="A31" s="33" t="s">
        <v>178</v>
      </c>
      <c r="B31" s="33" t="s">
        <v>120</v>
      </c>
      <c r="C31" s="36" t="s">
        <v>124</v>
      </c>
      <c r="D31" s="148">
        <f>'08-CC HUYEN'!AB48</f>
        <v>0</v>
      </c>
      <c r="E31" s="153">
        <v>0</v>
      </c>
      <c r="F31" s="153">
        <v>0</v>
      </c>
      <c r="G31" s="153">
        <v>0</v>
      </c>
      <c r="H31" s="153">
        <v>0</v>
      </c>
      <c r="I31" s="153">
        <v>0</v>
      </c>
      <c r="J31" s="153">
        <v>0</v>
      </c>
      <c r="K31" s="153">
        <v>0</v>
      </c>
      <c r="L31" s="153">
        <v>0</v>
      </c>
      <c r="M31" s="153">
        <v>0</v>
      </c>
      <c r="N31" s="153">
        <v>0</v>
      </c>
      <c r="O31" s="153">
        <v>0</v>
      </c>
      <c r="P31" s="153">
        <v>0</v>
      </c>
      <c r="Q31" s="153">
        <v>0</v>
      </c>
      <c r="R31" s="274"/>
    </row>
    <row r="32" spans="1:18" s="1" customFormat="1" ht="15.75" customHeight="1" x14ac:dyDescent="0.15">
      <c r="A32" s="33" t="s">
        <v>179</v>
      </c>
      <c r="B32" s="33" t="s">
        <v>80</v>
      </c>
      <c r="C32" s="36" t="s">
        <v>69</v>
      </c>
      <c r="D32" s="148">
        <f>'08-CC HUYEN'!AC48</f>
        <v>2.52</v>
      </c>
      <c r="E32" s="148">
        <v>0.2</v>
      </c>
      <c r="F32" s="148">
        <v>0.1</v>
      </c>
      <c r="G32" s="148">
        <v>0</v>
      </c>
      <c r="H32" s="148">
        <v>0.51</v>
      </c>
      <c r="I32" s="148">
        <v>0</v>
      </c>
      <c r="J32" s="148">
        <v>0</v>
      </c>
      <c r="K32" s="148">
        <v>0.18</v>
      </c>
      <c r="L32" s="148">
        <v>0.15</v>
      </c>
      <c r="M32" s="148">
        <v>0.06</v>
      </c>
      <c r="N32" s="148">
        <v>0.22</v>
      </c>
      <c r="O32" s="148">
        <v>0</v>
      </c>
      <c r="P32" s="148">
        <v>0.1</v>
      </c>
      <c r="Q32" s="148">
        <v>1</v>
      </c>
      <c r="R32" s="270"/>
    </row>
    <row r="33" spans="1:18" s="1" customFormat="1" ht="15.75" customHeight="1" x14ac:dyDescent="0.15">
      <c r="A33" s="33" t="s">
        <v>180</v>
      </c>
      <c r="B33" s="33" t="s">
        <v>87</v>
      </c>
      <c r="C33" s="36" t="s">
        <v>92</v>
      </c>
      <c r="D33" s="148">
        <f>'08-CC HUYEN'!AD48</f>
        <v>575.91</v>
      </c>
      <c r="E33" s="148">
        <v>22.21</v>
      </c>
      <c r="F33" s="148">
        <v>30.529999999999998</v>
      </c>
      <c r="G33" s="148">
        <v>43.930000000000007</v>
      </c>
      <c r="H33" s="148">
        <v>50.089999999999996</v>
      </c>
      <c r="I33" s="148">
        <v>47.519999999999996</v>
      </c>
      <c r="J33" s="148">
        <v>36.78</v>
      </c>
      <c r="K33" s="148">
        <v>42.65</v>
      </c>
      <c r="L33" s="148">
        <v>36.199999999999996</v>
      </c>
      <c r="M33" s="148">
        <v>93.110000000000014</v>
      </c>
      <c r="N33" s="148">
        <v>47.410000000000004</v>
      </c>
      <c r="O33" s="148">
        <v>33.249999999999993</v>
      </c>
      <c r="P33" s="148">
        <v>51.85</v>
      </c>
      <c r="Q33" s="148">
        <v>40.380000000000003</v>
      </c>
      <c r="R33" s="270"/>
    </row>
    <row r="34" spans="1:18" ht="15.75" customHeight="1" x14ac:dyDescent="0.15">
      <c r="A34" s="33" t="s">
        <v>181</v>
      </c>
      <c r="B34" s="33" t="s">
        <v>88</v>
      </c>
      <c r="C34" s="36" t="s">
        <v>93</v>
      </c>
      <c r="D34" s="148">
        <f>'08-CC HUYEN'!AE48</f>
        <v>0</v>
      </c>
      <c r="E34" s="148">
        <v>0</v>
      </c>
      <c r="F34" s="148">
        <v>0</v>
      </c>
      <c r="G34" s="148">
        <v>0</v>
      </c>
      <c r="H34" s="148">
        <v>0</v>
      </c>
      <c r="I34" s="148">
        <v>0</v>
      </c>
      <c r="J34" s="148">
        <v>0</v>
      </c>
      <c r="K34" s="148">
        <v>0</v>
      </c>
      <c r="L34" s="148">
        <v>0</v>
      </c>
      <c r="M34" s="148">
        <v>0</v>
      </c>
      <c r="N34" s="148">
        <v>0</v>
      </c>
      <c r="O34" s="148">
        <v>0</v>
      </c>
      <c r="P34" s="148">
        <v>0</v>
      </c>
      <c r="Q34" s="148">
        <v>0</v>
      </c>
      <c r="R34" s="270"/>
    </row>
    <row r="35" spans="1:18" s="1" customFormat="1" ht="15.75" customHeight="1" x14ac:dyDescent="0.15">
      <c r="A35" s="33" t="s">
        <v>182</v>
      </c>
      <c r="B35" s="33" t="s">
        <v>89</v>
      </c>
      <c r="C35" s="36" t="s">
        <v>97</v>
      </c>
      <c r="D35" s="148">
        <f>'08-CC HUYEN'!AF48</f>
        <v>16.709999999999997</v>
      </c>
      <c r="E35" s="148">
        <v>0.38</v>
      </c>
      <c r="F35" s="148">
        <v>0.46</v>
      </c>
      <c r="G35" s="148">
        <v>0.19</v>
      </c>
      <c r="H35" s="148">
        <v>0.51</v>
      </c>
      <c r="I35" s="148">
        <v>0.23</v>
      </c>
      <c r="J35" s="148">
        <v>0.65</v>
      </c>
      <c r="K35" s="148">
        <v>1.25</v>
      </c>
      <c r="L35" s="148">
        <v>0.51</v>
      </c>
      <c r="M35" s="148">
        <v>8.85</v>
      </c>
      <c r="N35" s="148">
        <v>0.77</v>
      </c>
      <c r="O35" s="148">
        <v>1.07</v>
      </c>
      <c r="P35" s="148">
        <v>0.77</v>
      </c>
      <c r="Q35" s="148">
        <v>1.07</v>
      </c>
      <c r="R35" s="270"/>
    </row>
    <row r="36" spans="1:18" s="1" customFormat="1" ht="15.75" customHeight="1" x14ac:dyDescent="0.15">
      <c r="A36" s="33" t="s">
        <v>183</v>
      </c>
      <c r="B36" s="33" t="s">
        <v>117</v>
      </c>
      <c r="C36" s="36" t="s">
        <v>94</v>
      </c>
      <c r="D36" s="148">
        <f>'08-CC HUYEN'!AG48</f>
        <v>1.29</v>
      </c>
      <c r="E36" s="152">
        <v>0</v>
      </c>
      <c r="F36" s="152">
        <v>0</v>
      </c>
      <c r="G36" s="152">
        <v>0</v>
      </c>
      <c r="H36" s="152">
        <v>0</v>
      </c>
      <c r="I36" s="152">
        <v>0</v>
      </c>
      <c r="J36" s="152">
        <v>0</v>
      </c>
      <c r="K36" s="152">
        <v>0</v>
      </c>
      <c r="L36" s="152">
        <v>0</v>
      </c>
      <c r="M36" s="152">
        <v>1.29</v>
      </c>
      <c r="N36" s="152">
        <v>0</v>
      </c>
      <c r="O36" s="152">
        <v>0</v>
      </c>
      <c r="P36" s="152">
        <v>0</v>
      </c>
      <c r="Q36" s="152">
        <v>0</v>
      </c>
      <c r="R36" s="273"/>
    </row>
    <row r="37" spans="1:18" s="1" customFormat="1" ht="15.75" customHeight="1" x14ac:dyDescent="0.15">
      <c r="A37" s="33" t="s">
        <v>184</v>
      </c>
      <c r="B37" s="33" t="s">
        <v>121</v>
      </c>
      <c r="C37" s="36" t="s">
        <v>118</v>
      </c>
      <c r="D37" s="148">
        <f>'08-CC HUYEN'!AH48</f>
        <v>0</v>
      </c>
      <c r="E37" s="152">
        <v>0</v>
      </c>
      <c r="F37" s="152">
        <v>0</v>
      </c>
      <c r="G37" s="152">
        <v>0</v>
      </c>
      <c r="H37" s="152">
        <v>0</v>
      </c>
      <c r="I37" s="152">
        <v>0</v>
      </c>
      <c r="J37" s="152">
        <v>0</v>
      </c>
      <c r="K37" s="152">
        <v>0</v>
      </c>
      <c r="L37" s="152">
        <v>0</v>
      </c>
      <c r="M37" s="152">
        <v>0</v>
      </c>
      <c r="N37" s="152">
        <v>0</v>
      </c>
      <c r="O37" s="152">
        <v>0</v>
      </c>
      <c r="P37" s="152">
        <v>0</v>
      </c>
      <c r="Q37" s="152">
        <v>0</v>
      </c>
      <c r="R37" s="273"/>
    </row>
    <row r="38" spans="1:18" s="1" customFormat="1" ht="15.75" customHeight="1" x14ac:dyDescent="0.15">
      <c r="A38" s="33" t="s">
        <v>185</v>
      </c>
      <c r="B38" s="33" t="s">
        <v>90</v>
      </c>
      <c r="C38" s="36" t="s">
        <v>95</v>
      </c>
      <c r="D38" s="148">
        <f>'08-CC HUYEN'!AI48</f>
        <v>25.36</v>
      </c>
      <c r="E38" s="152">
        <v>0</v>
      </c>
      <c r="F38" s="152">
        <v>0.68</v>
      </c>
      <c r="G38" s="152">
        <v>3.65</v>
      </c>
      <c r="H38" s="152">
        <v>0</v>
      </c>
      <c r="I38" s="152">
        <v>0</v>
      </c>
      <c r="J38" s="152">
        <v>1.42</v>
      </c>
      <c r="K38" s="152">
        <v>0.73</v>
      </c>
      <c r="L38" s="152">
        <v>0</v>
      </c>
      <c r="M38" s="152">
        <v>2.83</v>
      </c>
      <c r="N38" s="152">
        <v>0</v>
      </c>
      <c r="O38" s="152">
        <v>0.94</v>
      </c>
      <c r="P38" s="152">
        <v>0.11</v>
      </c>
      <c r="Q38" s="152">
        <v>15</v>
      </c>
      <c r="R38" s="273"/>
    </row>
    <row r="39" spans="1:18" s="1" customFormat="1" ht="32" x14ac:dyDescent="0.15">
      <c r="A39" s="33" t="s">
        <v>186</v>
      </c>
      <c r="B39" s="33" t="s">
        <v>91</v>
      </c>
      <c r="C39" s="36" t="s">
        <v>46</v>
      </c>
      <c r="D39" s="148">
        <f>'08-CC HUYEN'!AJ48</f>
        <v>166.06</v>
      </c>
      <c r="E39" s="152">
        <v>0.22</v>
      </c>
      <c r="F39" s="152">
        <v>9.7100000000000009</v>
      </c>
      <c r="G39" s="152">
        <v>9.39</v>
      </c>
      <c r="H39" s="152">
        <v>17.36</v>
      </c>
      <c r="I39" s="152">
        <v>8.01</v>
      </c>
      <c r="J39" s="152">
        <v>15.8</v>
      </c>
      <c r="K39" s="152">
        <v>19.189999999999998</v>
      </c>
      <c r="L39" s="152">
        <v>6.48</v>
      </c>
      <c r="M39" s="152">
        <v>35.4</v>
      </c>
      <c r="N39" s="152">
        <v>8.75</v>
      </c>
      <c r="O39" s="152">
        <v>0.85</v>
      </c>
      <c r="P39" s="152">
        <v>20.75</v>
      </c>
      <c r="Q39" s="152">
        <v>14.15</v>
      </c>
      <c r="R39" s="273"/>
    </row>
    <row r="40" spans="1:18" ht="13.5" customHeight="1" x14ac:dyDescent="0.15">
      <c r="A40" s="33" t="s">
        <v>188</v>
      </c>
      <c r="B40" s="33" t="s">
        <v>98</v>
      </c>
      <c r="C40" s="36" t="s">
        <v>52</v>
      </c>
      <c r="D40" s="148">
        <f>'08-CC HUYEN'!AK48</f>
        <v>10.049999999999999</v>
      </c>
      <c r="E40" s="148">
        <v>3.7</v>
      </c>
      <c r="F40" s="148">
        <v>1</v>
      </c>
      <c r="G40" s="148">
        <v>0</v>
      </c>
      <c r="H40" s="148">
        <v>5</v>
      </c>
      <c r="I40" s="148">
        <v>0</v>
      </c>
      <c r="J40" s="148">
        <v>0</v>
      </c>
      <c r="K40" s="148">
        <v>0</v>
      </c>
      <c r="L40" s="148">
        <v>0</v>
      </c>
      <c r="M40" s="148">
        <v>0</v>
      </c>
      <c r="N40" s="148">
        <v>0</v>
      </c>
      <c r="O40" s="148">
        <v>0</v>
      </c>
      <c r="P40" s="148">
        <v>0.35</v>
      </c>
      <c r="Q40" s="148">
        <v>0</v>
      </c>
      <c r="R40" s="270"/>
    </row>
    <row r="41" spans="1:18" ht="13.5" customHeight="1" x14ac:dyDescent="0.15">
      <c r="A41" s="33" t="s">
        <v>189</v>
      </c>
      <c r="B41" s="33" t="s">
        <v>153</v>
      </c>
      <c r="C41" s="36" t="s">
        <v>151</v>
      </c>
      <c r="D41" s="148">
        <f>'08-CC HUYEN'!AL48</f>
        <v>14.87</v>
      </c>
      <c r="E41" s="148">
        <v>0.93</v>
      </c>
      <c r="F41" s="148">
        <v>0.79</v>
      </c>
      <c r="G41" s="148">
        <v>1.63</v>
      </c>
      <c r="H41" s="148">
        <v>0.64</v>
      </c>
      <c r="I41" s="148">
        <v>0.3</v>
      </c>
      <c r="J41" s="148">
        <v>1.17</v>
      </c>
      <c r="K41" s="148">
        <v>1.1000000000000001</v>
      </c>
      <c r="L41" s="148">
        <v>0.69</v>
      </c>
      <c r="M41" s="148">
        <v>3.11</v>
      </c>
      <c r="N41" s="148">
        <v>1.24</v>
      </c>
      <c r="O41" s="148">
        <v>0.26</v>
      </c>
      <c r="P41" s="148">
        <v>1.26</v>
      </c>
      <c r="Q41" s="148">
        <v>1.75</v>
      </c>
      <c r="R41" s="270"/>
    </row>
    <row r="42" spans="1:18" ht="13.5" customHeight="1" x14ac:dyDescent="0.15">
      <c r="A42" s="33" t="s">
        <v>190</v>
      </c>
      <c r="B42" s="33" t="s">
        <v>154</v>
      </c>
      <c r="C42" s="36" t="s">
        <v>152</v>
      </c>
      <c r="D42" s="148">
        <f>'08-CC HUYEN'!AM48</f>
        <v>0</v>
      </c>
      <c r="E42" s="148">
        <v>0</v>
      </c>
      <c r="F42" s="148">
        <v>0</v>
      </c>
      <c r="G42" s="148">
        <v>0</v>
      </c>
      <c r="H42" s="148">
        <v>0</v>
      </c>
      <c r="I42" s="148">
        <v>0</v>
      </c>
      <c r="J42" s="148">
        <v>0</v>
      </c>
      <c r="K42" s="148">
        <v>0</v>
      </c>
      <c r="L42" s="148">
        <v>0</v>
      </c>
      <c r="M42" s="148">
        <v>0</v>
      </c>
      <c r="N42" s="148">
        <v>0</v>
      </c>
      <c r="O42" s="148">
        <v>0</v>
      </c>
      <c r="P42" s="148">
        <v>0</v>
      </c>
      <c r="Q42" s="148">
        <v>0</v>
      </c>
      <c r="R42" s="270"/>
    </row>
    <row r="43" spans="1:18" ht="13.5" customHeight="1" x14ac:dyDescent="0.15">
      <c r="A43" s="33" t="s">
        <v>191</v>
      </c>
      <c r="B43" s="33" t="s">
        <v>149</v>
      </c>
      <c r="C43" s="36" t="s">
        <v>103</v>
      </c>
      <c r="D43" s="148">
        <f>'08-CC HUYEN'!AN48</f>
        <v>36.06</v>
      </c>
      <c r="E43" s="148">
        <v>1.7</v>
      </c>
      <c r="F43" s="148">
        <v>0.98</v>
      </c>
      <c r="G43" s="148">
        <v>0.69</v>
      </c>
      <c r="H43" s="148">
        <v>1.47</v>
      </c>
      <c r="I43" s="148">
        <v>2.11</v>
      </c>
      <c r="J43" s="148">
        <v>8.379999999999999</v>
      </c>
      <c r="K43" s="148">
        <v>3.54</v>
      </c>
      <c r="L43" s="148">
        <v>1.1200000000000001</v>
      </c>
      <c r="M43" s="148">
        <v>2.69</v>
      </c>
      <c r="N43" s="148">
        <v>4.8099999999999996</v>
      </c>
      <c r="O43" s="148">
        <v>0.54</v>
      </c>
      <c r="P43" s="148">
        <v>5.76</v>
      </c>
      <c r="Q43" s="148">
        <v>2.27</v>
      </c>
      <c r="R43" s="270"/>
    </row>
    <row r="44" spans="1:18" ht="13.5" customHeight="1" x14ac:dyDescent="0.15">
      <c r="A44" s="33" t="s">
        <v>192</v>
      </c>
      <c r="B44" s="33" t="s">
        <v>156</v>
      </c>
      <c r="C44" s="36" t="s">
        <v>157</v>
      </c>
      <c r="D44" s="148">
        <f>'08-CC HUYEN'!AO48</f>
        <v>692.33</v>
      </c>
      <c r="E44" s="148">
        <v>0</v>
      </c>
      <c r="F44" s="148">
        <v>0.21</v>
      </c>
      <c r="G44" s="148">
        <v>105.56</v>
      </c>
      <c r="H44" s="148">
        <v>11.1</v>
      </c>
      <c r="I44" s="148">
        <v>109.27</v>
      </c>
      <c r="J44" s="148">
        <v>103.55</v>
      </c>
      <c r="K44" s="148">
        <v>48.68</v>
      </c>
      <c r="L44" s="148">
        <v>0</v>
      </c>
      <c r="M44" s="148">
        <v>9.2799999999999994</v>
      </c>
      <c r="N44" s="148">
        <v>96.56</v>
      </c>
      <c r="O44" s="148">
        <v>168.72</v>
      </c>
      <c r="P44" s="148">
        <v>36.71</v>
      </c>
      <c r="Q44" s="148">
        <v>2.69</v>
      </c>
      <c r="R44" s="270"/>
    </row>
    <row r="45" spans="1:18" ht="13.5" customHeight="1" x14ac:dyDescent="0.15">
      <c r="A45" s="33" t="s">
        <v>193</v>
      </c>
      <c r="B45" s="33" t="s">
        <v>155</v>
      </c>
      <c r="C45" s="36" t="s">
        <v>158</v>
      </c>
      <c r="D45" s="148">
        <f>'08-CC HUYEN'!AP48</f>
        <v>152.26</v>
      </c>
      <c r="E45" s="148">
        <v>0</v>
      </c>
      <c r="F45" s="148">
        <v>3.84</v>
      </c>
      <c r="G45" s="148">
        <v>0</v>
      </c>
      <c r="H45" s="148">
        <v>17.889999999999997</v>
      </c>
      <c r="I45" s="148">
        <v>0.01</v>
      </c>
      <c r="J45" s="148">
        <v>4.38</v>
      </c>
      <c r="K45" s="148">
        <v>53.62</v>
      </c>
      <c r="L45" s="148">
        <v>49.64</v>
      </c>
      <c r="M45" s="148">
        <v>2.5900000000000003</v>
      </c>
      <c r="N45" s="148">
        <v>0.69</v>
      </c>
      <c r="O45" s="148">
        <v>0</v>
      </c>
      <c r="P45" s="148">
        <v>3.57</v>
      </c>
      <c r="Q45" s="148">
        <v>16.03</v>
      </c>
      <c r="R45" s="270"/>
    </row>
    <row r="46" spans="1:18" ht="13.5" customHeight="1" x14ac:dyDescent="0.15">
      <c r="A46" s="33" t="s">
        <v>194</v>
      </c>
      <c r="B46" s="33" t="s">
        <v>73</v>
      </c>
      <c r="C46" s="36" t="s">
        <v>74</v>
      </c>
      <c r="D46" s="148">
        <f>'08-CC HUYEN'!AQ48</f>
        <v>0.05</v>
      </c>
      <c r="E46" s="148">
        <v>0</v>
      </c>
      <c r="F46" s="148">
        <v>0</v>
      </c>
      <c r="G46" s="148">
        <v>0</v>
      </c>
      <c r="H46" s="148">
        <v>0</v>
      </c>
      <c r="I46" s="148">
        <v>0.05</v>
      </c>
      <c r="J46" s="148">
        <v>0</v>
      </c>
      <c r="K46" s="148">
        <v>0</v>
      </c>
      <c r="L46" s="148">
        <v>0</v>
      </c>
      <c r="M46" s="148">
        <v>0</v>
      </c>
      <c r="N46" s="148">
        <v>0</v>
      </c>
      <c r="O46" s="148">
        <v>0</v>
      </c>
      <c r="P46" s="148">
        <v>0</v>
      </c>
      <c r="Q46" s="148">
        <v>0</v>
      </c>
      <c r="R46" s="270"/>
    </row>
    <row r="47" spans="1:18" s="16" customFormat="1" ht="16.5" customHeight="1" x14ac:dyDescent="0.15">
      <c r="A47" s="40">
        <v>3</v>
      </c>
      <c r="B47" s="54" t="s">
        <v>68</v>
      </c>
      <c r="C47" s="37" t="s">
        <v>81</v>
      </c>
      <c r="D47" s="147">
        <f>'08-CC HUYEN'!AR48</f>
        <v>687.74</v>
      </c>
      <c r="E47" s="147">
        <v>4.5199999999999996</v>
      </c>
      <c r="F47" s="147">
        <v>0.73999999999999988</v>
      </c>
      <c r="G47" s="147">
        <v>16.900000000000002</v>
      </c>
      <c r="H47" s="147">
        <v>199.52</v>
      </c>
      <c r="I47" s="147">
        <v>61.38</v>
      </c>
      <c r="J47" s="147">
        <v>8.34</v>
      </c>
      <c r="K47" s="147">
        <v>5.82</v>
      </c>
      <c r="L47" s="147">
        <v>204.47</v>
      </c>
      <c r="M47" s="147">
        <v>56.780000000000008</v>
      </c>
      <c r="N47" s="147">
        <v>2.44</v>
      </c>
      <c r="O47" s="147">
        <v>13.710000000000003</v>
      </c>
      <c r="P47" s="147">
        <v>22.39</v>
      </c>
      <c r="Q47" s="147">
        <v>90.73</v>
      </c>
      <c r="R47" s="269"/>
    </row>
    <row r="48" spans="1:18" s="16" customFormat="1" ht="13.5" customHeight="1" x14ac:dyDescent="0.15">
      <c r="A48" s="54">
        <v>4</v>
      </c>
      <c r="B48" s="54" t="s">
        <v>165</v>
      </c>
      <c r="C48" s="51" t="s">
        <v>159</v>
      </c>
      <c r="D48" s="147">
        <f>SUM(E48:Q48)</f>
        <v>0</v>
      </c>
      <c r="E48" s="144">
        <f>'H01-TT29'!E48</f>
        <v>0</v>
      </c>
      <c r="F48" s="144">
        <f>'H01-TT29'!F48</f>
        <v>0</v>
      </c>
      <c r="G48" s="144">
        <f>'H01-TT29'!G48</f>
        <v>0</v>
      </c>
      <c r="H48" s="144">
        <f>'H01-TT29'!H48</f>
        <v>0</v>
      </c>
      <c r="I48" s="144">
        <f>'H01-TT29'!I48</f>
        <v>0</v>
      </c>
      <c r="J48" s="144">
        <f>'H01-TT29'!J48</f>
        <v>0</v>
      </c>
      <c r="K48" s="144">
        <f>'H01-TT29'!K48</f>
        <v>0</v>
      </c>
      <c r="L48" s="144">
        <f>'H01-TT29'!L48</f>
        <v>0</v>
      </c>
      <c r="M48" s="144">
        <f>'H01-TT29'!M48</f>
        <v>0</v>
      </c>
      <c r="N48" s="144">
        <f>'H01-TT29'!N48</f>
        <v>0</v>
      </c>
      <c r="O48" s="144">
        <f>'H01-TT29'!O48</f>
        <v>0</v>
      </c>
      <c r="P48" s="144">
        <f>'H01-TT29'!P48</f>
        <v>0</v>
      </c>
      <c r="Q48" s="144">
        <f>'H01-TT29'!Q48</f>
        <v>0</v>
      </c>
      <c r="R48" s="275"/>
    </row>
    <row r="49" spans="1:18" s="16" customFormat="1" ht="13.5" customHeight="1" x14ac:dyDescent="0.15">
      <c r="A49" s="54">
        <v>5</v>
      </c>
      <c r="B49" s="54" t="s">
        <v>166</v>
      </c>
      <c r="C49" s="51" t="s">
        <v>160</v>
      </c>
      <c r="D49" s="147">
        <f>SUM(E49:Q49)</f>
        <v>0</v>
      </c>
      <c r="E49" s="144">
        <f>'H01-TT29'!E49</f>
        <v>0</v>
      </c>
      <c r="F49" s="144">
        <f>'H01-TT29'!F49</f>
        <v>0</v>
      </c>
      <c r="G49" s="144">
        <f>'H01-TT29'!G49</f>
        <v>0</v>
      </c>
      <c r="H49" s="144">
        <f>'H01-TT29'!H49</f>
        <v>0</v>
      </c>
      <c r="I49" s="144">
        <f>'H01-TT29'!I49</f>
        <v>0</v>
      </c>
      <c r="J49" s="144">
        <f>'H01-TT29'!J49</f>
        <v>0</v>
      </c>
      <c r="K49" s="144">
        <f>'H01-TT29'!K49</f>
        <v>0</v>
      </c>
      <c r="L49" s="144">
        <f>'H01-TT29'!L49</f>
        <v>0</v>
      </c>
      <c r="M49" s="144">
        <f>'H01-TT29'!M49</f>
        <v>0</v>
      </c>
      <c r="N49" s="144">
        <f>'H01-TT29'!N49</f>
        <v>0</v>
      </c>
      <c r="O49" s="144">
        <f>'H01-TT29'!O49</f>
        <v>0</v>
      </c>
      <c r="P49" s="144">
        <f>'H01-TT29'!P49</f>
        <v>0</v>
      </c>
      <c r="Q49" s="144">
        <f>'H01-TT29'!Q49</f>
        <v>0</v>
      </c>
      <c r="R49" s="275"/>
    </row>
    <row r="50" spans="1:18" s="16" customFormat="1" ht="13.5" customHeight="1" x14ac:dyDescent="0.15">
      <c r="A50" s="57">
        <v>6</v>
      </c>
      <c r="B50" s="57" t="s">
        <v>167</v>
      </c>
      <c r="C50" s="53" t="s">
        <v>119</v>
      </c>
      <c r="D50" s="263">
        <f>SUM(E50:Q50)</f>
        <v>0</v>
      </c>
      <c r="E50" s="264">
        <f>'H01-TT29'!E50</f>
        <v>0</v>
      </c>
      <c r="F50" s="264">
        <f>'H01-TT29'!F50</f>
        <v>0</v>
      </c>
      <c r="G50" s="264">
        <f>'H01-TT29'!G50</f>
        <v>0</v>
      </c>
      <c r="H50" s="264">
        <f>'H01-TT29'!H50</f>
        <v>0</v>
      </c>
      <c r="I50" s="264">
        <f>'H01-TT29'!I50</f>
        <v>0</v>
      </c>
      <c r="J50" s="264">
        <f>'H01-TT29'!J50</f>
        <v>0</v>
      </c>
      <c r="K50" s="264">
        <f>'H01-TT29'!K50</f>
        <v>0</v>
      </c>
      <c r="L50" s="264">
        <f>'H01-TT29'!L50</f>
        <v>0</v>
      </c>
      <c r="M50" s="264">
        <f>'H01-TT29'!M50</f>
        <v>0</v>
      </c>
      <c r="N50" s="264">
        <f>'H01-TT29'!N50</f>
        <v>0</v>
      </c>
      <c r="O50" s="264">
        <f>'H01-TT29'!O50</f>
        <v>0</v>
      </c>
      <c r="P50" s="264">
        <f>'H01-TT29'!P50</f>
        <v>0</v>
      </c>
      <c r="Q50" s="264">
        <f>'H01-TT29'!Q50</f>
        <v>0</v>
      </c>
      <c r="R50" s="275"/>
    </row>
  </sheetData>
  <mergeCells count="8">
    <mergeCell ref="A2:Q2"/>
    <mergeCell ref="A3:Q3"/>
    <mergeCell ref="A5:A6"/>
    <mergeCell ref="B5:B6"/>
    <mergeCell ref="C5:C6"/>
    <mergeCell ref="D5:D6"/>
    <mergeCell ref="P4:Q4"/>
    <mergeCell ref="B4:O4"/>
  </mergeCells>
  <pageMargins left="0.71" right="0.16" top="0.19" bottom="0.23" header="0.16" footer="0.16"/>
  <pageSetup paperSize="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zoomScale="70" zoomScaleNormal="70" zoomScalePageLayoutView="70" workbookViewId="0">
      <pane xSplit="3" ySplit="7" topLeftCell="D8" activePane="bottomRight" state="frozen"/>
      <selection activeCell="J22" sqref="J22"/>
      <selection pane="topRight" activeCell="J22" sqref="J22"/>
      <selection pane="bottomLeft" activeCell="J22" sqref="J22"/>
      <selection pane="bottomRight" activeCell="J22" sqref="J22"/>
    </sheetView>
  </sheetViews>
  <sheetFormatPr baseColWidth="10" defaultColWidth="8.83203125" defaultRowHeight="16" x14ac:dyDescent="0.15"/>
  <cols>
    <col min="1" max="1" width="5.5" style="10" customWidth="1"/>
    <col min="2" max="2" width="37.5" style="5" customWidth="1"/>
    <col min="3" max="3" width="15.1640625" style="20" customWidth="1"/>
    <col min="4" max="4" width="13.1640625" style="5" customWidth="1"/>
    <col min="5" max="5" width="9.5" style="5" customWidth="1"/>
    <col min="6" max="7" width="10.1640625" style="5" customWidth="1"/>
    <col min="8" max="17" width="11.1640625" style="5" customWidth="1"/>
    <col min="18" max="16384" width="8.83203125" style="5"/>
  </cols>
  <sheetData>
    <row r="1" spans="1:19" ht="18" customHeight="1" x14ac:dyDescent="0.15">
      <c r="A1" s="134" t="s">
        <v>544</v>
      </c>
      <c r="B1" s="135"/>
      <c r="C1" s="136"/>
      <c r="D1" s="135"/>
      <c r="E1" s="135"/>
      <c r="F1" s="135"/>
      <c r="G1" s="135"/>
      <c r="H1" s="135"/>
      <c r="I1" s="135"/>
      <c r="J1" s="135"/>
      <c r="K1" s="135"/>
      <c r="L1" s="135"/>
      <c r="M1" s="135"/>
      <c r="N1" s="135"/>
      <c r="O1" s="135"/>
      <c r="P1" s="135"/>
      <c r="Q1" s="135"/>
    </row>
    <row r="2" spans="1:19" s="24" customFormat="1" ht="15.75" customHeight="1" x14ac:dyDescent="0.15">
      <c r="A2" s="718" t="s">
        <v>510</v>
      </c>
      <c r="B2" s="719"/>
      <c r="C2" s="719"/>
      <c r="D2" s="719"/>
      <c r="E2" s="719"/>
      <c r="F2" s="719"/>
      <c r="G2" s="719"/>
      <c r="H2" s="719"/>
      <c r="I2" s="719"/>
      <c r="J2" s="719"/>
      <c r="K2" s="719"/>
      <c r="L2" s="719"/>
      <c r="M2" s="719"/>
      <c r="N2" s="719"/>
      <c r="O2" s="719"/>
      <c r="P2" s="719"/>
      <c r="Q2" s="719"/>
    </row>
    <row r="3" spans="1:19" x14ac:dyDescent="0.15">
      <c r="A3" s="658" t="s">
        <v>224</v>
      </c>
      <c r="B3" s="658"/>
      <c r="C3" s="658"/>
      <c r="D3" s="658"/>
      <c r="E3" s="658"/>
      <c r="F3" s="658"/>
      <c r="G3" s="658"/>
      <c r="H3" s="658"/>
      <c r="I3" s="658"/>
      <c r="J3" s="658"/>
      <c r="K3" s="658"/>
      <c r="L3" s="658"/>
      <c r="M3" s="658"/>
      <c r="N3" s="658"/>
      <c r="O3" s="658"/>
      <c r="P3" s="658"/>
      <c r="Q3" s="658"/>
      <c r="R3" s="89"/>
      <c r="S3" s="89"/>
    </row>
    <row r="4" spans="1:19" ht="15.75" customHeight="1" x14ac:dyDescent="0.15">
      <c r="A4" s="82"/>
      <c r="B4" s="82"/>
      <c r="C4" s="713" t="s">
        <v>547</v>
      </c>
      <c r="D4" s="713"/>
      <c r="E4" s="713"/>
      <c r="F4" s="713"/>
      <c r="G4" s="713"/>
      <c r="H4" s="713"/>
      <c r="I4" s="713"/>
      <c r="J4" s="713"/>
      <c r="K4" s="713"/>
      <c r="L4" s="713"/>
      <c r="M4" s="713"/>
      <c r="N4" s="713"/>
      <c r="O4" s="713"/>
      <c r="P4" s="712" t="s">
        <v>32</v>
      </c>
      <c r="Q4" s="712"/>
    </row>
    <row r="5" spans="1:19" ht="33" customHeight="1" x14ac:dyDescent="0.15">
      <c r="A5" s="654" t="s">
        <v>20</v>
      </c>
      <c r="B5" s="656" t="s">
        <v>164</v>
      </c>
      <c r="C5" s="652" t="s">
        <v>24</v>
      </c>
      <c r="D5" s="654" t="s">
        <v>145</v>
      </c>
      <c r="E5" s="714" t="s">
        <v>176</v>
      </c>
      <c r="F5" s="715"/>
      <c r="G5" s="715"/>
      <c r="H5" s="715"/>
      <c r="I5" s="715"/>
      <c r="J5" s="715"/>
      <c r="K5" s="715"/>
      <c r="L5" s="715"/>
      <c r="M5" s="715"/>
      <c r="N5" s="715"/>
      <c r="O5" s="715"/>
      <c r="P5" s="715"/>
      <c r="Q5" s="715"/>
    </row>
    <row r="6" spans="1:19" ht="36.75" customHeight="1" x14ac:dyDescent="0.15">
      <c r="A6" s="654"/>
      <c r="B6" s="657"/>
      <c r="C6" s="653"/>
      <c r="D6" s="655"/>
      <c r="E6" s="44" t="s">
        <v>215</v>
      </c>
      <c r="F6" s="44" t="s">
        <v>216</v>
      </c>
      <c r="G6" s="44" t="s">
        <v>217</v>
      </c>
      <c r="H6" s="44" t="s">
        <v>218</v>
      </c>
      <c r="I6" s="44" t="s">
        <v>219</v>
      </c>
      <c r="J6" s="44" t="s">
        <v>220</v>
      </c>
      <c r="K6" s="44" t="s">
        <v>221</v>
      </c>
      <c r="L6" s="44" t="s">
        <v>222</v>
      </c>
      <c r="M6" s="44" t="s">
        <v>223</v>
      </c>
      <c r="N6" s="44" t="s">
        <v>225</v>
      </c>
      <c r="O6" s="44" t="s">
        <v>226</v>
      </c>
      <c r="P6" s="44" t="s">
        <v>227</v>
      </c>
      <c r="Q6" s="44" t="s">
        <v>228</v>
      </c>
    </row>
    <row r="7" spans="1:19" s="27" customFormat="1" ht="16.5" customHeight="1" x14ac:dyDescent="0.15">
      <c r="A7" s="41">
        <v>-1</v>
      </c>
      <c r="B7" s="41">
        <v>-2</v>
      </c>
      <c r="C7" s="41">
        <v>-3</v>
      </c>
      <c r="D7" s="41" t="s">
        <v>542</v>
      </c>
      <c r="E7" s="41">
        <v>-5</v>
      </c>
      <c r="F7" s="41">
        <v>-6</v>
      </c>
      <c r="G7" s="41">
        <v>-7</v>
      </c>
      <c r="H7" s="41">
        <v>-8</v>
      </c>
      <c r="I7" s="41">
        <v>-9</v>
      </c>
      <c r="J7" s="41">
        <v>-10</v>
      </c>
      <c r="K7" s="41">
        <v>-11</v>
      </c>
      <c r="L7" s="41">
        <v>-12</v>
      </c>
      <c r="M7" s="41">
        <v>-13</v>
      </c>
      <c r="N7" s="41">
        <v>-14</v>
      </c>
      <c r="O7" s="41">
        <v>-15</v>
      </c>
      <c r="P7" s="41">
        <v>-16</v>
      </c>
      <c r="Q7" s="41">
        <v>-17</v>
      </c>
    </row>
    <row r="8" spans="1:19" s="8" customFormat="1" ht="32" x14ac:dyDescent="0.15">
      <c r="A8" s="42">
        <v>1</v>
      </c>
      <c r="B8" s="42" t="s">
        <v>173</v>
      </c>
      <c r="C8" s="43" t="s">
        <v>57</v>
      </c>
      <c r="D8" s="154">
        <f>'08-CC HUYEN'!Q7</f>
        <v>167.09999999999997</v>
      </c>
      <c r="E8" s="154">
        <f>'Xã An Lộc'!$Q7</f>
        <v>0.6</v>
      </c>
      <c r="F8" s="154">
        <f>'Xã Bình Lộc'!$Q7</f>
        <v>2.77</v>
      </c>
      <c r="G8" s="154">
        <f>'Xã Hộ Độ'!$Q7</f>
        <v>15.06</v>
      </c>
      <c r="H8" s="154">
        <f>'Xã Hồng Lộc'!$Q7</f>
        <v>12.02</v>
      </c>
      <c r="I8" s="154">
        <f>'Xã Ích Hậu'!$Q7</f>
        <v>3.81</v>
      </c>
      <c r="J8" s="154">
        <f>'Xã Mai Phụ'!$Q7</f>
        <v>14.170000000000002</v>
      </c>
      <c r="K8" s="154">
        <f>'Xã Phù Lưu'!$Q7</f>
        <v>5.59</v>
      </c>
      <c r="L8" s="154">
        <f>'Xã Tân Lộc'!$Q7</f>
        <v>3.5</v>
      </c>
      <c r="M8" s="154">
        <f>'Xã Thạch Bằng'!$Q7</f>
        <v>37.819999999999993</v>
      </c>
      <c r="N8" s="154">
        <f>'Xã Thạch Châu'!$Q7</f>
        <v>1.62</v>
      </c>
      <c r="O8" s="154">
        <f>'Xã Thạch Kim'!$Q7</f>
        <v>9.5</v>
      </c>
      <c r="P8" s="154">
        <f>'Xã Thạch Mỹ'!$Q7</f>
        <v>1.58</v>
      </c>
      <c r="Q8" s="154">
        <f>'Xã Thịnh Lộc'!$Q7</f>
        <v>59.059999999999988</v>
      </c>
    </row>
    <row r="9" spans="1:19" s="9" customFormat="1" ht="21.75" customHeight="1" x14ac:dyDescent="0.15">
      <c r="A9" s="61" t="s">
        <v>5</v>
      </c>
      <c r="B9" s="61" t="s">
        <v>77</v>
      </c>
      <c r="C9" s="62" t="s">
        <v>96</v>
      </c>
      <c r="D9" s="155">
        <f>'08-CC HUYEN'!Q8</f>
        <v>33.090000000000003</v>
      </c>
      <c r="E9" s="155">
        <f>'Xã An Lộc'!$Q8</f>
        <v>0.6</v>
      </c>
      <c r="F9" s="155">
        <f>'Xã Bình Lộc'!$Q8</f>
        <v>0.94</v>
      </c>
      <c r="G9" s="155">
        <f>'Xã Hộ Độ'!$Q8</f>
        <v>0</v>
      </c>
      <c r="H9" s="155">
        <f>'Xã Hồng Lộc'!$Q8</f>
        <v>5.27</v>
      </c>
      <c r="I9" s="155">
        <f>'Xã Ích Hậu'!$Q8</f>
        <v>3.81</v>
      </c>
      <c r="J9" s="155">
        <f>'Xã Mai Phụ'!$Q8</f>
        <v>1.32</v>
      </c>
      <c r="K9" s="155">
        <f>'Xã Phù Lưu'!$Q8</f>
        <v>5.29</v>
      </c>
      <c r="L9" s="155">
        <f>'Xã Tân Lộc'!$Q8</f>
        <v>3.1999999999999997</v>
      </c>
      <c r="M9" s="155">
        <f>'Xã Thạch Bằng'!$Q8</f>
        <v>2.6400000000000006</v>
      </c>
      <c r="N9" s="155">
        <f>'Xã Thạch Châu'!$Q8</f>
        <v>1.17</v>
      </c>
      <c r="O9" s="155">
        <f>'Xã Thạch Kim'!$Q8</f>
        <v>0</v>
      </c>
      <c r="P9" s="155">
        <f>'Xã Thạch Mỹ'!$Q8</f>
        <v>0</v>
      </c>
      <c r="Q9" s="155">
        <f>'Xã Thịnh Lộc'!$Q8</f>
        <v>8.85</v>
      </c>
    </row>
    <row r="10" spans="1:19" s="18" customFormat="1" ht="21.75" customHeight="1" x14ac:dyDescent="0.15">
      <c r="A10" s="55"/>
      <c r="B10" s="55" t="s">
        <v>75</v>
      </c>
      <c r="C10" s="63" t="s">
        <v>64</v>
      </c>
      <c r="D10" s="155">
        <f>'08-CC HUYEN'!Q9</f>
        <v>27.489999999999995</v>
      </c>
      <c r="E10" s="155">
        <f>'Xã An Lộc'!$Q9</f>
        <v>0.6</v>
      </c>
      <c r="F10" s="155">
        <f>'Xã Bình Lộc'!$Q9</f>
        <v>0.94</v>
      </c>
      <c r="G10" s="155">
        <f>'Xã Hộ Độ'!$Q9</f>
        <v>0</v>
      </c>
      <c r="H10" s="155">
        <f>'Xã Hồng Lộc'!$Q9</f>
        <v>5.27</v>
      </c>
      <c r="I10" s="155">
        <f>'Xã Ích Hậu'!$Q9</f>
        <v>3.36</v>
      </c>
      <c r="J10" s="155">
        <f>'Xã Mai Phụ'!$Q9</f>
        <v>0.2</v>
      </c>
      <c r="K10" s="155">
        <f>'Xã Phù Lưu'!$Q9</f>
        <v>4.09</v>
      </c>
      <c r="L10" s="155">
        <f>'Xã Tân Lộc'!$Q9</f>
        <v>3.1999999999999997</v>
      </c>
      <c r="M10" s="155">
        <f>'Xã Thạch Bằng'!$Q9</f>
        <v>0.49</v>
      </c>
      <c r="N10" s="155">
        <f>'Xã Thạch Châu'!$Q9</f>
        <v>0.49</v>
      </c>
      <c r="O10" s="155">
        <f>'Xã Thạch Kim'!$Q9</f>
        <v>0</v>
      </c>
      <c r="P10" s="155">
        <f>'Xã Thạch Mỹ'!$Q9</f>
        <v>0</v>
      </c>
      <c r="Q10" s="155">
        <f>'Xã Thịnh Lộc'!$Q9</f>
        <v>8.85</v>
      </c>
    </row>
    <row r="11" spans="1:19" s="18" customFormat="1" ht="21.75" customHeight="1" x14ac:dyDescent="0.15">
      <c r="A11" s="55"/>
      <c r="B11" s="55" t="s">
        <v>206</v>
      </c>
      <c r="C11" s="63" t="s">
        <v>213</v>
      </c>
      <c r="D11" s="155">
        <f>'08-CC HUYEN'!Q10</f>
        <v>5.6</v>
      </c>
      <c r="E11" s="155">
        <f>'Xã An Lộc'!$Q10</f>
        <v>0</v>
      </c>
      <c r="F11" s="155">
        <f>'Xã Bình Lộc'!$Q10</f>
        <v>0</v>
      </c>
      <c r="G11" s="155">
        <f>'Xã Hộ Độ'!$Q10</f>
        <v>0</v>
      </c>
      <c r="H11" s="155">
        <f>'Xã Hồng Lộc'!$Q10</f>
        <v>0</v>
      </c>
      <c r="I11" s="155">
        <f>'Xã Ích Hậu'!$Q10</f>
        <v>0.45</v>
      </c>
      <c r="J11" s="155">
        <f>'Xã Mai Phụ'!$Q10</f>
        <v>1.1200000000000001</v>
      </c>
      <c r="K11" s="155">
        <f>'Xã Phù Lưu'!$Q10</f>
        <v>1.2</v>
      </c>
      <c r="L11" s="155">
        <f>'Xã Tân Lộc'!$Q10</f>
        <v>0</v>
      </c>
      <c r="M11" s="155">
        <f>'Xã Thạch Bằng'!$Q10</f>
        <v>2.1500000000000004</v>
      </c>
      <c r="N11" s="155">
        <f>'Xã Thạch Châu'!$Q10</f>
        <v>0.67999999999999994</v>
      </c>
      <c r="O11" s="155">
        <f>'Xã Thạch Kim'!$Q10</f>
        <v>0</v>
      </c>
      <c r="P11" s="155">
        <f>'Xã Thạch Mỹ'!$Q10</f>
        <v>0</v>
      </c>
      <c r="Q11" s="155">
        <f>'Xã Thịnh Lộc'!$Q10</f>
        <v>0</v>
      </c>
    </row>
    <row r="12" spans="1:19" s="9" customFormat="1" ht="21.75" customHeight="1" x14ac:dyDescent="0.15">
      <c r="A12" s="61" t="s">
        <v>6</v>
      </c>
      <c r="B12" s="61" t="s">
        <v>105</v>
      </c>
      <c r="C12" s="62" t="s">
        <v>71</v>
      </c>
      <c r="D12" s="155">
        <f>'08-CC HUYEN'!Q11</f>
        <v>43.899999999999991</v>
      </c>
      <c r="E12" s="155">
        <f>'Xã An Lộc'!$Q11</f>
        <v>0</v>
      </c>
      <c r="F12" s="155">
        <f>'Xã Bình Lộc'!$Q11</f>
        <v>1.26</v>
      </c>
      <c r="G12" s="155">
        <f>'Xã Hộ Độ'!$Q11</f>
        <v>0</v>
      </c>
      <c r="H12" s="155">
        <f>'Xã Hồng Lộc'!$Q11</f>
        <v>2.75</v>
      </c>
      <c r="I12" s="155">
        <f>'Xã Ích Hậu'!$Q11</f>
        <v>0</v>
      </c>
      <c r="J12" s="155">
        <f>'Xã Mai Phụ'!$Q11</f>
        <v>3.24</v>
      </c>
      <c r="K12" s="155">
        <f>'Xã Phù Lưu'!$Q11</f>
        <v>0.3</v>
      </c>
      <c r="L12" s="155">
        <f>'Xã Tân Lộc'!$Q11</f>
        <v>0.30000000000000004</v>
      </c>
      <c r="M12" s="155">
        <f>'Xã Thạch Bằng'!$Q11</f>
        <v>14.979999999999999</v>
      </c>
      <c r="N12" s="155">
        <f>'Xã Thạch Châu'!$Q11</f>
        <v>0.11</v>
      </c>
      <c r="O12" s="155">
        <f>'Xã Thạch Kim'!$Q11</f>
        <v>0</v>
      </c>
      <c r="P12" s="155">
        <f>'Xã Thạch Mỹ'!$Q11</f>
        <v>1.58</v>
      </c>
      <c r="Q12" s="155">
        <f>'Xã Thịnh Lộc'!$Q11</f>
        <v>19.379999999999995</v>
      </c>
    </row>
    <row r="13" spans="1:19" s="9" customFormat="1" ht="21.75" customHeight="1" x14ac:dyDescent="0.15">
      <c r="A13" s="61" t="s">
        <v>7</v>
      </c>
      <c r="B13" s="61" t="s">
        <v>37</v>
      </c>
      <c r="C13" s="62" t="s">
        <v>58</v>
      </c>
      <c r="D13" s="155">
        <f>'08-CC HUYEN'!Q12</f>
        <v>7.13</v>
      </c>
      <c r="E13" s="155">
        <f>'Xã An Lộc'!$Q12</f>
        <v>0</v>
      </c>
      <c r="F13" s="155">
        <f>'Xã Bình Lộc'!$Q12</f>
        <v>0.54</v>
      </c>
      <c r="G13" s="155">
        <f>'Xã Hộ Độ'!$Q12</f>
        <v>0</v>
      </c>
      <c r="H13" s="155">
        <f>'Xã Hồng Lộc'!$Q12</f>
        <v>0</v>
      </c>
      <c r="I13" s="155">
        <f>'Xã Ích Hậu'!$Q12</f>
        <v>0</v>
      </c>
      <c r="J13" s="155">
        <f>'Xã Mai Phụ'!$Q12</f>
        <v>0.25</v>
      </c>
      <c r="K13" s="155">
        <f>'Xã Phù Lưu'!$Q12</f>
        <v>0</v>
      </c>
      <c r="L13" s="155">
        <f>'Xã Tân Lộc'!$Q12</f>
        <v>0</v>
      </c>
      <c r="M13" s="155">
        <f>'Xã Thạch Bằng'!$Q12</f>
        <v>1.42</v>
      </c>
      <c r="N13" s="155">
        <f>'Xã Thạch Châu'!$Q12</f>
        <v>0.09</v>
      </c>
      <c r="O13" s="155">
        <f>'Xã Thạch Kim'!$Q12</f>
        <v>0</v>
      </c>
      <c r="P13" s="155">
        <f>'Xã Thạch Mỹ'!$Q12</f>
        <v>0</v>
      </c>
      <c r="Q13" s="155">
        <f>'Xã Thịnh Lộc'!$Q12</f>
        <v>4.83</v>
      </c>
    </row>
    <row r="14" spans="1:19" s="9" customFormat="1" ht="21.75" customHeight="1" x14ac:dyDescent="0.15">
      <c r="A14" s="61" t="s">
        <v>8</v>
      </c>
      <c r="B14" s="61" t="s">
        <v>15</v>
      </c>
      <c r="C14" s="62" t="s">
        <v>59</v>
      </c>
      <c r="D14" s="155">
        <f>'08-CC HUYEN'!Q13</f>
        <v>46.21</v>
      </c>
      <c r="E14" s="155">
        <f>'Xã An Lộc'!$Q13</f>
        <v>0</v>
      </c>
      <c r="F14" s="155">
        <f>'Xã Bình Lộc'!$Q13</f>
        <v>0</v>
      </c>
      <c r="G14" s="155">
        <f>'Xã Hộ Độ'!$Q13</f>
        <v>1.5</v>
      </c>
      <c r="H14" s="155">
        <f>'Xã Hồng Lộc'!$Q13</f>
        <v>1.5</v>
      </c>
      <c r="I14" s="155">
        <f>'Xã Ích Hậu'!$Q13</f>
        <v>0</v>
      </c>
      <c r="J14" s="155">
        <f>'Xã Mai Phụ'!$Q13</f>
        <v>2.3600000000000003</v>
      </c>
      <c r="K14" s="155">
        <f>'Xã Phù Lưu'!$Q13</f>
        <v>0</v>
      </c>
      <c r="L14" s="155">
        <f>'Xã Tân Lộc'!$Q13</f>
        <v>0</v>
      </c>
      <c r="M14" s="155">
        <f>'Xã Thạch Bằng'!$Q13</f>
        <v>5.4</v>
      </c>
      <c r="N14" s="155">
        <f>'Xã Thạch Châu'!$Q13</f>
        <v>0</v>
      </c>
      <c r="O14" s="155">
        <f>'Xã Thạch Kim'!$Q13</f>
        <v>9.5</v>
      </c>
      <c r="P14" s="155">
        <f>'Xã Thạch Mỹ'!$Q13</f>
        <v>0</v>
      </c>
      <c r="Q14" s="155">
        <f>'Xã Thịnh Lộc'!$Q13</f>
        <v>25.95</v>
      </c>
    </row>
    <row r="15" spans="1:19" s="9" customFormat="1" ht="21.75" customHeight="1" x14ac:dyDescent="0.15">
      <c r="A15" s="61" t="s">
        <v>9</v>
      </c>
      <c r="B15" s="61" t="s">
        <v>16</v>
      </c>
      <c r="C15" s="62" t="s">
        <v>60</v>
      </c>
      <c r="D15" s="155">
        <f>'08-CC HUYEN'!Q14</f>
        <v>0</v>
      </c>
      <c r="E15" s="155">
        <f>'Xã An Lộc'!$Q14</f>
        <v>0</v>
      </c>
      <c r="F15" s="155">
        <f>'Xã Bình Lộc'!$Q14</f>
        <v>0</v>
      </c>
      <c r="G15" s="155">
        <f>'Xã Hộ Độ'!$Q14</f>
        <v>0</v>
      </c>
      <c r="H15" s="155">
        <f>'Xã Hồng Lộc'!$Q14</f>
        <v>0</v>
      </c>
      <c r="I15" s="155">
        <f>'Xã Ích Hậu'!$Q14</f>
        <v>0</v>
      </c>
      <c r="J15" s="155">
        <f>'Xã Mai Phụ'!$Q14</f>
        <v>0</v>
      </c>
      <c r="K15" s="155">
        <f>'Xã Phù Lưu'!$Q14</f>
        <v>0</v>
      </c>
      <c r="L15" s="155">
        <f>'Xã Tân Lộc'!$Q14</f>
        <v>0</v>
      </c>
      <c r="M15" s="155">
        <f>'Xã Thạch Bằng'!$Q14</f>
        <v>0</v>
      </c>
      <c r="N15" s="155">
        <f>'Xã Thạch Châu'!$Q14</f>
        <v>0</v>
      </c>
      <c r="O15" s="155">
        <f>'Xã Thạch Kim'!$Q14</f>
        <v>0</v>
      </c>
      <c r="P15" s="155">
        <f>'Xã Thạch Mỹ'!$Q14</f>
        <v>0</v>
      </c>
      <c r="Q15" s="155">
        <f>'Xã Thịnh Lộc'!$Q14</f>
        <v>0</v>
      </c>
    </row>
    <row r="16" spans="1:19" ht="21.75" customHeight="1" x14ac:dyDescent="0.15">
      <c r="A16" s="61" t="s">
        <v>39</v>
      </c>
      <c r="B16" s="61" t="s">
        <v>38</v>
      </c>
      <c r="C16" s="62" t="s">
        <v>61</v>
      </c>
      <c r="D16" s="155">
        <f>'08-CC HUYEN'!Q15</f>
        <v>4.08</v>
      </c>
      <c r="E16" s="155">
        <f>'Xã An Lộc'!$Q15</f>
        <v>0</v>
      </c>
      <c r="F16" s="155">
        <f>'Xã Bình Lộc'!$Q15</f>
        <v>0</v>
      </c>
      <c r="G16" s="155">
        <f>'Xã Hộ Độ'!$Q15</f>
        <v>0</v>
      </c>
      <c r="H16" s="155">
        <f>'Xã Hồng Lộc'!$Q15</f>
        <v>2.5</v>
      </c>
      <c r="I16" s="155">
        <f>'Xã Ích Hậu'!$Q15</f>
        <v>0</v>
      </c>
      <c r="J16" s="155">
        <f>'Xã Mai Phụ'!$Q15</f>
        <v>0</v>
      </c>
      <c r="K16" s="155">
        <f>'Xã Phù Lưu'!$Q15</f>
        <v>0</v>
      </c>
      <c r="L16" s="155">
        <f>'Xã Tân Lộc'!$Q15</f>
        <v>0</v>
      </c>
      <c r="M16" s="155">
        <f>'Xã Thạch Bằng'!$Q15</f>
        <v>1.58</v>
      </c>
      <c r="N16" s="155">
        <f>'Xã Thạch Châu'!$Q15</f>
        <v>0</v>
      </c>
      <c r="O16" s="155">
        <f>'Xã Thạch Kim'!$Q15</f>
        <v>0</v>
      </c>
      <c r="P16" s="155">
        <f>'Xã Thạch Mỹ'!$Q15</f>
        <v>0</v>
      </c>
      <c r="Q16" s="155">
        <f>'Xã Thịnh Lộc'!$Q15</f>
        <v>0</v>
      </c>
    </row>
    <row r="17" spans="1:17" ht="21.75" customHeight="1" x14ac:dyDescent="0.15">
      <c r="A17" s="61" t="s">
        <v>40</v>
      </c>
      <c r="B17" s="61" t="s">
        <v>142</v>
      </c>
      <c r="C17" s="62" t="s">
        <v>62</v>
      </c>
      <c r="D17" s="155">
        <f>'08-CC HUYEN'!Q16</f>
        <v>14.770000000000001</v>
      </c>
      <c r="E17" s="155">
        <f>'Xã An Lộc'!$Q16</f>
        <v>0</v>
      </c>
      <c r="F17" s="155">
        <f>'Xã Bình Lộc'!$Q16</f>
        <v>0.03</v>
      </c>
      <c r="G17" s="155">
        <f>'Xã Hộ Độ'!$Q16</f>
        <v>2.64</v>
      </c>
      <c r="H17" s="155">
        <f>'Xã Hồng Lộc'!$Q16</f>
        <v>0</v>
      </c>
      <c r="I17" s="155">
        <f>'Xã Ích Hậu'!$Q16</f>
        <v>0</v>
      </c>
      <c r="J17" s="155">
        <f>'Xã Mai Phụ'!$Q16</f>
        <v>0</v>
      </c>
      <c r="K17" s="155">
        <f>'Xã Phù Lưu'!$Q16</f>
        <v>0</v>
      </c>
      <c r="L17" s="155">
        <f>'Xã Tân Lộc'!$Q16</f>
        <v>0</v>
      </c>
      <c r="M17" s="155">
        <f>'Xã Thạch Bằng'!$Q16</f>
        <v>11.8</v>
      </c>
      <c r="N17" s="155">
        <f>'Xã Thạch Châu'!$Q16</f>
        <v>0.25</v>
      </c>
      <c r="O17" s="155">
        <f>'Xã Thạch Kim'!$Q16</f>
        <v>0</v>
      </c>
      <c r="P17" s="155">
        <f>'Xã Thạch Mỹ'!$Q16</f>
        <v>0</v>
      </c>
      <c r="Q17" s="155">
        <f>'Xã Thịnh Lộc'!$Q16</f>
        <v>0.05</v>
      </c>
    </row>
    <row r="18" spans="1:17" ht="21.75" customHeight="1" x14ac:dyDescent="0.15">
      <c r="A18" s="61" t="s">
        <v>50</v>
      </c>
      <c r="B18" s="61" t="s">
        <v>48</v>
      </c>
      <c r="C18" s="62" t="s">
        <v>63</v>
      </c>
      <c r="D18" s="155">
        <f>'08-CC HUYEN'!Q17</f>
        <v>17.920000000000002</v>
      </c>
      <c r="E18" s="155">
        <f>'Xã An Lộc'!$Q17</f>
        <v>0</v>
      </c>
      <c r="F18" s="155">
        <f>'Xã Bình Lộc'!$Q17</f>
        <v>0</v>
      </c>
      <c r="G18" s="155">
        <f>'Xã Hộ Độ'!$Q17</f>
        <v>10.92</v>
      </c>
      <c r="H18" s="155">
        <f>'Xã Hồng Lộc'!$Q17</f>
        <v>0</v>
      </c>
      <c r="I18" s="155">
        <f>'Xã Ích Hậu'!$Q17</f>
        <v>0</v>
      </c>
      <c r="J18" s="155">
        <f>'Xã Mai Phụ'!$Q17</f>
        <v>7</v>
      </c>
      <c r="K18" s="155">
        <f>'Xã Phù Lưu'!$Q17</f>
        <v>0</v>
      </c>
      <c r="L18" s="155">
        <f>'Xã Tân Lộc'!$Q17</f>
        <v>0</v>
      </c>
      <c r="M18" s="155">
        <f>'Xã Thạch Bằng'!$Q17</f>
        <v>0</v>
      </c>
      <c r="N18" s="155">
        <f>'Xã Thạch Châu'!$Q17</f>
        <v>0</v>
      </c>
      <c r="O18" s="155">
        <f>'Xã Thạch Kim'!$Q17</f>
        <v>0</v>
      </c>
      <c r="P18" s="155">
        <f>'Xã Thạch Mỹ'!$Q17</f>
        <v>0</v>
      </c>
      <c r="Q18" s="155">
        <f>'Xã Thịnh Lộc'!$Q17</f>
        <v>0</v>
      </c>
    </row>
    <row r="19" spans="1:17" ht="21.75" customHeight="1" x14ac:dyDescent="0.15">
      <c r="A19" s="61" t="s">
        <v>187</v>
      </c>
      <c r="B19" s="61" t="s">
        <v>55</v>
      </c>
      <c r="C19" s="62" t="s">
        <v>199</v>
      </c>
      <c r="D19" s="155">
        <f>'08-CC HUYEN'!Q18</f>
        <v>0</v>
      </c>
      <c r="E19" s="155">
        <f>'Xã An Lộc'!$Q18</f>
        <v>0</v>
      </c>
      <c r="F19" s="155">
        <f>'Xã Bình Lộc'!$Q18</f>
        <v>0</v>
      </c>
      <c r="G19" s="155">
        <f>'Xã Hộ Độ'!$Q18</f>
        <v>0</v>
      </c>
      <c r="H19" s="155">
        <f>'Xã Hồng Lộc'!$Q18</f>
        <v>0</v>
      </c>
      <c r="I19" s="155">
        <f>'Xã Ích Hậu'!$Q18</f>
        <v>0</v>
      </c>
      <c r="J19" s="155">
        <f>'Xã Mai Phụ'!$Q18</f>
        <v>0</v>
      </c>
      <c r="K19" s="155">
        <f>'Xã Phù Lưu'!$Q18</f>
        <v>0</v>
      </c>
      <c r="L19" s="155">
        <f>'Xã Tân Lộc'!$Q18</f>
        <v>0</v>
      </c>
      <c r="M19" s="155">
        <f>'Xã Thạch Bằng'!$Q18</f>
        <v>0</v>
      </c>
      <c r="N19" s="155">
        <f>'Xã Thạch Châu'!$Q18</f>
        <v>0</v>
      </c>
      <c r="O19" s="155">
        <f>'Xã Thạch Kim'!$Q18</f>
        <v>0</v>
      </c>
      <c r="P19" s="155">
        <f>'Xã Thạch Mỹ'!$Q18</f>
        <v>0</v>
      </c>
      <c r="Q19" s="155">
        <f>'Xã Thịnh Lộc'!$Q18</f>
        <v>0</v>
      </c>
    </row>
    <row r="20" spans="1:17" ht="32" x14ac:dyDescent="0.15">
      <c r="A20" s="64">
        <v>2</v>
      </c>
      <c r="B20" s="64" t="s">
        <v>72</v>
      </c>
      <c r="C20" s="65"/>
      <c r="D20" s="154"/>
      <c r="E20" s="154"/>
      <c r="F20" s="154"/>
      <c r="G20" s="154"/>
      <c r="H20" s="154"/>
      <c r="I20" s="154"/>
      <c r="J20" s="154"/>
      <c r="K20" s="154"/>
      <c r="L20" s="154"/>
      <c r="M20" s="154"/>
      <c r="N20" s="154"/>
      <c r="O20" s="154"/>
      <c r="P20" s="154"/>
      <c r="Q20" s="154"/>
    </row>
    <row r="21" spans="1:17" s="17" customFormat="1" x14ac:dyDescent="0.15">
      <c r="A21" s="55"/>
      <c r="B21" s="55" t="s">
        <v>41</v>
      </c>
      <c r="C21" s="63"/>
      <c r="D21" s="154"/>
      <c r="E21" s="154"/>
      <c r="F21" s="154"/>
      <c r="G21" s="154"/>
      <c r="H21" s="154"/>
      <c r="I21" s="154"/>
      <c r="J21" s="154"/>
      <c r="K21" s="154"/>
      <c r="L21" s="154"/>
      <c r="M21" s="154"/>
      <c r="N21" s="154"/>
      <c r="O21" s="154"/>
      <c r="P21" s="154"/>
      <c r="Q21" s="154"/>
    </row>
    <row r="22" spans="1:17" ht="32" x14ac:dyDescent="0.15">
      <c r="A22" s="61" t="s">
        <v>21</v>
      </c>
      <c r="B22" s="61" t="s">
        <v>134</v>
      </c>
      <c r="C22" s="62" t="s">
        <v>109</v>
      </c>
      <c r="D22" s="155">
        <f>'08-CC HUYEN'!J8</f>
        <v>0</v>
      </c>
      <c r="E22" s="155">
        <f>'Xã An Lộc'!$J8</f>
        <v>0</v>
      </c>
      <c r="F22" s="155">
        <f>'Xã Bình Lộc'!$J8</f>
        <v>0</v>
      </c>
      <c r="G22" s="155">
        <f>'Xã Hộ Độ'!$J8</f>
        <v>0</v>
      </c>
      <c r="H22" s="155">
        <f>'Xã Hồng Lộc'!$J8</f>
        <v>0</v>
      </c>
      <c r="I22" s="155">
        <f>'Xã Ích Hậu'!$J8</f>
        <v>0</v>
      </c>
      <c r="J22" s="155">
        <f>'Xã Mai Phụ'!$J8</f>
        <v>0</v>
      </c>
      <c r="K22" s="155">
        <f>'Xã Phù Lưu'!$J8</f>
        <v>0</v>
      </c>
      <c r="L22" s="155">
        <f>'Xã Tân Lộc'!$J8</f>
        <v>0</v>
      </c>
      <c r="M22" s="155">
        <f>'Xã Thạch Bằng'!$J8</f>
        <v>0</v>
      </c>
      <c r="N22" s="155">
        <f>'Xã Thạch Châu'!$J8</f>
        <v>0</v>
      </c>
      <c r="O22" s="155">
        <f>'Xã Thạch Kim'!$J8</f>
        <v>0</v>
      </c>
      <c r="P22" s="155">
        <f>'Xã Thạch Mỹ'!$J8</f>
        <v>0</v>
      </c>
      <c r="Q22" s="155">
        <f>'Xã Thịnh Lộc'!$J8</f>
        <v>0</v>
      </c>
    </row>
    <row r="23" spans="1:17" ht="21" customHeight="1" x14ac:dyDescent="0.15">
      <c r="A23" s="61" t="s">
        <v>10</v>
      </c>
      <c r="B23" s="61" t="s">
        <v>138</v>
      </c>
      <c r="C23" s="62" t="s">
        <v>110</v>
      </c>
      <c r="D23" s="155">
        <f>SUM('08-CC HUYEN'!$K$8:$M$8)</f>
        <v>0</v>
      </c>
      <c r="E23" s="155">
        <f>SUM('Xã An Lộc'!$K$8:$M$8)</f>
        <v>0</v>
      </c>
      <c r="F23" s="155">
        <f>SUM('Xã Bình Lộc'!$K$8:$M$8)</f>
        <v>0</v>
      </c>
      <c r="G23" s="155">
        <f>SUM('Xã Hộ Độ'!$K$8:$M$8)</f>
        <v>0</v>
      </c>
      <c r="H23" s="155">
        <f>SUM('Xã Hồng Lộc'!$K$8:$M$8)</f>
        <v>0</v>
      </c>
      <c r="I23" s="155">
        <f>SUM('Xã Ích Hậu'!$K$8:$M$8)</f>
        <v>0</v>
      </c>
      <c r="J23" s="155">
        <f>SUM('Xã Mai Phụ'!$K$8:$M$8)</f>
        <v>0</v>
      </c>
      <c r="K23" s="155">
        <f>SUM('Xã Phù Lưu'!$K$8:$M$8)</f>
        <v>0</v>
      </c>
      <c r="L23" s="155">
        <f>SUM('Xã Tân Lộc'!$K$8:$M$8)</f>
        <v>0</v>
      </c>
      <c r="M23" s="155">
        <f>SUM('Xã Thạch Bằng'!$K$8:$M$8)</f>
        <v>0</v>
      </c>
      <c r="N23" s="155">
        <f>SUM('Xã Thạch Châu'!$K$8:$M$8)</f>
        <v>0</v>
      </c>
      <c r="O23" s="155">
        <f>SUM('Xã Thạch Kim'!$K$8:$M$8)</f>
        <v>0</v>
      </c>
      <c r="P23" s="155">
        <f>SUM('Xã Thạch Mỹ'!$K$8:$M$8)</f>
        <v>0</v>
      </c>
      <c r="Q23" s="155">
        <f>SUM('Xã Thịnh Lộc'!$K$8:$M$8)</f>
        <v>0</v>
      </c>
    </row>
    <row r="24" spans="1:17" ht="32" x14ac:dyDescent="0.15">
      <c r="A24" s="61" t="s">
        <v>11</v>
      </c>
      <c r="B24" s="61" t="s">
        <v>135</v>
      </c>
      <c r="C24" s="62" t="s">
        <v>111</v>
      </c>
      <c r="D24" s="155">
        <f>'08-CC HUYEN'!$N$8</f>
        <v>0.4</v>
      </c>
      <c r="E24" s="155">
        <f>'Xã An Lộc'!$N$8</f>
        <v>0</v>
      </c>
      <c r="F24" s="155">
        <f>'Xã Bình Lộc'!$N$8</f>
        <v>0</v>
      </c>
      <c r="G24" s="155">
        <f>'Xã Hộ Độ'!$N$8</f>
        <v>0</v>
      </c>
      <c r="H24" s="155">
        <f>'Xã Hồng Lộc'!$N$8</f>
        <v>0</v>
      </c>
      <c r="I24" s="155">
        <f>'Xã Ích Hậu'!$N$8</f>
        <v>0</v>
      </c>
      <c r="J24" s="155">
        <f>'Xã Mai Phụ'!$N$8</f>
        <v>0.4</v>
      </c>
      <c r="K24" s="155">
        <f>'Xã Phù Lưu'!$N$8</f>
        <v>0</v>
      </c>
      <c r="L24" s="155">
        <f>'Xã Tân Lộc'!$N$8</f>
        <v>0</v>
      </c>
      <c r="M24" s="155">
        <f>'Xã Thạch Bằng'!$N$8</f>
        <v>0</v>
      </c>
      <c r="N24" s="155">
        <f>'Xã Thạch Châu'!$N$8</f>
        <v>0</v>
      </c>
      <c r="O24" s="155">
        <f>'Xã Thạch Kim'!$N$8</f>
        <v>0</v>
      </c>
      <c r="P24" s="155">
        <f>'Xã Thạch Mỹ'!$N$8</f>
        <v>0</v>
      </c>
      <c r="Q24" s="155">
        <f>'Xã Thịnh Lộc'!$N$8</f>
        <v>0</v>
      </c>
    </row>
    <row r="25" spans="1:17" ht="21" customHeight="1" x14ac:dyDescent="0.15">
      <c r="A25" s="61" t="s">
        <v>12</v>
      </c>
      <c r="B25" s="61" t="s">
        <v>136</v>
      </c>
      <c r="C25" s="62" t="s">
        <v>106</v>
      </c>
      <c r="D25" s="155">
        <f>'08-CC HUYEN'!$O$8</f>
        <v>0</v>
      </c>
      <c r="E25" s="155">
        <f>'Xã An Lộc'!$O$8</f>
        <v>0</v>
      </c>
      <c r="F25" s="155">
        <f>'Xã Bình Lộc'!$O$8</f>
        <v>0</v>
      </c>
      <c r="G25" s="155">
        <f>'Xã Hộ Độ'!$O$8</f>
        <v>0</v>
      </c>
      <c r="H25" s="155">
        <f>'Xã Hồng Lộc'!$O$8</f>
        <v>0</v>
      </c>
      <c r="I25" s="155">
        <f>'Xã Ích Hậu'!$O$8</f>
        <v>0</v>
      </c>
      <c r="J25" s="155">
        <f>'Xã Mai Phụ'!$O$8</f>
        <v>0</v>
      </c>
      <c r="K25" s="155">
        <f>'Xã Phù Lưu'!$O$8</f>
        <v>0</v>
      </c>
      <c r="L25" s="155">
        <f>'Xã Tân Lộc'!$O$8</f>
        <v>0</v>
      </c>
      <c r="M25" s="155">
        <f>'Xã Thạch Bằng'!$O$8</f>
        <v>0</v>
      </c>
      <c r="N25" s="155">
        <f>'Xã Thạch Châu'!$O$8</f>
        <v>0</v>
      </c>
      <c r="O25" s="155">
        <f>'Xã Thạch Kim'!$O$8</f>
        <v>0</v>
      </c>
      <c r="P25" s="155">
        <f>'Xã Thạch Mỹ'!$O$8</f>
        <v>0</v>
      </c>
      <c r="Q25" s="155">
        <f>'Xã Thịnh Lộc'!$O$8</f>
        <v>0</v>
      </c>
    </row>
    <row r="26" spans="1:17" ht="32" x14ac:dyDescent="0.15">
      <c r="A26" s="61" t="s">
        <v>13</v>
      </c>
      <c r="B26" s="61" t="s">
        <v>143</v>
      </c>
      <c r="C26" s="62" t="s">
        <v>128</v>
      </c>
      <c r="D26" s="155">
        <f>'08-CC HUYEN'!$N$11</f>
        <v>0</v>
      </c>
      <c r="E26" s="155">
        <f>'Xã An Lộc'!$N$11</f>
        <v>0</v>
      </c>
      <c r="F26" s="155">
        <f>'Xã Bình Lộc'!$N$11</f>
        <v>0</v>
      </c>
      <c r="G26" s="155">
        <f>'Xã Hộ Độ'!$N$11</f>
        <v>0</v>
      </c>
      <c r="H26" s="155">
        <f>'Xã Hồng Lộc'!$N$11</f>
        <v>0</v>
      </c>
      <c r="I26" s="155">
        <f>'Xã Ích Hậu'!$N$11</f>
        <v>0</v>
      </c>
      <c r="J26" s="155">
        <f>'Xã Mai Phụ'!$N$11</f>
        <v>0</v>
      </c>
      <c r="K26" s="155">
        <f>'Xã Phù Lưu'!$N$11</f>
        <v>0</v>
      </c>
      <c r="L26" s="155">
        <f>'Xã Tân Lộc'!$N$11</f>
        <v>0</v>
      </c>
      <c r="M26" s="155">
        <f>'Xã Thạch Bằng'!$N$11</f>
        <v>0</v>
      </c>
      <c r="N26" s="155">
        <f>'Xã Thạch Châu'!$N$11</f>
        <v>0</v>
      </c>
      <c r="O26" s="155">
        <f>'Xã Thạch Kim'!$N$11</f>
        <v>0</v>
      </c>
      <c r="P26" s="155">
        <f>'Xã Thạch Mỹ'!$N$11</f>
        <v>0</v>
      </c>
      <c r="Q26" s="155">
        <f>'Xã Thịnh Lộc'!$N$11</f>
        <v>0</v>
      </c>
    </row>
    <row r="27" spans="1:17" ht="32" x14ac:dyDescent="0.15">
      <c r="A27" s="61" t="s">
        <v>14</v>
      </c>
      <c r="B27" s="61" t="s">
        <v>137</v>
      </c>
      <c r="C27" s="62" t="s">
        <v>129</v>
      </c>
      <c r="D27" s="155">
        <f>'08-CC HUYEN'!$O$11</f>
        <v>0</v>
      </c>
      <c r="E27" s="155">
        <f>'Xã An Lộc'!$O$11</f>
        <v>0</v>
      </c>
      <c r="F27" s="155">
        <f>'Xã Bình Lộc'!$O$11</f>
        <v>0</v>
      </c>
      <c r="G27" s="155">
        <f>'Xã Hộ Độ'!$O$11</f>
        <v>0</v>
      </c>
      <c r="H27" s="155">
        <f>'Xã Hồng Lộc'!$O$11</f>
        <v>0</v>
      </c>
      <c r="I27" s="155">
        <f>'Xã Ích Hậu'!$O$11</f>
        <v>0</v>
      </c>
      <c r="J27" s="155">
        <f>'Xã Mai Phụ'!$O$11</f>
        <v>0</v>
      </c>
      <c r="K27" s="155">
        <f>'Xã Phù Lưu'!$O$11</f>
        <v>0</v>
      </c>
      <c r="L27" s="155">
        <f>'Xã Tân Lộc'!$O$11</f>
        <v>0</v>
      </c>
      <c r="M27" s="155">
        <f>'Xã Thạch Bằng'!$O$11</f>
        <v>0</v>
      </c>
      <c r="N27" s="155">
        <f>'Xã Thạch Châu'!$O$11</f>
        <v>0</v>
      </c>
      <c r="O27" s="155">
        <f>'Xã Thạch Kim'!$O$11</f>
        <v>0</v>
      </c>
      <c r="P27" s="155">
        <f>'Xã Thạch Mỹ'!$O$11</f>
        <v>0</v>
      </c>
      <c r="Q27" s="155">
        <f>'Xã Thịnh Lộc'!$O$11</f>
        <v>0</v>
      </c>
    </row>
    <row r="28" spans="1:17" ht="32" x14ac:dyDescent="0.15">
      <c r="A28" s="61" t="s">
        <v>22</v>
      </c>
      <c r="B28" s="61" t="s">
        <v>139</v>
      </c>
      <c r="C28" s="62" t="s">
        <v>201</v>
      </c>
      <c r="D28" s="155">
        <f>SUM('08-CC HUYEN'!$G$13:$J$13,'08-CC HUYEN'!$N$13:$P$13)</f>
        <v>0</v>
      </c>
      <c r="E28" s="155">
        <f>SUM('Xã An Lộc'!$G$13:$J$13,'Xã An Lộc'!$N$13:$P$13)</f>
        <v>0</v>
      </c>
      <c r="F28" s="155">
        <f>SUM('Xã Bình Lộc'!$G$13:$J$13,'Xã Bình Lộc'!$N$13:$P$13)</f>
        <v>0</v>
      </c>
      <c r="G28" s="155">
        <f>SUM('Xã Hộ Độ'!$G$13:$J$13,'Xã Hộ Độ'!$N$13:$P$13)</f>
        <v>0</v>
      </c>
      <c r="H28" s="155">
        <f>SUM('Xã Hồng Lộc'!$G$13:$J$13,'Xã Hồng Lộc'!$N$13:$P$13)</f>
        <v>0</v>
      </c>
      <c r="I28" s="155">
        <f>SUM('Xã Ích Hậu'!$G$13:$J$13,'Xã Ích Hậu'!$N$13:$P$13)</f>
        <v>0</v>
      </c>
      <c r="J28" s="155">
        <f>SUM('Xã Mai Phụ'!$G$13:$J$13,'Xã Mai Phụ'!$N$13:$P$13)</f>
        <v>0</v>
      </c>
      <c r="K28" s="155">
        <f>SUM('Xã Phù Lưu'!$G$13:$J$13,'Xã Phù Lưu'!$N$13:$P$13)</f>
        <v>0</v>
      </c>
      <c r="L28" s="155">
        <f>SUM('Xã Tân Lộc'!$G$13:$J$13,'Xã Tân Lộc'!$N$13:$P$13)</f>
        <v>0</v>
      </c>
      <c r="M28" s="155">
        <f>SUM('Xã Thạch Bằng'!$G$13:$J$13,'Xã Thạch Bằng'!$N$13:$P$13)</f>
        <v>0</v>
      </c>
      <c r="N28" s="155">
        <f>SUM('Xã Thạch Châu'!$G$13:$J$13,'Xã Thạch Châu'!$N$13:$P$13)</f>
        <v>0</v>
      </c>
      <c r="O28" s="155">
        <f>SUM('Xã Thạch Kim'!$G$13:$J$13,'Xã Thạch Kim'!$N$13:$P$13)</f>
        <v>0</v>
      </c>
      <c r="P28" s="155">
        <f>SUM('Xã Thạch Mỹ'!$G$13:$J$13,'Xã Thạch Mỹ'!$N$13:$P$13)</f>
        <v>0</v>
      </c>
      <c r="Q28" s="155">
        <f>SUM('Xã Thịnh Lộc'!$G$13:$J$13,'Xã Thịnh Lộc'!$N$13:$P$13)</f>
        <v>0</v>
      </c>
    </row>
    <row r="29" spans="1:17" ht="32" x14ac:dyDescent="0.15">
      <c r="A29" s="61" t="s">
        <v>23</v>
      </c>
      <c r="B29" s="61" t="s">
        <v>140</v>
      </c>
      <c r="C29" s="62" t="s">
        <v>202</v>
      </c>
      <c r="D29" s="155">
        <f>SUM('08-CC HUYEN'!$G$14:$J$14,'08-CC HUYEN'!$N$14:$P$14)</f>
        <v>0</v>
      </c>
      <c r="E29" s="155">
        <f>SUM('Xã An Lộc'!$G$14:$J$14,'Xã An Lộc'!$N$14:$P$14)</f>
        <v>0</v>
      </c>
      <c r="F29" s="155">
        <f>SUM('Xã Bình Lộc'!$G$14:$J$14,'Xã Bình Lộc'!$N$14:$P$14)</f>
        <v>0</v>
      </c>
      <c r="G29" s="155">
        <f>SUM('Xã Hộ Độ'!$G$14:$J$14,'Xã Hộ Độ'!$N$14:$P$14)</f>
        <v>0</v>
      </c>
      <c r="H29" s="155">
        <f>SUM('Xã Hồng Lộc'!$G$14:$J$14,'Xã Hồng Lộc'!$N$14:$P$14)</f>
        <v>0</v>
      </c>
      <c r="I29" s="155">
        <f>SUM('Xã Ích Hậu'!$G$14:$J$14,'Xã Ích Hậu'!$N$14:$P$14)</f>
        <v>0</v>
      </c>
      <c r="J29" s="155">
        <f>SUM('Xã Mai Phụ'!$G$14:$J$14,'Xã Mai Phụ'!$N$14:$P$14)</f>
        <v>0</v>
      </c>
      <c r="K29" s="155">
        <f>SUM('Xã Phù Lưu'!$G$14:$J$14,'Xã Phù Lưu'!$N$14:$P$14)</f>
        <v>0</v>
      </c>
      <c r="L29" s="155">
        <f>SUM('Xã Tân Lộc'!$G$14:$J$14,'Xã Tân Lộc'!$N$14:$P$14)</f>
        <v>0</v>
      </c>
      <c r="M29" s="155">
        <f>SUM('Xã Thạch Bằng'!$G$14:$J$14,'Xã Thạch Bằng'!$N$14:$P$14)</f>
        <v>0</v>
      </c>
      <c r="N29" s="155">
        <f>SUM('Xã Thạch Châu'!$G$14:$J$14,'Xã Thạch Châu'!$N$14:$P$14)</f>
        <v>0</v>
      </c>
      <c r="O29" s="155">
        <f>SUM('Xã Thạch Kim'!$G$14:$J$14,'Xã Thạch Kim'!$N$14:$P$14)</f>
        <v>0</v>
      </c>
      <c r="P29" s="155">
        <f>SUM('Xã Thạch Mỹ'!$G$14:$J$14,'Xã Thạch Mỹ'!$N$14:$P$14)</f>
        <v>0</v>
      </c>
      <c r="Q29" s="155">
        <f>SUM('Xã Thịnh Lộc'!$G$14:$J$14,'Xã Thịnh Lộc'!$N$14:$P$14)</f>
        <v>0</v>
      </c>
    </row>
    <row r="30" spans="1:17" ht="32" x14ac:dyDescent="0.15">
      <c r="A30" s="61" t="s">
        <v>45</v>
      </c>
      <c r="B30" s="61" t="s">
        <v>141</v>
      </c>
      <c r="C30" s="62" t="s">
        <v>203</v>
      </c>
      <c r="D30" s="155">
        <f>SUM('08-CC HUYEN'!$G$15:$J$15,'08-CC HUYEN'!$N$15:$P$15)</f>
        <v>0</v>
      </c>
      <c r="E30" s="155">
        <f>SUM('Xã An Lộc'!$G$15:$J$15,'Xã An Lộc'!$N$15:$P$15)</f>
        <v>0</v>
      </c>
      <c r="F30" s="155">
        <f>SUM('Xã Bình Lộc'!$G$15:$J$15,'Xã Bình Lộc'!$N$15:$P$15)</f>
        <v>0</v>
      </c>
      <c r="G30" s="155">
        <f>SUM('Xã Hộ Độ'!$G$15:$J$15,'Xã Hộ Độ'!$N$15:$P$15)</f>
        <v>0</v>
      </c>
      <c r="H30" s="155">
        <f>SUM('Xã Hồng Lộc'!$G$15:$J$15,'Xã Hồng Lộc'!$N$15:$P$15)</f>
        <v>0</v>
      </c>
      <c r="I30" s="155">
        <f>SUM('Xã Ích Hậu'!$G$15:$J$15,'Xã Ích Hậu'!$N$15:$P$15)</f>
        <v>0</v>
      </c>
      <c r="J30" s="155">
        <f>SUM('Xã Mai Phụ'!$G$15:$J$15,'Xã Mai Phụ'!$N$15:$P$15)</f>
        <v>0</v>
      </c>
      <c r="K30" s="155">
        <f>SUM('Xã Phù Lưu'!$G$15:$J$15,'Xã Phù Lưu'!$N$15:$P$15)</f>
        <v>0</v>
      </c>
      <c r="L30" s="155">
        <f>SUM('Xã Tân Lộc'!$G$15:$J$15,'Xã Tân Lộc'!$N$15:$P$15)</f>
        <v>0</v>
      </c>
      <c r="M30" s="155">
        <f>SUM('Xã Thạch Bằng'!$G$15:$J$15,'Xã Thạch Bằng'!$N$15:$P$15)</f>
        <v>0</v>
      </c>
      <c r="N30" s="155">
        <f>SUM('Xã Thạch Châu'!$G$15:$J$15,'Xã Thạch Châu'!$N$15:$P$15)</f>
        <v>0</v>
      </c>
      <c r="O30" s="155">
        <f>SUM('Xã Thạch Kim'!$G$15:$J$15,'Xã Thạch Kim'!$N$15:$P$15)</f>
        <v>0</v>
      </c>
      <c r="P30" s="155">
        <f>SUM('Xã Thạch Mỹ'!$G$15:$J$15,'Xã Thạch Mỹ'!$N$15:$P$15)</f>
        <v>0</v>
      </c>
      <c r="Q30" s="155">
        <f>SUM('Xã Thịnh Lộc'!$G$15:$J$15,'Xã Thịnh Lộc'!$N$15:$P$15)</f>
        <v>0</v>
      </c>
    </row>
    <row r="31" spans="1:17" ht="32" x14ac:dyDescent="0.15">
      <c r="A31" s="66" t="s">
        <v>130</v>
      </c>
      <c r="B31" s="66" t="s">
        <v>107</v>
      </c>
      <c r="C31" s="67" t="s">
        <v>108</v>
      </c>
      <c r="D31" s="155">
        <f>SUM('08-CC HUYEN'!$AD$19:$AE$19)</f>
        <v>0.59000000000000008</v>
      </c>
      <c r="E31" s="155">
        <f>SUM('Xã An Lộc'!$AD$19:$AE$19)</f>
        <v>0.09</v>
      </c>
      <c r="F31" s="155">
        <f>SUM('Xã Bình Lộc'!$AD$19:$AE$19)</f>
        <v>0</v>
      </c>
      <c r="G31" s="155">
        <f>SUM('Xã Hộ Độ'!$AD$19:$AE$19)</f>
        <v>0</v>
      </c>
      <c r="H31" s="155">
        <f>SUM('Xã Hồng Lộc'!$AD$19:$AE$19)</f>
        <v>0.30000000000000004</v>
      </c>
      <c r="I31" s="155">
        <f>SUM('Xã Ích Hậu'!$AD$19:$AE$19)</f>
        <v>0</v>
      </c>
      <c r="J31" s="155">
        <f>SUM('Xã Mai Phụ'!$AD$19:$AE$19)</f>
        <v>0.03</v>
      </c>
      <c r="K31" s="155">
        <f>SUM('Xã Phù Lưu'!$AD$19:$AE$19)</f>
        <v>0</v>
      </c>
      <c r="L31" s="155">
        <f>SUM('Xã Tân Lộc'!$AD$19:$AE$19)</f>
        <v>0.06</v>
      </c>
      <c r="M31" s="155">
        <f>SUM('Xã Thạch Bằng'!$AD$19:$AE$19)</f>
        <v>0.11</v>
      </c>
      <c r="N31" s="155">
        <f>SUM('Xã Thạch Châu'!$AD$19:$AE$19)</f>
        <v>0</v>
      </c>
      <c r="O31" s="155">
        <f>SUM('Xã Thạch Kim'!$AD$19:$AE$19)</f>
        <v>0</v>
      </c>
      <c r="P31" s="155">
        <f>SUM('Xã Thạch Mỹ'!$AD$19:$AE$19)</f>
        <v>0</v>
      </c>
      <c r="Q31" s="155">
        <f>SUM('Xã Thịnh Lộc'!$AD$19:$AE$19)</f>
        <v>0</v>
      </c>
    </row>
    <row r="32" spans="1:17" s="28" customFormat="1" ht="37.5" customHeight="1" x14ac:dyDescent="0.15">
      <c r="A32" s="716" t="s">
        <v>200</v>
      </c>
      <c r="B32" s="716"/>
      <c r="C32" s="716"/>
      <c r="D32" s="716"/>
      <c r="E32" s="716"/>
      <c r="F32" s="716"/>
      <c r="G32" s="716"/>
      <c r="H32" s="716"/>
      <c r="I32" s="716"/>
      <c r="J32" s="716"/>
      <c r="K32" s="716"/>
      <c r="L32" s="716"/>
      <c r="M32" s="716"/>
      <c r="N32" s="716"/>
      <c r="O32" s="716"/>
      <c r="P32" s="716"/>
      <c r="Q32" s="716"/>
    </row>
    <row r="33" spans="1:17" s="28" customFormat="1" x14ac:dyDescent="0.15">
      <c r="A33" s="717" t="s">
        <v>177</v>
      </c>
      <c r="B33" s="717"/>
      <c r="C33" s="717"/>
      <c r="D33" s="717"/>
      <c r="E33" s="717"/>
      <c r="F33" s="717"/>
      <c r="G33" s="717"/>
      <c r="H33" s="717"/>
      <c r="I33" s="717"/>
      <c r="J33" s="717"/>
      <c r="K33" s="717"/>
      <c r="L33" s="717"/>
      <c r="M33" s="717"/>
      <c r="N33" s="717"/>
      <c r="O33" s="717"/>
      <c r="P33" s="717"/>
      <c r="Q33" s="717"/>
    </row>
  </sheetData>
  <mergeCells count="11">
    <mergeCell ref="D5:D6"/>
    <mergeCell ref="E5:Q5"/>
    <mergeCell ref="A32:Q32"/>
    <mergeCell ref="A33:Q33"/>
    <mergeCell ref="P4:Q4"/>
    <mergeCell ref="C4:O4"/>
    <mergeCell ref="A2:Q2"/>
    <mergeCell ref="A3:Q3"/>
    <mergeCell ref="A5:A6"/>
    <mergeCell ref="B5:B6"/>
    <mergeCell ref="C5:C6"/>
  </mergeCells>
  <pageMargins left="0.63" right="0.16" top="0.63" bottom="0.22" header="0.46" footer="0.16"/>
  <pageSetup paperSize="8" scale="95"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85" zoomScaleNormal="85" zoomScalePageLayoutView="85" workbookViewId="0">
      <selection activeCell="J22" sqref="J22"/>
    </sheetView>
  </sheetViews>
  <sheetFormatPr baseColWidth="10" defaultColWidth="7.83203125" defaultRowHeight="13" x14ac:dyDescent="0.15"/>
  <cols>
    <col min="1" max="1" width="5.33203125" style="6" customWidth="1"/>
    <col min="2" max="2" width="43.33203125" style="6" customWidth="1"/>
    <col min="3" max="3" width="7.1640625" style="21" customWidth="1"/>
    <col min="4" max="4" width="12.5" style="6" customWidth="1"/>
    <col min="5" max="5" width="9.6640625" style="6" customWidth="1"/>
    <col min="6" max="6" width="10.6640625" style="6" customWidth="1"/>
    <col min="7" max="7" width="9.1640625" style="6" customWidth="1"/>
    <col min="8" max="8" width="10.6640625" style="6" customWidth="1"/>
    <col min="9" max="9" width="9.83203125" style="6" customWidth="1"/>
    <col min="10" max="10" width="10.5" style="6" customWidth="1"/>
    <col min="11" max="11" width="10.6640625" style="6" customWidth="1"/>
    <col min="12" max="12" width="10" style="6" customWidth="1"/>
    <col min="13" max="13" width="10.6640625" style="6" customWidth="1"/>
    <col min="14" max="14" width="9.6640625" style="6" customWidth="1"/>
    <col min="15" max="15" width="10" style="6" customWidth="1"/>
    <col min="16" max="16" width="9.5" style="6" customWidth="1"/>
    <col min="17" max="17" width="10.6640625" style="6" customWidth="1"/>
    <col min="18" max="16384" width="7.83203125" style="6"/>
  </cols>
  <sheetData>
    <row r="1" spans="1:19" ht="16" x14ac:dyDescent="0.2">
      <c r="A1" s="137" t="s">
        <v>545</v>
      </c>
      <c r="B1" s="138"/>
      <c r="C1" s="139"/>
      <c r="D1" s="139"/>
      <c r="E1" s="139"/>
      <c r="F1" s="139"/>
      <c r="G1" s="139"/>
      <c r="H1" s="139"/>
      <c r="I1" s="139"/>
      <c r="J1" s="139"/>
      <c r="K1" s="139"/>
      <c r="L1" s="139"/>
      <c r="M1" s="139"/>
      <c r="N1" s="139"/>
      <c r="O1" s="139"/>
      <c r="P1" s="139"/>
      <c r="Q1" s="139"/>
    </row>
    <row r="2" spans="1:19" s="23" customFormat="1" ht="15" customHeight="1" x14ac:dyDescent="0.15">
      <c r="A2" s="650" t="s">
        <v>511</v>
      </c>
      <c r="B2" s="651"/>
      <c r="C2" s="651"/>
      <c r="D2" s="651"/>
      <c r="E2" s="651"/>
      <c r="F2" s="651"/>
      <c r="G2" s="651"/>
      <c r="H2" s="651"/>
      <c r="I2" s="651"/>
      <c r="J2" s="651"/>
      <c r="K2" s="651"/>
      <c r="L2" s="651"/>
      <c r="M2" s="651"/>
      <c r="N2" s="651"/>
      <c r="O2" s="651"/>
      <c r="P2" s="651"/>
      <c r="Q2" s="651"/>
    </row>
    <row r="3" spans="1:19" ht="16.5" customHeight="1" x14ac:dyDescent="0.15">
      <c r="A3" s="658" t="s">
        <v>224</v>
      </c>
      <c r="B3" s="658"/>
      <c r="C3" s="658"/>
      <c r="D3" s="658"/>
      <c r="E3" s="658"/>
      <c r="F3" s="658"/>
      <c r="G3" s="658"/>
      <c r="H3" s="658"/>
      <c r="I3" s="658"/>
      <c r="J3" s="658"/>
      <c r="K3" s="658"/>
      <c r="L3" s="658"/>
      <c r="M3" s="658"/>
      <c r="N3" s="658"/>
      <c r="O3" s="658"/>
      <c r="P3" s="658"/>
      <c r="Q3" s="658"/>
      <c r="R3" s="89"/>
      <c r="S3" s="89"/>
    </row>
    <row r="4" spans="1:19" ht="16.5" customHeight="1" x14ac:dyDescent="0.15">
      <c r="A4" s="82"/>
      <c r="B4" s="713" t="s">
        <v>548</v>
      </c>
      <c r="C4" s="713"/>
      <c r="D4" s="713"/>
      <c r="E4" s="713"/>
      <c r="F4" s="713"/>
      <c r="G4" s="713"/>
      <c r="H4" s="713"/>
      <c r="I4" s="713"/>
      <c r="J4" s="713"/>
      <c r="K4" s="713"/>
      <c r="L4" s="713"/>
      <c r="M4" s="713"/>
      <c r="N4" s="713"/>
      <c r="O4" s="713"/>
      <c r="P4" s="712" t="s">
        <v>32</v>
      </c>
      <c r="Q4" s="712"/>
    </row>
    <row r="5" spans="1:19" ht="16" x14ac:dyDescent="0.15">
      <c r="A5" s="662" t="s">
        <v>20</v>
      </c>
      <c r="B5" s="652" t="s">
        <v>164</v>
      </c>
      <c r="C5" s="652" t="s">
        <v>24</v>
      </c>
      <c r="D5" s="654" t="s">
        <v>145</v>
      </c>
      <c r="E5" s="30" t="s">
        <v>176</v>
      </c>
      <c r="F5" s="30"/>
      <c r="G5" s="30"/>
      <c r="H5" s="30"/>
      <c r="I5" s="30"/>
      <c r="J5" s="30"/>
      <c r="K5" s="30"/>
      <c r="L5" s="30"/>
      <c r="M5" s="30"/>
      <c r="N5" s="30"/>
      <c r="O5" s="30"/>
      <c r="P5" s="30"/>
      <c r="Q5" s="30"/>
    </row>
    <row r="6" spans="1:19" ht="49.5" customHeight="1" x14ac:dyDescent="0.15">
      <c r="A6" s="662"/>
      <c r="B6" s="652"/>
      <c r="C6" s="653"/>
      <c r="D6" s="655"/>
      <c r="E6" s="44" t="s">
        <v>215</v>
      </c>
      <c r="F6" s="44" t="s">
        <v>216</v>
      </c>
      <c r="G6" s="44" t="s">
        <v>217</v>
      </c>
      <c r="H6" s="44" t="s">
        <v>218</v>
      </c>
      <c r="I6" s="44" t="s">
        <v>219</v>
      </c>
      <c r="J6" s="44" t="s">
        <v>220</v>
      </c>
      <c r="K6" s="44" t="s">
        <v>221</v>
      </c>
      <c r="L6" s="44" t="s">
        <v>222</v>
      </c>
      <c r="M6" s="44" t="s">
        <v>223</v>
      </c>
      <c r="N6" s="44" t="s">
        <v>225</v>
      </c>
      <c r="O6" s="44" t="s">
        <v>226</v>
      </c>
      <c r="P6" s="44" t="s">
        <v>227</v>
      </c>
      <c r="Q6" s="44" t="s">
        <v>228</v>
      </c>
    </row>
    <row r="7" spans="1:19" s="87" customFormat="1" ht="14.25" customHeight="1" x14ac:dyDescent="0.15">
      <c r="A7" s="41">
        <v>-1</v>
      </c>
      <c r="B7" s="41">
        <v>-2</v>
      </c>
      <c r="C7" s="41">
        <v>-3</v>
      </c>
      <c r="D7" s="41" t="s">
        <v>542</v>
      </c>
      <c r="E7" s="41">
        <v>-5</v>
      </c>
      <c r="F7" s="41">
        <v>-6</v>
      </c>
      <c r="G7" s="41">
        <v>-7</v>
      </c>
      <c r="H7" s="41">
        <v>-8</v>
      </c>
      <c r="I7" s="41">
        <v>-9</v>
      </c>
      <c r="J7" s="41">
        <v>-10</v>
      </c>
      <c r="K7" s="41">
        <v>-11</v>
      </c>
      <c r="L7" s="41">
        <v>-12</v>
      </c>
      <c r="M7" s="41">
        <v>-13</v>
      </c>
      <c r="N7" s="41">
        <v>-14</v>
      </c>
      <c r="O7" s="41">
        <v>-15</v>
      </c>
      <c r="P7" s="41">
        <v>-16</v>
      </c>
      <c r="Q7" s="41">
        <v>-17</v>
      </c>
    </row>
    <row r="8" spans="1:19" ht="16.5" customHeight="1" x14ac:dyDescent="0.15">
      <c r="A8" s="142">
        <v>1</v>
      </c>
      <c r="B8" s="142" t="s">
        <v>34</v>
      </c>
      <c r="C8" s="143" t="s">
        <v>25</v>
      </c>
      <c r="D8" s="156">
        <f>'08-CC HUYEN'!AS7</f>
        <v>238.7</v>
      </c>
      <c r="E8" s="157">
        <f>'Xã An Lộc'!AS7</f>
        <v>0.6</v>
      </c>
      <c r="F8" s="157">
        <f>'Xã Bình Lộc'!$AS7</f>
        <v>2.77</v>
      </c>
      <c r="G8" s="157">
        <f>'Xã Hộ Độ'!$AS7</f>
        <v>26.060000000000002</v>
      </c>
      <c r="H8" s="157">
        <f>'Xã Hồng Lộc'!$AS7</f>
        <v>37.519999999999996</v>
      </c>
      <c r="I8" s="157">
        <f>'Xã Ích Hậu'!$AS7</f>
        <v>3.81</v>
      </c>
      <c r="J8" s="157">
        <f>'Xã Mai Phụ'!$AS7</f>
        <v>30.57</v>
      </c>
      <c r="K8" s="157">
        <f>'Xã Phù Lưu'!$AS7</f>
        <v>5.59</v>
      </c>
      <c r="L8" s="157">
        <f>'Xã Tân Lộc'!$AS7</f>
        <v>10.5</v>
      </c>
      <c r="M8" s="157">
        <f>'Xã Thạch Bằng'!$AS7</f>
        <v>37.819999999999993</v>
      </c>
      <c r="N8" s="157">
        <f>'Xã Thạch Châu'!$AS7</f>
        <v>4.62</v>
      </c>
      <c r="O8" s="157">
        <f>'Xã Thạch Kim'!$AS7</f>
        <v>9.5</v>
      </c>
      <c r="P8" s="157">
        <f>'Xã Thạch Mỹ'!$AS7</f>
        <v>9.2800000000000011</v>
      </c>
      <c r="Q8" s="157">
        <f>'Xã Thịnh Lộc'!$AS7</f>
        <v>60.059999999999988</v>
      </c>
    </row>
    <row r="9" spans="1:19" ht="16.5" customHeight="1" x14ac:dyDescent="0.15">
      <c r="A9" s="33" t="s">
        <v>5</v>
      </c>
      <c r="B9" s="33" t="s">
        <v>77</v>
      </c>
      <c r="C9" s="36" t="s">
        <v>78</v>
      </c>
      <c r="D9" s="145">
        <f>'08-CC HUYEN'!AS8</f>
        <v>35.49</v>
      </c>
      <c r="E9" s="145">
        <f>'Xã An Lộc'!AS8</f>
        <v>0.6</v>
      </c>
      <c r="F9" s="145">
        <f>'Xã Bình Lộc'!$AS8</f>
        <v>0.94</v>
      </c>
      <c r="G9" s="145">
        <f>'Xã Hộ Độ'!$AS8</f>
        <v>0</v>
      </c>
      <c r="H9" s="145">
        <f>'Xã Hồng Lộc'!$AS8</f>
        <v>5.27</v>
      </c>
      <c r="I9" s="145">
        <f>'Xã Ích Hậu'!$AS8</f>
        <v>3.81</v>
      </c>
      <c r="J9" s="145">
        <f>'Xã Mai Phụ'!$AS8</f>
        <v>1.7200000000000002</v>
      </c>
      <c r="K9" s="145">
        <f>'Xã Phù Lưu'!$AS8</f>
        <v>5.29</v>
      </c>
      <c r="L9" s="145">
        <f>'Xã Tân Lộc'!$AS8</f>
        <v>5.1999999999999993</v>
      </c>
      <c r="M9" s="145">
        <f>'Xã Thạch Bằng'!$AS8</f>
        <v>2.6400000000000006</v>
      </c>
      <c r="N9" s="145">
        <f>'Xã Thạch Châu'!$AS8</f>
        <v>1.17</v>
      </c>
      <c r="O9" s="145">
        <f>'Xã Thạch Kim'!$AS8</f>
        <v>0</v>
      </c>
      <c r="P9" s="145">
        <f>'Xã Thạch Mỹ'!$AS8</f>
        <v>0</v>
      </c>
      <c r="Q9" s="145">
        <f>'Xã Thịnh Lộc'!$AS8</f>
        <v>8.85</v>
      </c>
    </row>
    <row r="10" spans="1:19" s="19" customFormat="1" ht="16.5" customHeight="1" x14ac:dyDescent="0.15">
      <c r="A10" s="35"/>
      <c r="B10" s="35" t="s">
        <v>75</v>
      </c>
      <c r="C10" s="39" t="s">
        <v>76</v>
      </c>
      <c r="D10" s="146">
        <f>'08-CC HUYEN'!AS9</f>
        <v>29.889999999999993</v>
      </c>
      <c r="E10" s="146">
        <f>'Xã An Lộc'!AS9</f>
        <v>0.6</v>
      </c>
      <c r="F10" s="146">
        <f>'Xã Bình Lộc'!$AS9</f>
        <v>0.94</v>
      </c>
      <c r="G10" s="146">
        <f>'Xã Hộ Độ'!$AS9</f>
        <v>0</v>
      </c>
      <c r="H10" s="146">
        <f>'Xã Hồng Lộc'!$AS9</f>
        <v>5.27</v>
      </c>
      <c r="I10" s="146">
        <f>'Xã Ích Hậu'!$AS9</f>
        <v>3.36</v>
      </c>
      <c r="J10" s="146">
        <f>'Xã Mai Phụ'!$AS9</f>
        <v>0.60000000000000009</v>
      </c>
      <c r="K10" s="146">
        <f>'Xã Phù Lưu'!$AS9</f>
        <v>4.09</v>
      </c>
      <c r="L10" s="146">
        <f>'Xã Tân Lộc'!$AS9</f>
        <v>5.1999999999999993</v>
      </c>
      <c r="M10" s="146">
        <f>'Xã Thạch Bằng'!$AS9</f>
        <v>0.49</v>
      </c>
      <c r="N10" s="146">
        <f>'Xã Thạch Châu'!$AS9</f>
        <v>0.49</v>
      </c>
      <c r="O10" s="146">
        <f>'Xã Thạch Kim'!$AS9</f>
        <v>0</v>
      </c>
      <c r="P10" s="146">
        <f>'Xã Thạch Mỹ'!$AS9</f>
        <v>0</v>
      </c>
      <c r="Q10" s="146">
        <f>'Xã Thịnh Lộc'!$AS9</f>
        <v>8.85</v>
      </c>
    </row>
    <row r="11" spans="1:19" s="19" customFormat="1" ht="16.5" customHeight="1" x14ac:dyDescent="0.15">
      <c r="A11" s="35"/>
      <c r="B11" s="35" t="s">
        <v>206</v>
      </c>
      <c r="C11" s="39" t="s">
        <v>204</v>
      </c>
      <c r="D11" s="146">
        <f>'08-CC HUYEN'!AS10</f>
        <v>5.6</v>
      </c>
      <c r="E11" s="146">
        <f>'Xã An Lộc'!AS10</f>
        <v>0</v>
      </c>
      <c r="F11" s="146">
        <f>'Xã Bình Lộc'!$AS10</f>
        <v>0</v>
      </c>
      <c r="G11" s="146">
        <f>'Xã Hộ Độ'!$AS10</f>
        <v>0</v>
      </c>
      <c r="H11" s="146">
        <f>'Xã Hồng Lộc'!$AS10</f>
        <v>0</v>
      </c>
      <c r="I11" s="146">
        <f>'Xã Ích Hậu'!$AS10</f>
        <v>0.45</v>
      </c>
      <c r="J11" s="146">
        <f>'Xã Mai Phụ'!$AS10</f>
        <v>1.1200000000000001</v>
      </c>
      <c r="K11" s="146">
        <f>'Xã Phù Lưu'!$AS10</f>
        <v>1.2</v>
      </c>
      <c r="L11" s="146">
        <f>'Xã Tân Lộc'!$AS10</f>
        <v>0</v>
      </c>
      <c r="M11" s="146">
        <f>'Xã Thạch Bằng'!$AS10</f>
        <v>2.1500000000000004</v>
      </c>
      <c r="N11" s="146">
        <f>'Xã Thạch Châu'!$AS10</f>
        <v>0.67999999999999994</v>
      </c>
      <c r="O11" s="146">
        <f>'Xã Thạch Kim'!$AS10</f>
        <v>0</v>
      </c>
      <c r="P11" s="146">
        <f>'Xã Thạch Mỹ'!$AS10</f>
        <v>0</v>
      </c>
      <c r="Q11" s="146">
        <f>'Xã Thịnh Lộc'!$AS10</f>
        <v>0</v>
      </c>
    </row>
    <row r="12" spans="1:19" ht="16.5" customHeight="1" x14ac:dyDescent="0.15">
      <c r="A12" s="33" t="s">
        <v>6</v>
      </c>
      <c r="B12" s="33" t="s">
        <v>105</v>
      </c>
      <c r="C12" s="36" t="s">
        <v>54</v>
      </c>
      <c r="D12" s="145">
        <f>'08-CC HUYEN'!AS11</f>
        <v>76.399999999999977</v>
      </c>
      <c r="E12" s="145">
        <f>'Xã An Lộc'!AS11</f>
        <v>0</v>
      </c>
      <c r="F12" s="145">
        <f>'Xã Bình Lộc'!$AS11</f>
        <v>1.26</v>
      </c>
      <c r="G12" s="145">
        <f>'Xã Hộ Độ'!$AS11</f>
        <v>0</v>
      </c>
      <c r="H12" s="145">
        <f>'Xã Hồng Lộc'!$AS11</f>
        <v>28.25</v>
      </c>
      <c r="I12" s="145">
        <f>'Xã Ích Hậu'!$AS11</f>
        <v>0</v>
      </c>
      <c r="J12" s="145">
        <f>'Xã Mai Phụ'!$AS11</f>
        <v>3.24</v>
      </c>
      <c r="K12" s="145">
        <f>'Xã Phù Lưu'!$AS11</f>
        <v>0.3</v>
      </c>
      <c r="L12" s="145">
        <f>'Xã Tân Lộc'!$AS11</f>
        <v>5.3</v>
      </c>
      <c r="M12" s="145">
        <f>'Xã Thạch Bằng'!$AS11</f>
        <v>14.979999999999999</v>
      </c>
      <c r="N12" s="145">
        <f>'Xã Thạch Châu'!$AS11</f>
        <v>0.11</v>
      </c>
      <c r="O12" s="145">
        <f>'Xã Thạch Kim'!$AS11</f>
        <v>0</v>
      </c>
      <c r="P12" s="145">
        <f>'Xã Thạch Mỹ'!$AS11</f>
        <v>2.58</v>
      </c>
      <c r="Q12" s="145">
        <f>'Xã Thịnh Lộc'!$AS11</f>
        <v>20.379999999999995</v>
      </c>
    </row>
    <row r="13" spans="1:19" ht="16.5" customHeight="1" x14ac:dyDescent="0.15">
      <c r="A13" s="33" t="s">
        <v>7</v>
      </c>
      <c r="B13" s="33" t="s">
        <v>37</v>
      </c>
      <c r="C13" s="36" t="s">
        <v>42</v>
      </c>
      <c r="D13" s="145">
        <f>'08-CC HUYEN'!AS12</f>
        <v>10.129999999999999</v>
      </c>
      <c r="E13" s="145">
        <f>'Xã An Lộc'!AS12</f>
        <v>0</v>
      </c>
      <c r="F13" s="145">
        <f>'Xã Bình Lộc'!$AS12</f>
        <v>0.54</v>
      </c>
      <c r="G13" s="145">
        <f>'Xã Hộ Độ'!$AS12</f>
        <v>0</v>
      </c>
      <c r="H13" s="145">
        <f>'Xã Hồng Lộc'!$AS12</f>
        <v>0</v>
      </c>
      <c r="I13" s="145">
        <f>'Xã Ích Hậu'!$AS12</f>
        <v>0</v>
      </c>
      <c r="J13" s="145">
        <f>'Xã Mai Phụ'!$AS12</f>
        <v>0.25</v>
      </c>
      <c r="K13" s="145">
        <f>'Xã Phù Lưu'!$AS12</f>
        <v>0</v>
      </c>
      <c r="L13" s="145">
        <f>'Xã Tân Lộc'!$AS12</f>
        <v>0</v>
      </c>
      <c r="M13" s="145">
        <f>'Xã Thạch Bằng'!$AS12</f>
        <v>1.42</v>
      </c>
      <c r="N13" s="145">
        <f>'Xã Thạch Châu'!$AS12</f>
        <v>3.09</v>
      </c>
      <c r="O13" s="145">
        <f>'Xã Thạch Kim'!$AS12</f>
        <v>0</v>
      </c>
      <c r="P13" s="145">
        <f>'Xã Thạch Mỹ'!$AS12</f>
        <v>0</v>
      </c>
      <c r="Q13" s="145">
        <f>'Xã Thịnh Lộc'!$AS12</f>
        <v>4.83</v>
      </c>
    </row>
    <row r="14" spans="1:19" ht="16.5" customHeight="1" x14ac:dyDescent="0.15">
      <c r="A14" s="33" t="s">
        <v>8</v>
      </c>
      <c r="B14" s="33" t="s">
        <v>15</v>
      </c>
      <c r="C14" s="36" t="s">
        <v>26</v>
      </c>
      <c r="D14" s="145">
        <f>'08-CC HUYEN'!AS13</f>
        <v>46.21</v>
      </c>
      <c r="E14" s="145">
        <f>'Xã An Lộc'!AS13</f>
        <v>0</v>
      </c>
      <c r="F14" s="145">
        <f>'Xã Bình Lộc'!$AS13</f>
        <v>0</v>
      </c>
      <c r="G14" s="145">
        <f>'Xã Hộ Độ'!$AS13</f>
        <v>1.5</v>
      </c>
      <c r="H14" s="145">
        <f>'Xã Hồng Lộc'!$AS13</f>
        <v>1.5</v>
      </c>
      <c r="I14" s="145">
        <f>'Xã Ích Hậu'!$AS13</f>
        <v>0</v>
      </c>
      <c r="J14" s="145">
        <f>'Xã Mai Phụ'!$AS13</f>
        <v>2.3600000000000003</v>
      </c>
      <c r="K14" s="145">
        <f>'Xã Phù Lưu'!$AS13</f>
        <v>0</v>
      </c>
      <c r="L14" s="145">
        <f>'Xã Tân Lộc'!$AS13</f>
        <v>0</v>
      </c>
      <c r="M14" s="145">
        <f>'Xã Thạch Bằng'!$AS13</f>
        <v>5.4</v>
      </c>
      <c r="N14" s="145">
        <f>'Xã Thạch Châu'!$AS13</f>
        <v>0</v>
      </c>
      <c r="O14" s="145">
        <f>'Xã Thạch Kim'!$AS13</f>
        <v>9.5</v>
      </c>
      <c r="P14" s="145">
        <f>'Xã Thạch Mỹ'!$AS13</f>
        <v>0</v>
      </c>
      <c r="Q14" s="145">
        <f>'Xã Thịnh Lộc'!$AS13</f>
        <v>25.95</v>
      </c>
    </row>
    <row r="15" spans="1:19" ht="16.5" customHeight="1" x14ac:dyDescent="0.15">
      <c r="A15" s="33" t="s">
        <v>9</v>
      </c>
      <c r="B15" s="33" t="s">
        <v>16</v>
      </c>
      <c r="C15" s="36" t="s">
        <v>27</v>
      </c>
      <c r="D15" s="145">
        <f>'08-CC HUYEN'!AS14</f>
        <v>0</v>
      </c>
      <c r="E15" s="145">
        <f>'Xã An Lộc'!AS14</f>
        <v>0</v>
      </c>
      <c r="F15" s="145">
        <f>'Xã Bình Lộc'!$AS14</f>
        <v>0</v>
      </c>
      <c r="G15" s="145">
        <f>'Xã Hộ Độ'!$AS14</f>
        <v>0</v>
      </c>
      <c r="H15" s="145">
        <f>'Xã Hồng Lộc'!$AS14</f>
        <v>0</v>
      </c>
      <c r="I15" s="145">
        <f>'Xã Ích Hậu'!$AS14</f>
        <v>0</v>
      </c>
      <c r="J15" s="145">
        <f>'Xã Mai Phụ'!$AS14</f>
        <v>0</v>
      </c>
      <c r="K15" s="145">
        <f>'Xã Phù Lưu'!$AS14</f>
        <v>0</v>
      </c>
      <c r="L15" s="145">
        <f>'Xã Tân Lộc'!$AS14</f>
        <v>0</v>
      </c>
      <c r="M15" s="145">
        <f>'Xã Thạch Bằng'!$AS14</f>
        <v>0</v>
      </c>
      <c r="N15" s="145">
        <f>'Xã Thạch Châu'!$AS14</f>
        <v>0</v>
      </c>
      <c r="O15" s="145">
        <f>'Xã Thạch Kim'!$AS14</f>
        <v>0</v>
      </c>
      <c r="P15" s="145">
        <f>'Xã Thạch Mỹ'!$AS14</f>
        <v>0</v>
      </c>
      <c r="Q15" s="145">
        <f>'Xã Thịnh Lộc'!$AS14</f>
        <v>0</v>
      </c>
    </row>
    <row r="16" spans="1:19" ht="16.5" customHeight="1" x14ac:dyDescent="0.15">
      <c r="A16" s="33" t="s">
        <v>39</v>
      </c>
      <c r="B16" s="33" t="s">
        <v>38</v>
      </c>
      <c r="C16" s="36" t="s">
        <v>43</v>
      </c>
      <c r="D16" s="145">
        <f>'08-CC HUYEN'!AS15</f>
        <v>4.08</v>
      </c>
      <c r="E16" s="145">
        <f>'Xã An Lộc'!AS15</f>
        <v>0</v>
      </c>
      <c r="F16" s="145">
        <f>'Xã Bình Lộc'!$AS15</f>
        <v>0</v>
      </c>
      <c r="G16" s="145">
        <f>'Xã Hộ Độ'!$AS15</f>
        <v>0</v>
      </c>
      <c r="H16" s="145">
        <f>'Xã Hồng Lộc'!$AS15</f>
        <v>2.5</v>
      </c>
      <c r="I16" s="145">
        <f>'Xã Ích Hậu'!$AS15</f>
        <v>0</v>
      </c>
      <c r="J16" s="145">
        <f>'Xã Mai Phụ'!$AS15</f>
        <v>0</v>
      </c>
      <c r="K16" s="145">
        <f>'Xã Phù Lưu'!$AS15</f>
        <v>0</v>
      </c>
      <c r="L16" s="145">
        <f>'Xã Tân Lộc'!$AS15</f>
        <v>0</v>
      </c>
      <c r="M16" s="145">
        <f>'Xã Thạch Bằng'!$AS15</f>
        <v>1.58</v>
      </c>
      <c r="N16" s="145">
        <f>'Xã Thạch Châu'!$AS15</f>
        <v>0</v>
      </c>
      <c r="O16" s="145">
        <f>'Xã Thạch Kim'!$AS15</f>
        <v>0</v>
      </c>
      <c r="P16" s="145">
        <f>'Xã Thạch Mỹ'!$AS15</f>
        <v>0</v>
      </c>
      <c r="Q16" s="145">
        <f>'Xã Thịnh Lộc'!$AS15</f>
        <v>0</v>
      </c>
    </row>
    <row r="17" spans="1:17" ht="16.5" customHeight="1" x14ac:dyDescent="0.15">
      <c r="A17" s="33" t="s">
        <v>40</v>
      </c>
      <c r="B17" s="33" t="s">
        <v>82</v>
      </c>
      <c r="C17" s="36" t="s">
        <v>70</v>
      </c>
      <c r="D17" s="145">
        <f>'08-CC HUYEN'!AS16</f>
        <v>21.470000000000002</v>
      </c>
      <c r="E17" s="145">
        <f>'Xã An Lộc'!AS16</f>
        <v>0</v>
      </c>
      <c r="F17" s="145">
        <f>'Xã Bình Lộc'!$AS16</f>
        <v>0.03</v>
      </c>
      <c r="G17" s="145">
        <f>'Xã Hộ Độ'!$AS16</f>
        <v>2.64</v>
      </c>
      <c r="H17" s="145">
        <f>'Xã Hồng Lộc'!$AS16</f>
        <v>0</v>
      </c>
      <c r="I17" s="145">
        <f>'Xã Ích Hậu'!$AS16</f>
        <v>0</v>
      </c>
      <c r="J17" s="145">
        <f>'Xã Mai Phụ'!$AS16</f>
        <v>0</v>
      </c>
      <c r="K17" s="145">
        <f>'Xã Phù Lưu'!$AS16</f>
        <v>0</v>
      </c>
      <c r="L17" s="145">
        <f>'Xã Tân Lộc'!$AS16</f>
        <v>0</v>
      </c>
      <c r="M17" s="145">
        <f>'Xã Thạch Bằng'!$AS16</f>
        <v>11.8</v>
      </c>
      <c r="N17" s="145">
        <f>'Xã Thạch Châu'!$AS16</f>
        <v>0.25</v>
      </c>
      <c r="O17" s="145">
        <f>'Xã Thạch Kim'!$AS16</f>
        <v>0</v>
      </c>
      <c r="P17" s="145">
        <f>'Xã Thạch Mỹ'!$AS16</f>
        <v>6.7</v>
      </c>
      <c r="Q17" s="145">
        <f>'Xã Thịnh Lộc'!$AS16</f>
        <v>0.05</v>
      </c>
    </row>
    <row r="18" spans="1:17" ht="16.5" customHeight="1" x14ac:dyDescent="0.15">
      <c r="A18" s="33" t="s">
        <v>50</v>
      </c>
      <c r="B18" s="33" t="s">
        <v>48</v>
      </c>
      <c r="C18" s="36" t="s">
        <v>49</v>
      </c>
      <c r="D18" s="145">
        <f>'08-CC HUYEN'!AS17</f>
        <v>44.92</v>
      </c>
      <c r="E18" s="145">
        <f>'Xã An Lộc'!AS17</f>
        <v>0</v>
      </c>
      <c r="F18" s="145">
        <f>'Xã Bình Lộc'!$AS17</f>
        <v>0</v>
      </c>
      <c r="G18" s="145">
        <f>'Xã Hộ Độ'!$AS17</f>
        <v>21.92</v>
      </c>
      <c r="H18" s="145">
        <f>'Xã Hồng Lộc'!$AS17</f>
        <v>0</v>
      </c>
      <c r="I18" s="145">
        <f>'Xã Ích Hậu'!$AS17</f>
        <v>0</v>
      </c>
      <c r="J18" s="145">
        <f>'Xã Mai Phụ'!$AS17</f>
        <v>23</v>
      </c>
      <c r="K18" s="145">
        <f>'Xã Phù Lưu'!$AS17</f>
        <v>0</v>
      </c>
      <c r="L18" s="145">
        <f>'Xã Tân Lộc'!$AS17</f>
        <v>0</v>
      </c>
      <c r="M18" s="145">
        <f>'Xã Thạch Bằng'!$AS17</f>
        <v>0</v>
      </c>
      <c r="N18" s="145">
        <f>'Xã Thạch Châu'!$AS17</f>
        <v>0</v>
      </c>
      <c r="O18" s="145">
        <f>'Xã Thạch Kim'!$AS17</f>
        <v>0</v>
      </c>
      <c r="P18" s="145">
        <f>'Xã Thạch Mỹ'!$AS17</f>
        <v>0</v>
      </c>
      <c r="Q18" s="145">
        <f>'Xã Thịnh Lộc'!$AS17</f>
        <v>0</v>
      </c>
    </row>
    <row r="19" spans="1:17" ht="16.5" customHeight="1" x14ac:dyDescent="0.15">
      <c r="A19" s="33" t="s">
        <v>187</v>
      </c>
      <c r="B19" s="33" t="s">
        <v>55</v>
      </c>
      <c r="C19" s="36" t="s">
        <v>56</v>
      </c>
      <c r="D19" s="145">
        <f>'08-CC HUYEN'!AS18</f>
        <v>0</v>
      </c>
      <c r="E19" s="145">
        <f>'Xã An Lộc'!AS18</f>
        <v>0</v>
      </c>
      <c r="F19" s="145">
        <f>'Xã Bình Lộc'!$AS18</f>
        <v>0</v>
      </c>
      <c r="G19" s="145">
        <f>'Xã Hộ Độ'!$AS18</f>
        <v>0</v>
      </c>
      <c r="H19" s="145">
        <f>'Xã Hồng Lộc'!$AS18</f>
        <v>0</v>
      </c>
      <c r="I19" s="145">
        <f>'Xã Ích Hậu'!$AS18</f>
        <v>0</v>
      </c>
      <c r="J19" s="145">
        <f>'Xã Mai Phụ'!$AS18</f>
        <v>0</v>
      </c>
      <c r="K19" s="145">
        <f>'Xã Phù Lưu'!$AS18</f>
        <v>0</v>
      </c>
      <c r="L19" s="145">
        <f>'Xã Tân Lộc'!$AS18</f>
        <v>0</v>
      </c>
      <c r="M19" s="145">
        <f>'Xã Thạch Bằng'!$AS18</f>
        <v>0</v>
      </c>
      <c r="N19" s="145">
        <f>'Xã Thạch Châu'!$AS18</f>
        <v>0</v>
      </c>
      <c r="O19" s="145">
        <f>'Xã Thạch Kim'!$AS18</f>
        <v>0</v>
      </c>
      <c r="P19" s="145">
        <f>'Xã Thạch Mỹ'!$AS18</f>
        <v>0</v>
      </c>
      <c r="Q19" s="145">
        <f>'Xã Thịnh Lộc'!$AS18</f>
        <v>0</v>
      </c>
    </row>
    <row r="20" spans="1:17" s="7" customFormat="1" ht="16.5" customHeight="1" x14ac:dyDescent="0.15">
      <c r="A20" s="32">
        <v>2</v>
      </c>
      <c r="B20" s="32" t="s">
        <v>35</v>
      </c>
      <c r="C20" s="37" t="s">
        <v>28</v>
      </c>
      <c r="D20" s="144">
        <f>'08-CC HUYEN'!AS19</f>
        <v>18.95</v>
      </c>
      <c r="E20" s="145">
        <f>'Xã An Lộc'!AS19</f>
        <v>0.09</v>
      </c>
      <c r="F20" s="145">
        <f>'Xã Bình Lộc'!$AS19</f>
        <v>0</v>
      </c>
      <c r="G20" s="145">
        <f>'Xã Hộ Độ'!$AS19</f>
        <v>1.18</v>
      </c>
      <c r="H20" s="145">
        <f>'Xã Hồng Lộc'!$AS19</f>
        <v>1.9000000000000001</v>
      </c>
      <c r="I20" s="145">
        <f>'Xã Ích Hậu'!$AS19</f>
        <v>0</v>
      </c>
      <c r="J20" s="145">
        <f>'Xã Mai Phụ'!$AS19</f>
        <v>2.5299999999999998</v>
      </c>
      <c r="K20" s="145">
        <f>'Xã Phù Lưu'!$AS19</f>
        <v>1</v>
      </c>
      <c r="L20" s="145">
        <f>'Xã Tân Lộc'!$AS19</f>
        <v>0.06</v>
      </c>
      <c r="M20" s="145">
        <f>'Xã Thạch Bằng'!$AS19</f>
        <v>0.16</v>
      </c>
      <c r="N20" s="145">
        <f>'Xã Thạch Châu'!$AS19</f>
        <v>6</v>
      </c>
      <c r="O20" s="145">
        <f>'Xã Thạch Kim'!$AS19</f>
        <v>2.5</v>
      </c>
      <c r="P20" s="145">
        <f>'Xã Thạch Mỹ'!$AS19</f>
        <v>1.6700000000000002</v>
      </c>
      <c r="Q20" s="145">
        <f>'Xã Thịnh Lộc'!$AS19</f>
        <v>1.86</v>
      </c>
    </row>
    <row r="21" spans="1:17" ht="16.5" customHeight="1" x14ac:dyDescent="0.15">
      <c r="A21" s="33" t="s">
        <v>21</v>
      </c>
      <c r="B21" s="33" t="s">
        <v>17</v>
      </c>
      <c r="C21" s="36" t="s">
        <v>29</v>
      </c>
      <c r="D21" s="145">
        <f>'08-CC HUYEN'!AS20</f>
        <v>0</v>
      </c>
      <c r="E21" s="145">
        <f>'Xã An Lộc'!AS20</f>
        <v>0</v>
      </c>
      <c r="F21" s="145">
        <f>'Xã Bình Lộc'!$AS20</f>
        <v>0</v>
      </c>
      <c r="G21" s="145">
        <f>'Xã Hộ Độ'!$AS20</f>
        <v>0</v>
      </c>
      <c r="H21" s="145">
        <f>'Xã Hồng Lộc'!$AS20</f>
        <v>0</v>
      </c>
      <c r="I21" s="145">
        <f>'Xã Ích Hậu'!$AS20</f>
        <v>0</v>
      </c>
      <c r="J21" s="145">
        <f>'Xã Mai Phụ'!$AS20</f>
        <v>0</v>
      </c>
      <c r="K21" s="145">
        <f>'Xã Phù Lưu'!$AS20</f>
        <v>0</v>
      </c>
      <c r="L21" s="145">
        <f>'Xã Tân Lộc'!$AS20</f>
        <v>0</v>
      </c>
      <c r="M21" s="145">
        <f>'Xã Thạch Bằng'!$AS20</f>
        <v>0</v>
      </c>
      <c r="N21" s="145">
        <f>'Xã Thạch Châu'!$AS20</f>
        <v>0</v>
      </c>
      <c r="O21" s="145">
        <f>'Xã Thạch Kim'!$AS20</f>
        <v>0</v>
      </c>
      <c r="P21" s="145">
        <f>'Xã Thạch Mỹ'!$AS20</f>
        <v>0</v>
      </c>
      <c r="Q21" s="145">
        <f>'Xã Thịnh Lộc'!$AS20</f>
        <v>0</v>
      </c>
    </row>
    <row r="22" spans="1:17" ht="16.5" customHeight="1" x14ac:dyDescent="0.15">
      <c r="A22" s="33" t="s">
        <v>10</v>
      </c>
      <c r="B22" s="33" t="s">
        <v>18</v>
      </c>
      <c r="C22" s="36" t="s">
        <v>30</v>
      </c>
      <c r="D22" s="145">
        <f>'08-CC HUYEN'!AS21</f>
        <v>0</v>
      </c>
      <c r="E22" s="145">
        <f>'Xã An Lộc'!AS21</f>
        <v>0</v>
      </c>
      <c r="F22" s="145">
        <f>'Xã Bình Lộc'!$AS21</f>
        <v>0</v>
      </c>
      <c r="G22" s="145">
        <f>'Xã Hộ Độ'!$AS21</f>
        <v>0</v>
      </c>
      <c r="H22" s="145">
        <f>'Xã Hồng Lộc'!$AS21</f>
        <v>0</v>
      </c>
      <c r="I22" s="145">
        <f>'Xã Ích Hậu'!$AS21</f>
        <v>0</v>
      </c>
      <c r="J22" s="145">
        <f>'Xã Mai Phụ'!$AS21</f>
        <v>0</v>
      </c>
      <c r="K22" s="145">
        <f>'Xã Phù Lưu'!$AS21</f>
        <v>0</v>
      </c>
      <c r="L22" s="145">
        <f>'Xã Tân Lộc'!$AS21</f>
        <v>0</v>
      </c>
      <c r="M22" s="145">
        <f>'Xã Thạch Bằng'!$AS21</f>
        <v>0</v>
      </c>
      <c r="N22" s="145">
        <f>'Xã Thạch Châu'!$AS21</f>
        <v>0</v>
      </c>
      <c r="O22" s="145">
        <f>'Xã Thạch Kim'!$AS21</f>
        <v>0</v>
      </c>
      <c r="P22" s="145">
        <f>'Xã Thạch Mỹ'!$AS21</f>
        <v>0</v>
      </c>
      <c r="Q22" s="145">
        <f>'Xã Thịnh Lộc'!$AS21</f>
        <v>0</v>
      </c>
    </row>
    <row r="23" spans="1:17" ht="16.5" customHeight="1" x14ac:dyDescent="0.15">
      <c r="A23" s="33" t="s">
        <v>11</v>
      </c>
      <c r="B23" s="33" t="s">
        <v>19</v>
      </c>
      <c r="C23" s="36" t="s">
        <v>123</v>
      </c>
      <c r="D23" s="145">
        <f>'08-CC HUYEN'!AS22</f>
        <v>0</v>
      </c>
      <c r="E23" s="145">
        <f>'Xã An Lộc'!AS22</f>
        <v>0</v>
      </c>
      <c r="F23" s="145">
        <f>'Xã Bình Lộc'!$AS22</f>
        <v>0</v>
      </c>
      <c r="G23" s="145">
        <f>'Xã Hộ Độ'!$AS22</f>
        <v>0</v>
      </c>
      <c r="H23" s="145">
        <f>'Xã Hồng Lộc'!$AS22</f>
        <v>0</v>
      </c>
      <c r="I23" s="145">
        <f>'Xã Ích Hậu'!$AS22</f>
        <v>0</v>
      </c>
      <c r="J23" s="145">
        <f>'Xã Mai Phụ'!$AS22</f>
        <v>0</v>
      </c>
      <c r="K23" s="145">
        <f>'Xã Phù Lưu'!$AS22</f>
        <v>0</v>
      </c>
      <c r="L23" s="145">
        <f>'Xã Tân Lộc'!$AS22</f>
        <v>0</v>
      </c>
      <c r="M23" s="145">
        <f>'Xã Thạch Bằng'!$AS22</f>
        <v>0</v>
      </c>
      <c r="N23" s="145">
        <f>'Xã Thạch Châu'!$AS22</f>
        <v>0</v>
      </c>
      <c r="O23" s="145">
        <f>'Xã Thạch Kim'!$AS22</f>
        <v>0</v>
      </c>
      <c r="P23" s="145">
        <f>'Xã Thạch Mỹ'!$AS22</f>
        <v>0</v>
      </c>
      <c r="Q23" s="145">
        <f>'Xã Thịnh Lộc'!$AS22</f>
        <v>0</v>
      </c>
    </row>
    <row r="24" spans="1:17" ht="16.5" customHeight="1" x14ac:dyDescent="0.15">
      <c r="A24" s="33" t="s">
        <v>12</v>
      </c>
      <c r="B24" s="33" t="s">
        <v>79</v>
      </c>
      <c r="C24" s="36" t="s">
        <v>126</v>
      </c>
      <c r="D24" s="145">
        <f>'08-CC HUYEN'!AS23</f>
        <v>0</v>
      </c>
      <c r="E24" s="145">
        <f>'Xã An Lộc'!AS23</f>
        <v>0</v>
      </c>
      <c r="F24" s="145">
        <f>'Xã Bình Lộc'!$AS23</f>
        <v>0</v>
      </c>
      <c r="G24" s="145">
        <f>'Xã Hộ Độ'!$AS23</f>
        <v>0</v>
      </c>
      <c r="H24" s="145">
        <f>'Xã Hồng Lộc'!$AS23</f>
        <v>0</v>
      </c>
      <c r="I24" s="145">
        <f>'Xã Ích Hậu'!$AS23</f>
        <v>0</v>
      </c>
      <c r="J24" s="145">
        <f>'Xã Mai Phụ'!$AS23</f>
        <v>0</v>
      </c>
      <c r="K24" s="145">
        <f>'Xã Phù Lưu'!$AS23</f>
        <v>0</v>
      </c>
      <c r="L24" s="145">
        <f>'Xã Tân Lộc'!$AS23</f>
        <v>0</v>
      </c>
      <c r="M24" s="145">
        <f>'Xã Thạch Bằng'!$AS23</f>
        <v>0</v>
      </c>
      <c r="N24" s="145">
        <f>'Xã Thạch Châu'!$AS23</f>
        <v>0</v>
      </c>
      <c r="O24" s="145">
        <f>'Xã Thạch Kim'!$AS23</f>
        <v>0</v>
      </c>
      <c r="P24" s="145">
        <f>'Xã Thạch Mỹ'!$AS23</f>
        <v>0</v>
      </c>
      <c r="Q24" s="145">
        <f>'Xã Thịnh Lộc'!$AS23</f>
        <v>0</v>
      </c>
    </row>
    <row r="25" spans="1:17" ht="16.5" customHeight="1" x14ac:dyDescent="0.15">
      <c r="A25" s="33" t="s">
        <v>13</v>
      </c>
      <c r="B25" s="33" t="s">
        <v>83</v>
      </c>
      <c r="C25" s="36" t="s">
        <v>127</v>
      </c>
      <c r="D25" s="145">
        <f>'08-CC HUYEN'!AS24</f>
        <v>0</v>
      </c>
      <c r="E25" s="145">
        <f>'Xã An Lộc'!AS24</f>
        <v>0</v>
      </c>
      <c r="F25" s="145">
        <f>'Xã Bình Lộc'!$AS24</f>
        <v>0</v>
      </c>
      <c r="G25" s="145">
        <f>'Xã Hộ Độ'!$AS24</f>
        <v>0</v>
      </c>
      <c r="H25" s="145">
        <f>'Xã Hồng Lộc'!$AS24</f>
        <v>0</v>
      </c>
      <c r="I25" s="145">
        <f>'Xã Ích Hậu'!$AS24</f>
        <v>0</v>
      </c>
      <c r="J25" s="145">
        <f>'Xã Mai Phụ'!$AS24</f>
        <v>0</v>
      </c>
      <c r="K25" s="145">
        <f>'Xã Phù Lưu'!$AS24</f>
        <v>0</v>
      </c>
      <c r="L25" s="145">
        <f>'Xã Tân Lộc'!$AS24</f>
        <v>0</v>
      </c>
      <c r="M25" s="145">
        <f>'Xã Thạch Bằng'!$AS24</f>
        <v>0</v>
      </c>
      <c r="N25" s="145">
        <f>'Xã Thạch Châu'!$AS24</f>
        <v>0</v>
      </c>
      <c r="O25" s="145">
        <f>'Xã Thạch Kim'!$AS24</f>
        <v>0</v>
      </c>
      <c r="P25" s="145">
        <f>'Xã Thạch Mỹ'!$AS24</f>
        <v>0</v>
      </c>
      <c r="Q25" s="145">
        <f>'Xã Thịnh Lộc'!$AS24</f>
        <v>0</v>
      </c>
    </row>
    <row r="26" spans="1:17" ht="16.5" customHeight="1" x14ac:dyDescent="0.15">
      <c r="A26" s="33" t="s">
        <v>14</v>
      </c>
      <c r="B26" s="33" t="s">
        <v>84</v>
      </c>
      <c r="C26" s="36" t="s">
        <v>125</v>
      </c>
      <c r="D26" s="145">
        <f>'08-CC HUYEN'!AS25</f>
        <v>0</v>
      </c>
      <c r="E26" s="145">
        <f>'Xã An Lộc'!AS25</f>
        <v>0</v>
      </c>
      <c r="F26" s="145">
        <f>'Xã Bình Lộc'!$AS25</f>
        <v>0</v>
      </c>
      <c r="G26" s="145">
        <f>'Xã Hộ Độ'!$AS25</f>
        <v>0</v>
      </c>
      <c r="H26" s="145">
        <f>'Xã Hồng Lộc'!$AS25</f>
        <v>0</v>
      </c>
      <c r="I26" s="145">
        <f>'Xã Ích Hậu'!$AS25</f>
        <v>0</v>
      </c>
      <c r="J26" s="145">
        <f>'Xã Mai Phụ'!$AS25</f>
        <v>0</v>
      </c>
      <c r="K26" s="145">
        <f>'Xã Phù Lưu'!$AS25</f>
        <v>0</v>
      </c>
      <c r="L26" s="145">
        <f>'Xã Tân Lộc'!$AS25</f>
        <v>0</v>
      </c>
      <c r="M26" s="145">
        <f>'Xã Thạch Bằng'!$AS25</f>
        <v>0</v>
      </c>
      <c r="N26" s="145">
        <f>'Xã Thạch Châu'!$AS25</f>
        <v>0</v>
      </c>
      <c r="O26" s="145">
        <f>'Xã Thạch Kim'!$AS25</f>
        <v>0</v>
      </c>
      <c r="P26" s="145">
        <f>'Xã Thạch Mỹ'!$AS25</f>
        <v>0</v>
      </c>
      <c r="Q26" s="145">
        <f>'Xã Thịnh Lộc'!$AS25</f>
        <v>0</v>
      </c>
    </row>
    <row r="27" spans="1:17" ht="16.5" customHeight="1" x14ac:dyDescent="0.15">
      <c r="A27" s="33" t="s">
        <v>22</v>
      </c>
      <c r="B27" s="33" t="s">
        <v>85</v>
      </c>
      <c r="C27" s="36" t="s">
        <v>51</v>
      </c>
      <c r="D27" s="145">
        <f>'08-CC HUYEN'!AS26</f>
        <v>0</v>
      </c>
      <c r="E27" s="145">
        <f>'Xã An Lộc'!AS26</f>
        <v>0</v>
      </c>
      <c r="F27" s="145">
        <f>'Xã Bình Lộc'!$AS26</f>
        <v>0</v>
      </c>
      <c r="G27" s="145">
        <f>'Xã Hộ Độ'!$AS26</f>
        <v>0</v>
      </c>
      <c r="H27" s="145">
        <f>'Xã Hồng Lộc'!$AS26</f>
        <v>0</v>
      </c>
      <c r="I27" s="145">
        <f>'Xã Ích Hậu'!$AS26</f>
        <v>0</v>
      </c>
      <c r="J27" s="145">
        <f>'Xã Mai Phụ'!$AS26</f>
        <v>0</v>
      </c>
      <c r="K27" s="145">
        <f>'Xã Phù Lưu'!$AS26</f>
        <v>0</v>
      </c>
      <c r="L27" s="145">
        <f>'Xã Tân Lộc'!$AS26</f>
        <v>0</v>
      </c>
      <c r="M27" s="145">
        <f>'Xã Thạch Bằng'!$AS26</f>
        <v>0</v>
      </c>
      <c r="N27" s="145">
        <f>'Xã Thạch Châu'!$AS26</f>
        <v>0</v>
      </c>
      <c r="O27" s="145">
        <f>'Xã Thạch Kim'!$AS26</f>
        <v>0</v>
      </c>
      <c r="P27" s="145">
        <f>'Xã Thạch Mỹ'!$AS26</f>
        <v>0</v>
      </c>
      <c r="Q27" s="145">
        <f>'Xã Thịnh Lộc'!$AS26</f>
        <v>0</v>
      </c>
    </row>
    <row r="28" spans="1:17" ht="16.5" customHeight="1" x14ac:dyDescent="0.15">
      <c r="A28" s="33" t="s">
        <v>23</v>
      </c>
      <c r="B28" s="33" t="s">
        <v>86</v>
      </c>
      <c r="C28" s="36" t="s">
        <v>44</v>
      </c>
      <c r="D28" s="145">
        <f>'08-CC HUYEN'!AS27</f>
        <v>0</v>
      </c>
      <c r="E28" s="145">
        <f>'Xã An Lộc'!AS27</f>
        <v>0</v>
      </c>
      <c r="F28" s="145">
        <f>'Xã Bình Lộc'!$AS27</f>
        <v>0</v>
      </c>
      <c r="G28" s="145">
        <f>'Xã Hộ Độ'!$AS27</f>
        <v>0</v>
      </c>
      <c r="H28" s="145">
        <f>'Xã Hồng Lộc'!$AS27</f>
        <v>0</v>
      </c>
      <c r="I28" s="145">
        <f>'Xã Ích Hậu'!$AS27</f>
        <v>0</v>
      </c>
      <c r="J28" s="145">
        <f>'Xã Mai Phụ'!$AS27</f>
        <v>0</v>
      </c>
      <c r="K28" s="145">
        <f>'Xã Phù Lưu'!$AS27</f>
        <v>0</v>
      </c>
      <c r="L28" s="145">
        <f>'Xã Tân Lộc'!$AS27</f>
        <v>0</v>
      </c>
      <c r="M28" s="145">
        <f>'Xã Thạch Bằng'!$AS27</f>
        <v>0</v>
      </c>
      <c r="N28" s="145">
        <f>'Xã Thạch Châu'!$AS27</f>
        <v>0</v>
      </c>
      <c r="O28" s="145">
        <f>'Xã Thạch Kim'!$AS27</f>
        <v>0</v>
      </c>
      <c r="P28" s="145">
        <f>'Xã Thạch Mỹ'!$AS27</f>
        <v>0</v>
      </c>
      <c r="Q28" s="145">
        <f>'Xã Thịnh Lộc'!$AS27</f>
        <v>0</v>
      </c>
    </row>
    <row r="29" spans="1:17" ht="32" x14ac:dyDescent="0.15">
      <c r="A29" s="33" t="s">
        <v>45</v>
      </c>
      <c r="B29" s="33" t="s">
        <v>131</v>
      </c>
      <c r="C29" s="36" t="s">
        <v>31</v>
      </c>
      <c r="D29" s="145">
        <f>'08-CC HUYEN'!AS28</f>
        <v>1.33</v>
      </c>
      <c r="E29" s="145">
        <f>'Xã An Lộc'!AS28</f>
        <v>0</v>
      </c>
      <c r="F29" s="145">
        <f>'Xã Bình Lộc'!$AS28</f>
        <v>0</v>
      </c>
      <c r="G29" s="145">
        <f>'Xã Hộ Độ'!$AS28</f>
        <v>0</v>
      </c>
      <c r="H29" s="145">
        <f>'Xã Hồng Lộc'!$AS28</f>
        <v>0.2</v>
      </c>
      <c r="I29" s="145">
        <f>'Xã Ích Hậu'!$AS28</f>
        <v>0</v>
      </c>
      <c r="J29" s="145">
        <f>'Xã Mai Phụ'!$AS28</f>
        <v>0</v>
      </c>
      <c r="K29" s="145">
        <f>'Xã Phù Lưu'!$AS28</f>
        <v>1</v>
      </c>
      <c r="L29" s="145">
        <f>'Xã Tân Lộc'!$AS28</f>
        <v>0</v>
      </c>
      <c r="M29" s="145">
        <f>'Xã Thạch Bằng'!$AS28</f>
        <v>0</v>
      </c>
      <c r="N29" s="145">
        <f>'Xã Thạch Châu'!$AS28</f>
        <v>0</v>
      </c>
      <c r="O29" s="145">
        <f>'Xã Thạch Kim'!$AS28</f>
        <v>0</v>
      </c>
      <c r="P29" s="145">
        <f>'Xã Thạch Mỹ'!$AS28</f>
        <v>0</v>
      </c>
      <c r="Q29" s="145">
        <f>'Xã Thịnh Lộc'!$AS28</f>
        <v>0.13</v>
      </c>
    </row>
    <row r="30" spans="1:17" ht="16.5" customHeight="1" x14ac:dyDescent="0.15">
      <c r="A30" s="50" t="s">
        <v>130</v>
      </c>
      <c r="B30" s="33" t="s">
        <v>104</v>
      </c>
      <c r="C30" s="36" t="s">
        <v>148</v>
      </c>
      <c r="D30" s="145">
        <f>'08-CC HUYEN'!AS29</f>
        <v>0</v>
      </c>
      <c r="E30" s="145">
        <f>'Xã An Lộc'!AS29</f>
        <v>0</v>
      </c>
      <c r="F30" s="145">
        <f>'Xã Bình Lộc'!$AS29</f>
        <v>0</v>
      </c>
      <c r="G30" s="145">
        <f>'Xã Hộ Độ'!$AS29</f>
        <v>0</v>
      </c>
      <c r="H30" s="145">
        <f>'Xã Hồng Lộc'!$AS29</f>
        <v>0</v>
      </c>
      <c r="I30" s="145">
        <f>'Xã Ích Hậu'!$AS29</f>
        <v>0</v>
      </c>
      <c r="J30" s="145">
        <f>'Xã Mai Phụ'!$AS29</f>
        <v>0</v>
      </c>
      <c r="K30" s="145">
        <f>'Xã Phù Lưu'!$AS29</f>
        <v>0</v>
      </c>
      <c r="L30" s="145">
        <f>'Xã Tân Lộc'!$AS29</f>
        <v>0</v>
      </c>
      <c r="M30" s="145">
        <f>'Xã Thạch Bằng'!$AS29</f>
        <v>0</v>
      </c>
      <c r="N30" s="145">
        <f>'Xã Thạch Châu'!$AS29</f>
        <v>0</v>
      </c>
      <c r="O30" s="145">
        <f>'Xã Thạch Kim'!$AS29</f>
        <v>0</v>
      </c>
      <c r="P30" s="145">
        <f>'Xã Thạch Mỹ'!$AS29</f>
        <v>0</v>
      </c>
      <c r="Q30" s="145">
        <f>'Xã Thịnh Lộc'!$AS29</f>
        <v>0</v>
      </c>
    </row>
    <row r="31" spans="1:17" ht="16.5" customHeight="1" x14ac:dyDescent="0.15">
      <c r="A31" s="50" t="s">
        <v>178</v>
      </c>
      <c r="B31" s="33" t="s">
        <v>120</v>
      </c>
      <c r="C31" s="36" t="s">
        <v>124</v>
      </c>
      <c r="D31" s="145">
        <f>'08-CC HUYEN'!AS30</f>
        <v>0</v>
      </c>
      <c r="E31" s="145">
        <f>'Xã An Lộc'!AS30</f>
        <v>0</v>
      </c>
      <c r="F31" s="145">
        <f>'Xã Bình Lộc'!$AS30</f>
        <v>0</v>
      </c>
      <c r="G31" s="145">
        <f>'Xã Hộ Độ'!$AS30</f>
        <v>0</v>
      </c>
      <c r="H31" s="145">
        <f>'Xã Hồng Lộc'!$AS30</f>
        <v>0</v>
      </c>
      <c r="I31" s="145">
        <f>'Xã Ích Hậu'!$AS30</f>
        <v>0</v>
      </c>
      <c r="J31" s="145">
        <f>'Xã Mai Phụ'!$AS30</f>
        <v>0</v>
      </c>
      <c r="K31" s="145">
        <f>'Xã Phù Lưu'!$AS30</f>
        <v>0</v>
      </c>
      <c r="L31" s="145">
        <f>'Xã Tân Lộc'!$AS30</f>
        <v>0</v>
      </c>
      <c r="M31" s="145">
        <f>'Xã Thạch Bằng'!$AS30</f>
        <v>0</v>
      </c>
      <c r="N31" s="145">
        <f>'Xã Thạch Châu'!$AS30</f>
        <v>0</v>
      </c>
      <c r="O31" s="145">
        <f>'Xã Thạch Kim'!$AS30</f>
        <v>0</v>
      </c>
      <c r="P31" s="145">
        <f>'Xã Thạch Mỹ'!$AS30</f>
        <v>0</v>
      </c>
      <c r="Q31" s="145">
        <f>'Xã Thịnh Lộc'!$AS30</f>
        <v>0</v>
      </c>
    </row>
    <row r="32" spans="1:17" ht="16.5" customHeight="1" x14ac:dyDescent="0.15">
      <c r="A32" s="33" t="s">
        <v>179</v>
      </c>
      <c r="B32" s="33" t="s">
        <v>80</v>
      </c>
      <c r="C32" s="36" t="s">
        <v>69</v>
      </c>
      <c r="D32" s="145">
        <f>'08-CC HUYEN'!AS31</f>
        <v>0</v>
      </c>
      <c r="E32" s="145">
        <f>'Xã An Lộc'!AS31</f>
        <v>0</v>
      </c>
      <c r="F32" s="145">
        <f>'Xã Bình Lộc'!$AS31</f>
        <v>0</v>
      </c>
      <c r="G32" s="145">
        <f>'Xã Hộ Độ'!$AS31</f>
        <v>0</v>
      </c>
      <c r="H32" s="145">
        <f>'Xã Hồng Lộc'!$AS31</f>
        <v>0</v>
      </c>
      <c r="I32" s="145">
        <f>'Xã Ích Hậu'!$AS31</f>
        <v>0</v>
      </c>
      <c r="J32" s="145">
        <f>'Xã Mai Phụ'!$AS31</f>
        <v>0</v>
      </c>
      <c r="K32" s="145">
        <f>'Xã Phù Lưu'!$AS31</f>
        <v>0</v>
      </c>
      <c r="L32" s="145">
        <f>'Xã Tân Lộc'!$AS31</f>
        <v>0</v>
      </c>
      <c r="M32" s="145">
        <f>'Xã Thạch Bằng'!$AS31</f>
        <v>0</v>
      </c>
      <c r="N32" s="145">
        <f>'Xã Thạch Châu'!$AS31</f>
        <v>0</v>
      </c>
      <c r="O32" s="145">
        <f>'Xã Thạch Kim'!$AS31</f>
        <v>0</v>
      </c>
      <c r="P32" s="145">
        <f>'Xã Thạch Mỹ'!$AS31</f>
        <v>0</v>
      </c>
      <c r="Q32" s="145">
        <f>'Xã Thịnh Lộc'!$AS31</f>
        <v>0</v>
      </c>
    </row>
    <row r="33" spans="1:17" ht="16.5" customHeight="1" x14ac:dyDescent="0.15">
      <c r="A33" s="33" t="s">
        <v>180</v>
      </c>
      <c r="B33" s="33" t="s">
        <v>87</v>
      </c>
      <c r="C33" s="36" t="s">
        <v>92</v>
      </c>
      <c r="D33" s="145">
        <f>'08-CC HUYEN'!AS32</f>
        <v>3.25</v>
      </c>
      <c r="E33" s="145">
        <f>'Xã An Lộc'!AS32</f>
        <v>0</v>
      </c>
      <c r="F33" s="145">
        <f>'Xã Bình Lộc'!$AS32</f>
        <v>0</v>
      </c>
      <c r="G33" s="145">
        <f>'Xã Hộ Độ'!$AS32</f>
        <v>0</v>
      </c>
      <c r="H33" s="145">
        <f>'Xã Hồng Lộc'!$AS32</f>
        <v>1.5</v>
      </c>
      <c r="I33" s="145">
        <f>'Xã Ích Hậu'!$AS32</f>
        <v>0</v>
      </c>
      <c r="J33" s="145">
        <f>'Xã Mai Phụ'!$AS32</f>
        <v>0</v>
      </c>
      <c r="K33" s="145">
        <f>'Xã Phù Lưu'!$AS32</f>
        <v>0</v>
      </c>
      <c r="L33" s="145">
        <f>'Xã Tân Lộc'!$AS32</f>
        <v>0</v>
      </c>
      <c r="M33" s="145">
        <f>'Xã Thạch Bằng'!$AS32</f>
        <v>0.05</v>
      </c>
      <c r="N33" s="145">
        <f>'Xã Thạch Châu'!$AS32</f>
        <v>0</v>
      </c>
      <c r="O33" s="145">
        <f>'Xã Thạch Kim'!$AS32</f>
        <v>0</v>
      </c>
      <c r="P33" s="145">
        <f>'Xã Thạch Mỹ'!$AS32</f>
        <v>0</v>
      </c>
      <c r="Q33" s="145">
        <f>'Xã Thịnh Lộc'!$AS32</f>
        <v>1.7</v>
      </c>
    </row>
    <row r="34" spans="1:17" ht="16.5" customHeight="1" x14ac:dyDescent="0.15">
      <c r="A34" s="33" t="s">
        <v>181</v>
      </c>
      <c r="B34" s="33" t="s">
        <v>88</v>
      </c>
      <c r="C34" s="36" t="s">
        <v>93</v>
      </c>
      <c r="D34" s="145">
        <f>'08-CC HUYEN'!AS33</f>
        <v>0</v>
      </c>
      <c r="E34" s="145">
        <f>'Xã An Lộc'!AS33</f>
        <v>0</v>
      </c>
      <c r="F34" s="145">
        <f>'Xã Bình Lộc'!$AS33</f>
        <v>0</v>
      </c>
      <c r="G34" s="145">
        <f>'Xã Hộ Độ'!$AS33</f>
        <v>0</v>
      </c>
      <c r="H34" s="145">
        <f>'Xã Hồng Lộc'!$AS33</f>
        <v>0</v>
      </c>
      <c r="I34" s="145">
        <f>'Xã Ích Hậu'!$AS33</f>
        <v>0</v>
      </c>
      <c r="J34" s="145">
        <f>'Xã Mai Phụ'!$AS33</f>
        <v>0</v>
      </c>
      <c r="K34" s="145">
        <f>'Xã Phù Lưu'!$AS33</f>
        <v>0</v>
      </c>
      <c r="L34" s="145">
        <f>'Xã Tân Lộc'!$AS33</f>
        <v>0</v>
      </c>
      <c r="M34" s="145">
        <f>'Xã Thạch Bằng'!$AS33</f>
        <v>0</v>
      </c>
      <c r="N34" s="145">
        <f>'Xã Thạch Châu'!$AS33</f>
        <v>0</v>
      </c>
      <c r="O34" s="145">
        <f>'Xã Thạch Kim'!$AS33</f>
        <v>0</v>
      </c>
      <c r="P34" s="145">
        <f>'Xã Thạch Mỹ'!$AS33</f>
        <v>0</v>
      </c>
      <c r="Q34" s="145">
        <f>'Xã Thịnh Lộc'!$AS33</f>
        <v>0</v>
      </c>
    </row>
    <row r="35" spans="1:17" ht="16.5" customHeight="1" x14ac:dyDescent="0.15">
      <c r="A35" s="33" t="s">
        <v>182</v>
      </c>
      <c r="B35" s="33" t="s">
        <v>89</v>
      </c>
      <c r="C35" s="36" t="s">
        <v>97</v>
      </c>
      <c r="D35" s="145">
        <f>'08-CC HUYEN'!AS34</f>
        <v>7.0000000000000007E-2</v>
      </c>
      <c r="E35" s="145">
        <f>'Xã An Lộc'!AS34</f>
        <v>0</v>
      </c>
      <c r="F35" s="145">
        <f>'Xã Bình Lộc'!$AS34</f>
        <v>0</v>
      </c>
      <c r="G35" s="145">
        <f>'Xã Hộ Độ'!$AS34</f>
        <v>0</v>
      </c>
      <c r="H35" s="145">
        <f>'Xã Hồng Lộc'!$AS34</f>
        <v>0</v>
      </c>
      <c r="I35" s="145">
        <f>'Xã Ích Hậu'!$AS34</f>
        <v>0</v>
      </c>
      <c r="J35" s="145">
        <f>'Xã Mai Phụ'!$AS34</f>
        <v>0</v>
      </c>
      <c r="K35" s="145">
        <f>'Xã Phù Lưu'!$AS34</f>
        <v>0</v>
      </c>
      <c r="L35" s="145">
        <f>'Xã Tân Lộc'!$AS34</f>
        <v>0</v>
      </c>
      <c r="M35" s="145">
        <f>'Xã Thạch Bằng'!$AS34</f>
        <v>0</v>
      </c>
      <c r="N35" s="145">
        <f>'Xã Thạch Châu'!$AS34</f>
        <v>0</v>
      </c>
      <c r="O35" s="145">
        <f>'Xã Thạch Kim'!$AS34</f>
        <v>0</v>
      </c>
      <c r="P35" s="145">
        <f>'Xã Thạch Mỹ'!$AS34</f>
        <v>7.0000000000000007E-2</v>
      </c>
      <c r="Q35" s="145">
        <f>'Xã Thịnh Lộc'!$AS34</f>
        <v>0</v>
      </c>
    </row>
    <row r="36" spans="1:17" ht="16.5" customHeight="1" x14ac:dyDescent="0.15">
      <c r="A36" s="33" t="s">
        <v>183</v>
      </c>
      <c r="B36" s="33" t="s">
        <v>117</v>
      </c>
      <c r="C36" s="36" t="s">
        <v>94</v>
      </c>
      <c r="D36" s="145">
        <f>'08-CC HUYEN'!AS35</f>
        <v>0</v>
      </c>
      <c r="E36" s="145">
        <f>'Xã An Lộc'!AS35</f>
        <v>0</v>
      </c>
      <c r="F36" s="145">
        <f>'Xã Bình Lộc'!$AS35</f>
        <v>0</v>
      </c>
      <c r="G36" s="145">
        <f>'Xã Hộ Độ'!$AS35</f>
        <v>0</v>
      </c>
      <c r="H36" s="145">
        <f>'Xã Hồng Lộc'!$AS35</f>
        <v>0</v>
      </c>
      <c r="I36" s="145">
        <f>'Xã Ích Hậu'!$AS35</f>
        <v>0</v>
      </c>
      <c r="J36" s="145">
        <f>'Xã Mai Phụ'!$AS35</f>
        <v>0</v>
      </c>
      <c r="K36" s="145">
        <f>'Xã Phù Lưu'!$AS35</f>
        <v>0</v>
      </c>
      <c r="L36" s="145">
        <f>'Xã Tân Lộc'!$AS35</f>
        <v>0</v>
      </c>
      <c r="M36" s="145">
        <f>'Xã Thạch Bằng'!$AS35</f>
        <v>0</v>
      </c>
      <c r="N36" s="145">
        <f>'Xã Thạch Châu'!$AS35</f>
        <v>0</v>
      </c>
      <c r="O36" s="145">
        <f>'Xã Thạch Kim'!$AS35</f>
        <v>0</v>
      </c>
      <c r="P36" s="145">
        <f>'Xã Thạch Mỹ'!$AS35</f>
        <v>0</v>
      </c>
      <c r="Q36" s="145">
        <f>'Xã Thịnh Lộc'!$AS35</f>
        <v>0</v>
      </c>
    </row>
    <row r="37" spans="1:17" ht="16.5" customHeight="1" x14ac:dyDescent="0.15">
      <c r="A37" s="33" t="s">
        <v>184</v>
      </c>
      <c r="B37" s="33" t="s">
        <v>121</v>
      </c>
      <c r="C37" s="36" t="s">
        <v>118</v>
      </c>
      <c r="D37" s="145">
        <f>'08-CC HUYEN'!AS36</f>
        <v>0</v>
      </c>
      <c r="E37" s="145">
        <f>'Xã An Lộc'!AS36</f>
        <v>0</v>
      </c>
      <c r="F37" s="145">
        <f>'Xã Bình Lộc'!$AS36</f>
        <v>0</v>
      </c>
      <c r="G37" s="145">
        <f>'Xã Hộ Độ'!$AS36</f>
        <v>0</v>
      </c>
      <c r="H37" s="145">
        <f>'Xã Hồng Lộc'!$AS36</f>
        <v>0</v>
      </c>
      <c r="I37" s="145">
        <f>'Xã Ích Hậu'!$AS36</f>
        <v>0</v>
      </c>
      <c r="J37" s="145">
        <f>'Xã Mai Phụ'!$AS36</f>
        <v>0</v>
      </c>
      <c r="K37" s="145">
        <f>'Xã Phù Lưu'!$AS36</f>
        <v>0</v>
      </c>
      <c r="L37" s="145">
        <f>'Xã Tân Lộc'!$AS36</f>
        <v>0</v>
      </c>
      <c r="M37" s="145">
        <f>'Xã Thạch Bằng'!$AS36</f>
        <v>0</v>
      </c>
      <c r="N37" s="145">
        <f>'Xã Thạch Châu'!$AS36</f>
        <v>0</v>
      </c>
      <c r="O37" s="145">
        <f>'Xã Thạch Kim'!$AS36</f>
        <v>0</v>
      </c>
      <c r="P37" s="145">
        <f>'Xã Thạch Mỹ'!$AS36</f>
        <v>0</v>
      </c>
      <c r="Q37" s="145">
        <f>'Xã Thịnh Lộc'!$AS36</f>
        <v>0</v>
      </c>
    </row>
    <row r="38" spans="1:17" ht="16.5" customHeight="1" x14ac:dyDescent="0.15">
      <c r="A38" s="33" t="s">
        <v>185</v>
      </c>
      <c r="B38" s="33" t="s">
        <v>90</v>
      </c>
      <c r="C38" s="36" t="s">
        <v>95</v>
      </c>
      <c r="D38" s="145">
        <f>'08-CC HUYEN'!AS37</f>
        <v>0</v>
      </c>
      <c r="E38" s="145">
        <f>'Xã An Lộc'!AS37</f>
        <v>0</v>
      </c>
      <c r="F38" s="145">
        <f>'Xã Bình Lộc'!$AS37</f>
        <v>0</v>
      </c>
      <c r="G38" s="145">
        <f>'Xã Hộ Độ'!$AS37</f>
        <v>0</v>
      </c>
      <c r="H38" s="145">
        <f>'Xã Hồng Lộc'!$AS37</f>
        <v>0</v>
      </c>
      <c r="I38" s="145">
        <f>'Xã Ích Hậu'!$AS37</f>
        <v>0</v>
      </c>
      <c r="J38" s="145">
        <f>'Xã Mai Phụ'!$AS37</f>
        <v>0</v>
      </c>
      <c r="K38" s="145">
        <f>'Xã Phù Lưu'!$AS37</f>
        <v>0</v>
      </c>
      <c r="L38" s="145">
        <f>'Xã Tân Lộc'!$AS37</f>
        <v>0</v>
      </c>
      <c r="M38" s="145">
        <f>'Xã Thạch Bằng'!$AS37</f>
        <v>0</v>
      </c>
      <c r="N38" s="145">
        <f>'Xã Thạch Châu'!$AS37</f>
        <v>0</v>
      </c>
      <c r="O38" s="145">
        <f>'Xã Thạch Kim'!$AS37</f>
        <v>0</v>
      </c>
      <c r="P38" s="145">
        <f>'Xã Thạch Mỹ'!$AS37</f>
        <v>0</v>
      </c>
      <c r="Q38" s="145">
        <f>'Xã Thịnh Lộc'!$AS37</f>
        <v>0</v>
      </c>
    </row>
    <row r="39" spans="1:17" ht="32" x14ac:dyDescent="0.15">
      <c r="A39" s="33" t="s">
        <v>186</v>
      </c>
      <c r="B39" s="33" t="s">
        <v>91</v>
      </c>
      <c r="C39" s="36" t="s">
        <v>46</v>
      </c>
      <c r="D39" s="145">
        <f>'08-CC HUYEN'!AS38</f>
        <v>0.01</v>
      </c>
      <c r="E39" s="145">
        <f>'Xã An Lộc'!AS38</f>
        <v>0</v>
      </c>
      <c r="F39" s="145">
        <f>'Xã Bình Lộc'!$AS38</f>
        <v>0</v>
      </c>
      <c r="G39" s="145">
        <f>'Xã Hộ Độ'!$AS38</f>
        <v>0</v>
      </c>
      <c r="H39" s="145">
        <f>'Xã Hồng Lộc'!$AS38</f>
        <v>0</v>
      </c>
      <c r="I39" s="145">
        <f>'Xã Ích Hậu'!$AS38</f>
        <v>0</v>
      </c>
      <c r="J39" s="145">
        <f>'Xã Mai Phụ'!$AS38</f>
        <v>0</v>
      </c>
      <c r="K39" s="145">
        <f>'Xã Phù Lưu'!$AS38</f>
        <v>0</v>
      </c>
      <c r="L39" s="145">
        <f>'Xã Tân Lộc'!$AS38</f>
        <v>0</v>
      </c>
      <c r="M39" s="145">
        <f>'Xã Thạch Bằng'!$AS38</f>
        <v>0</v>
      </c>
      <c r="N39" s="145">
        <f>'Xã Thạch Châu'!$AS38</f>
        <v>0</v>
      </c>
      <c r="O39" s="145">
        <f>'Xã Thạch Kim'!$AS38</f>
        <v>0</v>
      </c>
      <c r="P39" s="145">
        <f>'Xã Thạch Mỹ'!$AS38</f>
        <v>0</v>
      </c>
      <c r="Q39" s="145">
        <f>'Xã Thịnh Lộc'!$AS38</f>
        <v>0.01</v>
      </c>
    </row>
    <row r="40" spans="1:17" ht="16.5" customHeight="1" x14ac:dyDescent="0.15">
      <c r="A40" s="50" t="s">
        <v>188</v>
      </c>
      <c r="B40" s="33" t="s">
        <v>98</v>
      </c>
      <c r="C40" s="36" t="s">
        <v>52</v>
      </c>
      <c r="D40" s="145">
        <f>'08-CC HUYEN'!AS39</f>
        <v>0</v>
      </c>
      <c r="E40" s="145">
        <f>'Xã An Lộc'!AS39</f>
        <v>0</v>
      </c>
      <c r="F40" s="145">
        <f>'Xã Bình Lộc'!$AS39</f>
        <v>0</v>
      </c>
      <c r="G40" s="145">
        <f>'Xã Hộ Độ'!$AS39</f>
        <v>0</v>
      </c>
      <c r="H40" s="145">
        <f>'Xã Hồng Lộc'!$AS39</f>
        <v>0</v>
      </c>
      <c r="I40" s="145">
        <f>'Xã Ích Hậu'!$AS39</f>
        <v>0</v>
      </c>
      <c r="J40" s="145">
        <f>'Xã Mai Phụ'!$AS39</f>
        <v>0</v>
      </c>
      <c r="K40" s="145">
        <f>'Xã Phù Lưu'!$AS39</f>
        <v>0</v>
      </c>
      <c r="L40" s="145">
        <f>'Xã Tân Lộc'!$AS39</f>
        <v>0</v>
      </c>
      <c r="M40" s="145">
        <f>'Xã Thạch Bằng'!$AS39</f>
        <v>0</v>
      </c>
      <c r="N40" s="145">
        <f>'Xã Thạch Châu'!$AS39</f>
        <v>0</v>
      </c>
      <c r="O40" s="145">
        <f>'Xã Thạch Kim'!$AS39</f>
        <v>0</v>
      </c>
      <c r="P40" s="145">
        <f>'Xã Thạch Mỹ'!$AS39</f>
        <v>0</v>
      </c>
      <c r="Q40" s="145">
        <f>'Xã Thịnh Lộc'!$AS39</f>
        <v>0</v>
      </c>
    </row>
    <row r="41" spans="1:17" ht="16.5" customHeight="1" x14ac:dyDescent="0.15">
      <c r="A41" s="33" t="s">
        <v>189</v>
      </c>
      <c r="B41" s="33" t="s">
        <v>153</v>
      </c>
      <c r="C41" s="36" t="s">
        <v>151</v>
      </c>
      <c r="D41" s="145">
        <f>'08-CC HUYEN'!AS40</f>
        <v>0.32</v>
      </c>
      <c r="E41" s="145">
        <f>'Xã An Lộc'!AS40</f>
        <v>0.09</v>
      </c>
      <c r="F41" s="145">
        <f>'Xã Bình Lộc'!$AS40</f>
        <v>0</v>
      </c>
      <c r="G41" s="145">
        <f>'Xã Hộ Độ'!$AS40</f>
        <v>0.04</v>
      </c>
      <c r="H41" s="145">
        <f>'Xã Hồng Lộc'!$AS40</f>
        <v>0.1</v>
      </c>
      <c r="I41" s="145">
        <f>'Xã Ích Hậu'!$AS40</f>
        <v>0</v>
      </c>
      <c r="J41" s="145">
        <f>'Xã Mai Phụ'!$AS40</f>
        <v>0.03</v>
      </c>
      <c r="K41" s="145">
        <f>'Xã Phù Lưu'!$AS40</f>
        <v>0</v>
      </c>
      <c r="L41" s="145">
        <f>'Xã Tân Lộc'!$AS40</f>
        <v>0.06</v>
      </c>
      <c r="M41" s="145">
        <f>'Xã Thạch Bằng'!$AS40</f>
        <v>0</v>
      </c>
      <c r="N41" s="145">
        <f>'Xã Thạch Châu'!$AS40</f>
        <v>0</v>
      </c>
      <c r="O41" s="145">
        <f>'Xã Thạch Kim'!$AS40</f>
        <v>0</v>
      </c>
      <c r="P41" s="145">
        <f>'Xã Thạch Mỹ'!$AS40</f>
        <v>0</v>
      </c>
      <c r="Q41" s="145">
        <f>'Xã Thịnh Lộc'!$AS40</f>
        <v>0</v>
      </c>
    </row>
    <row r="42" spans="1:17" ht="16.5" customHeight="1" x14ac:dyDescent="0.15">
      <c r="A42" s="33" t="s">
        <v>190</v>
      </c>
      <c r="B42" s="33" t="s">
        <v>154</v>
      </c>
      <c r="C42" s="36" t="s">
        <v>152</v>
      </c>
      <c r="D42" s="145">
        <f>'08-CC HUYEN'!AS41</f>
        <v>0</v>
      </c>
      <c r="E42" s="145">
        <f>'Xã An Lộc'!AS41</f>
        <v>0</v>
      </c>
      <c r="F42" s="145">
        <f>'Xã Bình Lộc'!$AS41</f>
        <v>0</v>
      </c>
      <c r="G42" s="145">
        <f>'Xã Hộ Độ'!$AS41</f>
        <v>0</v>
      </c>
      <c r="H42" s="145">
        <f>'Xã Hồng Lộc'!$AS41</f>
        <v>0</v>
      </c>
      <c r="I42" s="145">
        <f>'Xã Ích Hậu'!$AS41</f>
        <v>0</v>
      </c>
      <c r="J42" s="145">
        <f>'Xã Mai Phụ'!$AS41</f>
        <v>0</v>
      </c>
      <c r="K42" s="145">
        <f>'Xã Phù Lưu'!$AS41</f>
        <v>0</v>
      </c>
      <c r="L42" s="145">
        <f>'Xã Tân Lộc'!$AS41</f>
        <v>0</v>
      </c>
      <c r="M42" s="145">
        <f>'Xã Thạch Bằng'!$AS41</f>
        <v>0</v>
      </c>
      <c r="N42" s="145">
        <f>'Xã Thạch Châu'!$AS41</f>
        <v>0</v>
      </c>
      <c r="O42" s="145">
        <f>'Xã Thạch Kim'!$AS41</f>
        <v>0</v>
      </c>
      <c r="P42" s="145">
        <f>'Xã Thạch Mỹ'!$AS41</f>
        <v>0</v>
      </c>
      <c r="Q42" s="145">
        <f>'Xã Thịnh Lộc'!$AS41</f>
        <v>0</v>
      </c>
    </row>
    <row r="43" spans="1:17" ht="16.5" customHeight="1" x14ac:dyDescent="0.15">
      <c r="A43" s="33" t="s">
        <v>191</v>
      </c>
      <c r="B43" s="33" t="s">
        <v>149</v>
      </c>
      <c r="C43" s="36" t="s">
        <v>103</v>
      </c>
      <c r="D43" s="145">
        <f>'08-CC HUYEN'!AS42</f>
        <v>0</v>
      </c>
      <c r="E43" s="145">
        <f>'Xã An Lộc'!AS42</f>
        <v>0</v>
      </c>
      <c r="F43" s="145">
        <f>'Xã Bình Lộc'!$AS42</f>
        <v>0</v>
      </c>
      <c r="G43" s="145">
        <f>'Xã Hộ Độ'!$AS42</f>
        <v>0</v>
      </c>
      <c r="H43" s="145">
        <f>'Xã Hồng Lộc'!$AS42</f>
        <v>0</v>
      </c>
      <c r="I43" s="145">
        <f>'Xã Ích Hậu'!$AS42</f>
        <v>0</v>
      </c>
      <c r="J43" s="145">
        <f>'Xã Mai Phụ'!$AS42</f>
        <v>0</v>
      </c>
      <c r="K43" s="145">
        <f>'Xã Phù Lưu'!$AS42</f>
        <v>0</v>
      </c>
      <c r="L43" s="145">
        <f>'Xã Tân Lộc'!$AS42</f>
        <v>0</v>
      </c>
      <c r="M43" s="145">
        <f>'Xã Thạch Bằng'!$AS42</f>
        <v>0</v>
      </c>
      <c r="N43" s="145">
        <f>'Xã Thạch Châu'!$AS42</f>
        <v>0</v>
      </c>
      <c r="O43" s="145">
        <f>'Xã Thạch Kim'!$AS42</f>
        <v>0</v>
      </c>
      <c r="P43" s="145">
        <f>'Xã Thạch Mỹ'!$AS42</f>
        <v>0</v>
      </c>
      <c r="Q43" s="145">
        <f>'Xã Thịnh Lộc'!$AS42</f>
        <v>0</v>
      </c>
    </row>
    <row r="44" spans="1:17" ht="16.5" customHeight="1" x14ac:dyDescent="0.15">
      <c r="A44" s="33" t="s">
        <v>192</v>
      </c>
      <c r="B44" s="33" t="s">
        <v>156</v>
      </c>
      <c r="C44" s="36" t="s">
        <v>157</v>
      </c>
      <c r="D44" s="145">
        <f>'08-CC HUYEN'!AS43</f>
        <v>12.14</v>
      </c>
      <c r="E44" s="145">
        <f>'Xã An Lộc'!AS43</f>
        <v>0</v>
      </c>
      <c r="F44" s="145">
        <f>'Xã Bình Lộc'!$AS43</f>
        <v>0</v>
      </c>
      <c r="G44" s="145">
        <f>'Xã Hộ Độ'!$AS43</f>
        <v>1.1399999999999999</v>
      </c>
      <c r="H44" s="145">
        <f>'Xã Hồng Lộc'!$AS43</f>
        <v>0</v>
      </c>
      <c r="I44" s="145">
        <f>'Xã Ích Hậu'!$AS43</f>
        <v>0</v>
      </c>
      <c r="J44" s="145">
        <f>'Xã Mai Phụ'!$AS43</f>
        <v>2.5</v>
      </c>
      <c r="K44" s="145">
        <f>'Xã Phù Lưu'!$AS43</f>
        <v>0</v>
      </c>
      <c r="L44" s="145">
        <f>'Xã Tân Lộc'!$AS43</f>
        <v>0</v>
      </c>
      <c r="M44" s="145">
        <f>'Xã Thạch Bằng'!$AS43</f>
        <v>0</v>
      </c>
      <c r="N44" s="145">
        <f>'Xã Thạch Châu'!$AS43</f>
        <v>6</v>
      </c>
      <c r="O44" s="145">
        <f>'Xã Thạch Kim'!$AS43</f>
        <v>2.5</v>
      </c>
      <c r="P44" s="145">
        <f>'Xã Thạch Mỹ'!$AS43</f>
        <v>0</v>
      </c>
      <c r="Q44" s="145">
        <f>'Xã Thịnh Lộc'!$AS43</f>
        <v>0</v>
      </c>
    </row>
    <row r="45" spans="1:17" ht="16.5" customHeight="1" x14ac:dyDescent="0.15">
      <c r="A45" s="33" t="s">
        <v>193</v>
      </c>
      <c r="B45" s="33" t="s">
        <v>155</v>
      </c>
      <c r="C45" s="36" t="s">
        <v>158</v>
      </c>
      <c r="D45" s="145">
        <f>'08-CC HUYEN'!AS44</f>
        <v>1.83</v>
      </c>
      <c r="E45" s="145">
        <f>'Xã An Lộc'!AS44</f>
        <v>0</v>
      </c>
      <c r="F45" s="145">
        <f>'Xã Bình Lộc'!$AS44</f>
        <v>0</v>
      </c>
      <c r="G45" s="145">
        <f>'Xã Hộ Độ'!$AS44</f>
        <v>0</v>
      </c>
      <c r="H45" s="145">
        <f>'Xã Hồng Lộc'!$AS44</f>
        <v>0.1</v>
      </c>
      <c r="I45" s="145">
        <f>'Xã Ích Hậu'!$AS44</f>
        <v>0</v>
      </c>
      <c r="J45" s="145">
        <f>'Xã Mai Phụ'!$AS44</f>
        <v>0</v>
      </c>
      <c r="K45" s="145">
        <f>'Xã Phù Lưu'!$AS44</f>
        <v>0</v>
      </c>
      <c r="L45" s="145">
        <f>'Xã Tân Lộc'!$AS44</f>
        <v>0</v>
      </c>
      <c r="M45" s="145">
        <f>'Xã Thạch Bằng'!$AS44</f>
        <v>0.11</v>
      </c>
      <c r="N45" s="145">
        <f>'Xã Thạch Châu'!$AS44</f>
        <v>0</v>
      </c>
      <c r="O45" s="145">
        <f>'Xã Thạch Kim'!$AS44</f>
        <v>0</v>
      </c>
      <c r="P45" s="145">
        <f>'Xã Thạch Mỹ'!$AS44</f>
        <v>1.6</v>
      </c>
      <c r="Q45" s="145">
        <f>'Xã Thịnh Lộc'!$AS44</f>
        <v>0.02</v>
      </c>
    </row>
    <row r="46" spans="1:17" ht="16.5" customHeight="1" x14ac:dyDescent="0.15">
      <c r="A46" s="46" t="s">
        <v>194</v>
      </c>
      <c r="B46" s="46" t="s">
        <v>73</v>
      </c>
      <c r="C46" s="47" t="s">
        <v>74</v>
      </c>
      <c r="D46" s="158">
        <f>'08-CC HUYEN'!AS45</f>
        <v>0</v>
      </c>
      <c r="E46" s="158">
        <f>'Xã An Lộc'!AS45</f>
        <v>0</v>
      </c>
      <c r="F46" s="158">
        <f>'Xã Bình Lộc'!$AS45</f>
        <v>0</v>
      </c>
      <c r="G46" s="158">
        <f>'Xã Hộ Độ'!$AS45</f>
        <v>0</v>
      </c>
      <c r="H46" s="158">
        <f>'Xã Hồng Lộc'!$AS45</f>
        <v>0</v>
      </c>
      <c r="I46" s="158">
        <f>'Xã Ích Hậu'!$AS45</f>
        <v>0</v>
      </c>
      <c r="J46" s="158">
        <f>'Xã Mai Phụ'!$AS45</f>
        <v>0</v>
      </c>
      <c r="K46" s="158">
        <f>'Xã Phù Lưu'!$AS45</f>
        <v>0</v>
      </c>
      <c r="L46" s="158">
        <f>'Xã Tân Lộc'!$AS45</f>
        <v>0</v>
      </c>
      <c r="M46" s="158">
        <f>'Xã Thạch Bằng'!$AS45</f>
        <v>0</v>
      </c>
      <c r="N46" s="158">
        <f>'Xã Thạch Châu'!$AS45</f>
        <v>0</v>
      </c>
      <c r="O46" s="158">
        <f>'Xã Thạch Kim'!$AS45</f>
        <v>0</v>
      </c>
      <c r="P46" s="158">
        <f>'Xã Thạch Mỹ'!$AS45</f>
        <v>0</v>
      </c>
      <c r="Q46" s="158">
        <f>'Xã Thịnh Lộc'!$AS45</f>
        <v>0</v>
      </c>
    </row>
  </sheetData>
  <mergeCells count="8">
    <mergeCell ref="A2:Q2"/>
    <mergeCell ref="A3:Q3"/>
    <mergeCell ref="A5:A6"/>
    <mergeCell ref="B5:B6"/>
    <mergeCell ref="C5:C6"/>
    <mergeCell ref="D5:D6"/>
    <mergeCell ref="P4:Q4"/>
    <mergeCell ref="B4:O4"/>
  </mergeCells>
  <pageMargins left="0.88" right="0.16" top="0.28999999999999998" bottom="0.19" header="0.22" footer="0.16"/>
  <pageSetup paperSize="8"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70" zoomScaleNormal="70" zoomScalePageLayoutView="70" workbookViewId="0">
      <selection activeCell="J22" sqref="J22"/>
    </sheetView>
  </sheetViews>
  <sheetFormatPr baseColWidth="10" defaultColWidth="7.83203125" defaultRowHeight="13" x14ac:dyDescent="0.15"/>
  <cols>
    <col min="1" max="1" width="5.5" style="6" customWidth="1"/>
    <col min="2" max="2" width="41" style="6" customWidth="1"/>
    <col min="3" max="3" width="7.1640625" style="21" customWidth="1"/>
    <col min="4" max="4" width="12.5" style="6" customWidth="1"/>
    <col min="5" max="6" width="10.5" style="6" customWidth="1"/>
    <col min="7" max="7" width="9.5" style="6" customWidth="1"/>
    <col min="8" max="8" width="11.1640625" style="6" customWidth="1"/>
    <col min="9" max="9" width="10.5" style="6" customWidth="1"/>
    <col min="10" max="10" width="10.33203125" style="6" customWidth="1"/>
    <col min="11" max="11" width="9.1640625" style="6" customWidth="1"/>
    <col min="12" max="12" width="9.5" style="6" customWidth="1"/>
    <col min="13" max="13" width="11.5" style="6" customWidth="1"/>
    <col min="14" max="14" width="11.33203125" style="6" customWidth="1"/>
    <col min="15" max="15" width="12.5" style="6" customWidth="1"/>
    <col min="16" max="17" width="11.1640625" style="6" customWidth="1"/>
    <col min="18" max="16384" width="7.83203125" style="6"/>
  </cols>
  <sheetData>
    <row r="1" spans="1:19" ht="16" x14ac:dyDescent="0.2">
      <c r="A1" s="137" t="s">
        <v>543</v>
      </c>
      <c r="B1" s="138"/>
      <c r="C1" s="139"/>
      <c r="D1" s="139"/>
      <c r="E1" s="139"/>
      <c r="F1" s="139"/>
      <c r="G1" s="139"/>
      <c r="H1" s="139"/>
      <c r="I1" s="139"/>
      <c r="J1" s="139"/>
      <c r="K1" s="139"/>
      <c r="L1" s="139"/>
      <c r="M1" s="139"/>
      <c r="N1" s="139"/>
      <c r="O1" s="139"/>
      <c r="P1" s="139"/>
      <c r="Q1" s="139"/>
    </row>
    <row r="2" spans="1:19" ht="15" customHeight="1" x14ac:dyDescent="0.15">
      <c r="A2" s="650" t="s">
        <v>506</v>
      </c>
      <c r="B2" s="651"/>
      <c r="C2" s="651"/>
      <c r="D2" s="651"/>
      <c r="E2" s="651"/>
      <c r="F2" s="651"/>
      <c r="G2" s="651"/>
      <c r="H2" s="651"/>
      <c r="I2" s="651"/>
      <c r="J2" s="651"/>
      <c r="K2" s="651"/>
      <c r="L2" s="651"/>
      <c r="M2" s="651"/>
      <c r="N2" s="651"/>
      <c r="O2" s="651"/>
      <c r="P2" s="651"/>
      <c r="Q2" s="651"/>
    </row>
    <row r="3" spans="1:19" ht="16" x14ac:dyDescent="0.15">
      <c r="A3" s="658" t="s">
        <v>224</v>
      </c>
      <c r="B3" s="658"/>
      <c r="C3" s="658"/>
      <c r="D3" s="658"/>
      <c r="E3" s="658"/>
      <c r="F3" s="658"/>
      <c r="G3" s="658"/>
      <c r="H3" s="658"/>
      <c r="I3" s="658"/>
      <c r="J3" s="658"/>
      <c r="K3" s="658"/>
      <c r="L3" s="658"/>
      <c r="M3" s="658"/>
      <c r="N3" s="658"/>
      <c r="O3" s="658"/>
      <c r="P3" s="658"/>
      <c r="Q3" s="658"/>
      <c r="R3" s="89"/>
      <c r="S3" s="89"/>
    </row>
    <row r="4" spans="1:19" ht="15" customHeight="1" x14ac:dyDescent="0.2">
      <c r="A4" s="22"/>
      <c r="B4" s="11"/>
      <c r="C4" s="713" t="s">
        <v>540</v>
      </c>
      <c r="D4" s="713"/>
      <c r="E4" s="713"/>
      <c r="F4" s="713"/>
      <c r="G4" s="713"/>
      <c r="H4" s="713"/>
      <c r="I4" s="713"/>
      <c r="J4" s="713"/>
      <c r="K4" s="713"/>
      <c r="L4" s="713"/>
      <c r="M4" s="713"/>
      <c r="N4" s="713"/>
      <c r="O4" s="713"/>
      <c r="P4" s="712" t="s">
        <v>32</v>
      </c>
      <c r="Q4" s="712"/>
    </row>
    <row r="5" spans="1:19" ht="16" x14ac:dyDescent="0.15">
      <c r="A5" s="662" t="s">
        <v>20</v>
      </c>
      <c r="B5" s="656" t="s">
        <v>164</v>
      </c>
      <c r="C5" s="652" t="s">
        <v>24</v>
      </c>
      <c r="D5" s="654" t="s">
        <v>145</v>
      </c>
      <c r="E5" s="30" t="s">
        <v>146</v>
      </c>
      <c r="F5" s="30"/>
      <c r="G5" s="30"/>
      <c r="H5" s="30"/>
      <c r="I5" s="30"/>
      <c r="J5" s="30"/>
      <c r="K5" s="30"/>
      <c r="L5" s="30"/>
      <c r="M5" s="30"/>
      <c r="N5" s="30"/>
      <c r="O5" s="30"/>
      <c r="P5" s="30"/>
      <c r="Q5" s="30"/>
    </row>
    <row r="6" spans="1:19" ht="39.75" customHeight="1" x14ac:dyDescent="0.15">
      <c r="A6" s="662"/>
      <c r="B6" s="657"/>
      <c r="C6" s="653"/>
      <c r="D6" s="655"/>
      <c r="E6" s="44" t="s">
        <v>215</v>
      </c>
      <c r="F6" s="44" t="s">
        <v>216</v>
      </c>
      <c r="G6" s="44" t="s">
        <v>217</v>
      </c>
      <c r="H6" s="44" t="s">
        <v>218</v>
      </c>
      <c r="I6" s="44" t="s">
        <v>219</v>
      </c>
      <c r="J6" s="44" t="s">
        <v>220</v>
      </c>
      <c r="K6" s="44" t="s">
        <v>221</v>
      </c>
      <c r="L6" s="44" t="s">
        <v>222</v>
      </c>
      <c r="M6" s="44" t="s">
        <v>223</v>
      </c>
      <c r="N6" s="44" t="s">
        <v>225</v>
      </c>
      <c r="O6" s="44" t="s">
        <v>226</v>
      </c>
      <c r="P6" s="44" t="s">
        <v>227</v>
      </c>
      <c r="Q6" s="44" t="s">
        <v>228</v>
      </c>
    </row>
    <row r="7" spans="1:19" s="87" customFormat="1" ht="17.25" customHeight="1" x14ac:dyDescent="0.15">
      <c r="A7" s="41">
        <v>-1</v>
      </c>
      <c r="B7" s="41">
        <v>-2</v>
      </c>
      <c r="C7" s="41">
        <v>-3</v>
      </c>
      <c r="D7" s="41" t="s">
        <v>542</v>
      </c>
      <c r="E7" s="41">
        <v>-5</v>
      </c>
      <c r="F7" s="41">
        <v>-6</v>
      </c>
      <c r="G7" s="41">
        <v>-7</v>
      </c>
      <c r="H7" s="41">
        <v>-8</v>
      </c>
      <c r="I7" s="41">
        <v>-9</v>
      </c>
      <c r="J7" s="41">
        <v>-10</v>
      </c>
      <c r="K7" s="41">
        <v>-11</v>
      </c>
      <c r="L7" s="41">
        <v>-12</v>
      </c>
      <c r="M7" s="41">
        <v>-13</v>
      </c>
      <c r="N7" s="41">
        <v>-14</v>
      </c>
      <c r="O7" s="41">
        <v>-15</v>
      </c>
      <c r="P7" s="41">
        <v>-16</v>
      </c>
      <c r="Q7" s="41">
        <v>-17</v>
      </c>
    </row>
    <row r="8" spans="1:19" ht="18" customHeight="1" x14ac:dyDescent="0.15">
      <c r="A8" s="38">
        <v>1</v>
      </c>
      <c r="B8" s="38" t="s">
        <v>34</v>
      </c>
      <c r="C8" s="37" t="s">
        <v>25</v>
      </c>
      <c r="D8" s="144">
        <f>'08-CC HUYEN'!E46</f>
        <v>21.8</v>
      </c>
      <c r="E8" s="144">
        <f t="array" ref="E8:E46">TRANSPOSE('Xã An Lộc'!E46:AQ46)</f>
        <v>0</v>
      </c>
      <c r="F8" s="144">
        <f t="array" ref="F8:F46">TRANSPOSE('Xã Bình Lộc'!E46:AQ46)</f>
        <v>0</v>
      </c>
      <c r="G8" s="144">
        <f t="array" ref="G8:G46">TRANSPOSE('Xã Hộ Độ'!E46:AQ46)</f>
        <v>0</v>
      </c>
      <c r="H8" s="144">
        <f t="array" ref="H8:H46">TRANSPOSE('Xã Hồng Lộc'!E46:AQ46)</f>
        <v>8.5</v>
      </c>
      <c r="I8" s="144">
        <f t="array" ref="I8:I46">TRANSPOSE('Xã Ích Hậu'!E46:AQ46)</f>
        <v>0</v>
      </c>
      <c r="J8" s="144">
        <f t="array" ref="J8:J46">TRANSPOSE('Xã Mai Phụ'!E46:AQ46)</f>
        <v>0</v>
      </c>
      <c r="K8" s="144">
        <f t="array" ref="K8:K46">TRANSPOSE('Xã Phù Lưu'!E46:AQ46)</f>
        <v>3.8</v>
      </c>
      <c r="L8" s="144">
        <f t="array" ref="L8:L46">TRANSPOSE('Xã Tân Lộc'!E46:AQ46)</f>
        <v>0</v>
      </c>
      <c r="M8" s="144">
        <f t="array" ref="M8:M46">TRANSPOSE('Xã Thạch Bằng'!E46:AQ46)</f>
        <v>0</v>
      </c>
      <c r="N8" s="144">
        <f t="array" ref="N8:N46">TRANSPOSE('Xã Thạch Châu'!E46:AQ46)</f>
        <v>0</v>
      </c>
      <c r="O8" s="144">
        <f t="array" ref="O8:O46">TRANSPOSE('Xã Thạch Kim'!E46:AQ46)</f>
        <v>0</v>
      </c>
      <c r="P8" s="144">
        <f t="array" ref="P8:P46">TRANSPOSE('Xã Thạch Mỹ'!E46:AQ46)</f>
        <v>8.5</v>
      </c>
      <c r="Q8" s="144">
        <f t="array" ref="Q8:Q46">TRANSPOSE('Xã Thịnh Lộc'!E46:AQ46)</f>
        <v>1</v>
      </c>
    </row>
    <row r="9" spans="1:19" ht="18" customHeight="1" x14ac:dyDescent="0.15">
      <c r="A9" s="33" t="s">
        <v>5</v>
      </c>
      <c r="B9" s="33" t="s">
        <v>77</v>
      </c>
      <c r="C9" s="36" t="s">
        <v>78</v>
      </c>
      <c r="D9" s="145">
        <f>'08-CC HUYEN'!F46</f>
        <v>0</v>
      </c>
      <c r="E9" s="145">
        <v>0</v>
      </c>
      <c r="F9" s="145">
        <v>0</v>
      </c>
      <c r="G9" s="145">
        <v>0</v>
      </c>
      <c r="H9" s="145">
        <v>0</v>
      </c>
      <c r="I9" s="145">
        <v>0</v>
      </c>
      <c r="J9" s="145">
        <v>0</v>
      </c>
      <c r="K9" s="145">
        <v>0</v>
      </c>
      <c r="L9" s="145">
        <v>0</v>
      </c>
      <c r="M9" s="145">
        <v>0</v>
      </c>
      <c r="N9" s="145">
        <v>0</v>
      </c>
      <c r="O9" s="145">
        <v>0</v>
      </c>
      <c r="P9" s="145">
        <v>0</v>
      </c>
      <c r="Q9" s="145">
        <v>0</v>
      </c>
    </row>
    <row r="10" spans="1:19" s="19" customFormat="1" ht="18" customHeight="1" x14ac:dyDescent="0.15">
      <c r="A10" s="35"/>
      <c r="B10" s="35" t="s">
        <v>75</v>
      </c>
      <c r="C10" s="39" t="s">
        <v>76</v>
      </c>
      <c r="D10" s="146">
        <f>'08-CC HUYEN'!G46</f>
        <v>0</v>
      </c>
      <c r="E10" s="146">
        <v>0</v>
      </c>
      <c r="F10" s="146">
        <v>0</v>
      </c>
      <c r="G10" s="146">
        <v>0</v>
      </c>
      <c r="H10" s="146">
        <v>0</v>
      </c>
      <c r="I10" s="146">
        <v>0</v>
      </c>
      <c r="J10" s="146">
        <v>0</v>
      </c>
      <c r="K10" s="146">
        <v>0</v>
      </c>
      <c r="L10" s="146">
        <v>0</v>
      </c>
      <c r="M10" s="146">
        <v>0</v>
      </c>
      <c r="N10" s="146">
        <v>0</v>
      </c>
      <c r="O10" s="146">
        <v>0</v>
      </c>
      <c r="P10" s="146">
        <v>0</v>
      </c>
      <c r="Q10" s="146">
        <v>0</v>
      </c>
    </row>
    <row r="11" spans="1:19" s="19" customFormat="1" ht="18" customHeight="1" x14ac:dyDescent="0.15">
      <c r="A11" s="35"/>
      <c r="B11" s="35" t="s">
        <v>206</v>
      </c>
      <c r="C11" s="39" t="s">
        <v>204</v>
      </c>
      <c r="D11" s="146">
        <f>'08-CC HUYEN'!H46</f>
        <v>0</v>
      </c>
      <c r="E11" s="146">
        <v>0</v>
      </c>
      <c r="F11" s="146">
        <v>0</v>
      </c>
      <c r="G11" s="146">
        <v>0</v>
      </c>
      <c r="H11" s="146">
        <v>0</v>
      </c>
      <c r="I11" s="146">
        <v>0</v>
      </c>
      <c r="J11" s="146">
        <v>0</v>
      </c>
      <c r="K11" s="146">
        <v>0</v>
      </c>
      <c r="L11" s="146">
        <v>0</v>
      </c>
      <c r="M11" s="146">
        <v>0</v>
      </c>
      <c r="N11" s="146">
        <v>0</v>
      </c>
      <c r="O11" s="146">
        <v>0</v>
      </c>
      <c r="P11" s="146">
        <v>0</v>
      </c>
      <c r="Q11" s="146">
        <v>0</v>
      </c>
    </row>
    <row r="12" spans="1:19" ht="18" customHeight="1" x14ac:dyDescent="0.15">
      <c r="A12" s="33" t="s">
        <v>6</v>
      </c>
      <c r="B12" s="33" t="s">
        <v>105</v>
      </c>
      <c r="C12" s="36" t="s">
        <v>54</v>
      </c>
      <c r="D12" s="145">
        <f>'08-CC HUYEN'!I46</f>
        <v>0</v>
      </c>
      <c r="E12" s="145">
        <v>0</v>
      </c>
      <c r="F12" s="145">
        <v>0</v>
      </c>
      <c r="G12" s="145">
        <v>0</v>
      </c>
      <c r="H12" s="145">
        <v>0</v>
      </c>
      <c r="I12" s="145">
        <v>0</v>
      </c>
      <c r="J12" s="145">
        <v>0</v>
      </c>
      <c r="K12" s="145">
        <v>0</v>
      </c>
      <c r="L12" s="145">
        <v>0</v>
      </c>
      <c r="M12" s="145">
        <v>0</v>
      </c>
      <c r="N12" s="145">
        <v>0</v>
      </c>
      <c r="O12" s="145">
        <v>0</v>
      </c>
      <c r="P12" s="145">
        <v>0</v>
      </c>
      <c r="Q12" s="145">
        <v>0</v>
      </c>
    </row>
    <row r="13" spans="1:19" ht="18" customHeight="1" x14ac:dyDescent="0.15">
      <c r="A13" s="33" t="s">
        <v>7</v>
      </c>
      <c r="B13" s="33" t="s">
        <v>37</v>
      </c>
      <c r="C13" s="36" t="s">
        <v>42</v>
      </c>
      <c r="D13" s="145">
        <f>'08-CC HUYEN'!J46</f>
        <v>0</v>
      </c>
      <c r="E13" s="145">
        <v>0</v>
      </c>
      <c r="F13" s="145">
        <v>0</v>
      </c>
      <c r="G13" s="145">
        <v>0</v>
      </c>
      <c r="H13" s="145">
        <v>0</v>
      </c>
      <c r="I13" s="145">
        <v>0</v>
      </c>
      <c r="J13" s="145">
        <v>0</v>
      </c>
      <c r="K13" s="145">
        <v>0</v>
      </c>
      <c r="L13" s="145">
        <v>0</v>
      </c>
      <c r="M13" s="145">
        <v>0</v>
      </c>
      <c r="N13" s="145">
        <v>0</v>
      </c>
      <c r="O13" s="145">
        <v>0</v>
      </c>
      <c r="P13" s="145">
        <v>0</v>
      </c>
      <c r="Q13" s="145">
        <v>0</v>
      </c>
    </row>
    <row r="14" spans="1:19" ht="18" customHeight="1" x14ac:dyDescent="0.15">
      <c r="A14" s="33" t="s">
        <v>8</v>
      </c>
      <c r="B14" s="33" t="s">
        <v>15</v>
      </c>
      <c r="C14" s="36" t="s">
        <v>26</v>
      </c>
      <c r="D14" s="145">
        <f>'08-CC HUYEN'!K46</f>
        <v>0</v>
      </c>
      <c r="E14" s="145">
        <v>0</v>
      </c>
      <c r="F14" s="145">
        <v>0</v>
      </c>
      <c r="G14" s="145">
        <v>0</v>
      </c>
      <c r="H14" s="145">
        <v>0</v>
      </c>
      <c r="I14" s="145">
        <v>0</v>
      </c>
      <c r="J14" s="145">
        <v>0</v>
      </c>
      <c r="K14" s="145">
        <v>0</v>
      </c>
      <c r="L14" s="145">
        <v>0</v>
      </c>
      <c r="M14" s="145">
        <v>0</v>
      </c>
      <c r="N14" s="145">
        <v>0</v>
      </c>
      <c r="O14" s="145">
        <v>0</v>
      </c>
      <c r="P14" s="145">
        <v>0</v>
      </c>
      <c r="Q14" s="145">
        <v>0</v>
      </c>
    </row>
    <row r="15" spans="1:19" ht="18" customHeight="1" x14ac:dyDescent="0.15">
      <c r="A15" s="33" t="s">
        <v>9</v>
      </c>
      <c r="B15" s="33" t="s">
        <v>16</v>
      </c>
      <c r="C15" s="36" t="s">
        <v>27</v>
      </c>
      <c r="D15" s="145">
        <f>'08-CC HUYEN'!L46</f>
        <v>0</v>
      </c>
      <c r="E15" s="145">
        <v>0</v>
      </c>
      <c r="F15" s="145">
        <v>0</v>
      </c>
      <c r="G15" s="145">
        <v>0</v>
      </c>
      <c r="H15" s="145">
        <v>0</v>
      </c>
      <c r="I15" s="145">
        <v>0</v>
      </c>
      <c r="J15" s="145">
        <v>0</v>
      </c>
      <c r="K15" s="145">
        <v>0</v>
      </c>
      <c r="L15" s="145">
        <v>0</v>
      </c>
      <c r="M15" s="145">
        <v>0</v>
      </c>
      <c r="N15" s="145">
        <v>0</v>
      </c>
      <c r="O15" s="145">
        <v>0</v>
      </c>
      <c r="P15" s="145">
        <v>0</v>
      </c>
      <c r="Q15" s="145">
        <v>0</v>
      </c>
    </row>
    <row r="16" spans="1:19" ht="18" customHeight="1" x14ac:dyDescent="0.15">
      <c r="A16" s="33" t="s">
        <v>39</v>
      </c>
      <c r="B16" s="33" t="s">
        <v>38</v>
      </c>
      <c r="C16" s="36" t="s">
        <v>43</v>
      </c>
      <c r="D16" s="145">
        <f>'08-CC HUYEN'!M46</f>
        <v>0</v>
      </c>
      <c r="E16" s="145">
        <v>0</v>
      </c>
      <c r="F16" s="145">
        <v>0</v>
      </c>
      <c r="G16" s="145">
        <v>0</v>
      </c>
      <c r="H16" s="145">
        <v>0</v>
      </c>
      <c r="I16" s="145">
        <v>0</v>
      </c>
      <c r="J16" s="145">
        <v>0</v>
      </c>
      <c r="K16" s="145">
        <v>0</v>
      </c>
      <c r="L16" s="145">
        <v>0</v>
      </c>
      <c r="M16" s="145">
        <v>0</v>
      </c>
      <c r="N16" s="145">
        <v>0</v>
      </c>
      <c r="O16" s="145">
        <v>0</v>
      </c>
      <c r="P16" s="145">
        <v>0</v>
      </c>
      <c r="Q16" s="145">
        <v>0</v>
      </c>
    </row>
    <row r="17" spans="1:17" ht="18" customHeight="1" x14ac:dyDescent="0.15">
      <c r="A17" s="33" t="s">
        <v>40</v>
      </c>
      <c r="B17" s="33" t="s">
        <v>82</v>
      </c>
      <c r="C17" s="36" t="s">
        <v>70</v>
      </c>
      <c r="D17" s="145">
        <f>'08-CC HUYEN'!N46</f>
        <v>3.8</v>
      </c>
      <c r="E17" s="145">
        <v>0</v>
      </c>
      <c r="F17" s="145">
        <v>0</v>
      </c>
      <c r="G17" s="145">
        <v>0</v>
      </c>
      <c r="H17" s="150">
        <v>0</v>
      </c>
      <c r="I17" s="150">
        <v>0</v>
      </c>
      <c r="J17" s="150">
        <v>0</v>
      </c>
      <c r="K17" s="150">
        <v>3.8</v>
      </c>
      <c r="L17" s="150">
        <v>0</v>
      </c>
      <c r="M17" s="150">
        <v>0</v>
      </c>
      <c r="N17" s="150">
        <v>0</v>
      </c>
      <c r="O17" s="150">
        <v>0</v>
      </c>
      <c r="P17" s="150">
        <v>0</v>
      </c>
      <c r="Q17" s="150">
        <v>0</v>
      </c>
    </row>
    <row r="18" spans="1:17" ht="18" customHeight="1" x14ac:dyDescent="0.15">
      <c r="A18" s="33" t="s">
        <v>50</v>
      </c>
      <c r="B18" s="33" t="s">
        <v>48</v>
      </c>
      <c r="C18" s="36" t="s">
        <v>49</v>
      </c>
      <c r="D18" s="145">
        <f>'08-CC HUYEN'!O46</f>
        <v>0</v>
      </c>
      <c r="E18" s="145">
        <v>0</v>
      </c>
      <c r="F18" s="145">
        <v>0</v>
      </c>
      <c r="G18" s="145">
        <v>0</v>
      </c>
      <c r="H18" s="145">
        <v>0</v>
      </c>
      <c r="I18" s="145">
        <v>0</v>
      </c>
      <c r="J18" s="145">
        <v>0</v>
      </c>
      <c r="K18" s="145">
        <v>0</v>
      </c>
      <c r="L18" s="145">
        <v>0</v>
      </c>
      <c r="M18" s="145">
        <v>0</v>
      </c>
      <c r="N18" s="145">
        <v>0</v>
      </c>
      <c r="O18" s="145">
        <v>0</v>
      </c>
      <c r="P18" s="145">
        <v>0</v>
      </c>
      <c r="Q18" s="145">
        <v>0</v>
      </c>
    </row>
    <row r="19" spans="1:17" ht="18" customHeight="1" x14ac:dyDescent="0.15">
      <c r="A19" s="33" t="s">
        <v>187</v>
      </c>
      <c r="B19" s="33" t="s">
        <v>55</v>
      </c>
      <c r="C19" s="36" t="s">
        <v>56</v>
      </c>
      <c r="D19" s="145">
        <f>'08-CC HUYEN'!P46</f>
        <v>18</v>
      </c>
      <c r="E19" s="145">
        <v>0</v>
      </c>
      <c r="F19" s="145">
        <v>0</v>
      </c>
      <c r="G19" s="145">
        <v>0</v>
      </c>
      <c r="H19" s="145">
        <v>8.5</v>
      </c>
      <c r="I19" s="145">
        <v>0</v>
      </c>
      <c r="J19" s="145">
        <v>0</v>
      </c>
      <c r="K19" s="145">
        <v>0</v>
      </c>
      <c r="L19" s="145">
        <v>0</v>
      </c>
      <c r="M19" s="145">
        <v>0</v>
      </c>
      <c r="N19" s="145">
        <v>0</v>
      </c>
      <c r="O19" s="145">
        <v>0</v>
      </c>
      <c r="P19" s="145">
        <v>8.5</v>
      </c>
      <c r="Q19" s="145">
        <v>1</v>
      </c>
    </row>
    <row r="20" spans="1:17" s="7" customFormat="1" ht="18" customHeight="1" x14ac:dyDescent="0.15">
      <c r="A20" s="32">
        <v>2</v>
      </c>
      <c r="B20" s="32" t="s">
        <v>35</v>
      </c>
      <c r="C20" s="37" t="s">
        <v>28</v>
      </c>
      <c r="D20" s="144">
        <f>'08-CC HUYEN'!Q46</f>
        <v>11.3</v>
      </c>
      <c r="E20" s="144">
        <v>0</v>
      </c>
      <c r="F20" s="144">
        <v>0.4</v>
      </c>
      <c r="G20" s="144">
        <v>0.25</v>
      </c>
      <c r="H20" s="144">
        <v>0</v>
      </c>
      <c r="I20" s="144">
        <v>0</v>
      </c>
      <c r="J20" s="144">
        <v>0.82000000000000006</v>
      </c>
      <c r="K20" s="144">
        <v>0.22</v>
      </c>
      <c r="L20" s="144">
        <v>0</v>
      </c>
      <c r="M20" s="144">
        <v>0.15000000000000002</v>
      </c>
      <c r="N20" s="144">
        <v>0</v>
      </c>
      <c r="O20" s="144">
        <v>3.85</v>
      </c>
      <c r="P20" s="144">
        <v>0</v>
      </c>
      <c r="Q20" s="144">
        <v>5.6099999999999994</v>
      </c>
    </row>
    <row r="21" spans="1:17" ht="18" customHeight="1" x14ac:dyDescent="0.15">
      <c r="A21" s="33" t="s">
        <v>21</v>
      </c>
      <c r="B21" s="33" t="s">
        <v>17</v>
      </c>
      <c r="C21" s="36" t="s">
        <v>29</v>
      </c>
      <c r="D21" s="145">
        <f>'08-CC HUYEN'!R46</f>
        <v>0</v>
      </c>
      <c r="E21" s="145">
        <v>0</v>
      </c>
      <c r="F21" s="145">
        <v>0</v>
      </c>
      <c r="G21" s="145">
        <v>0</v>
      </c>
      <c r="H21" s="145">
        <v>0</v>
      </c>
      <c r="I21" s="145">
        <v>0</v>
      </c>
      <c r="J21" s="145">
        <v>0</v>
      </c>
      <c r="K21" s="145">
        <v>0</v>
      </c>
      <c r="L21" s="145">
        <v>0</v>
      </c>
      <c r="M21" s="145">
        <v>0</v>
      </c>
      <c r="N21" s="145">
        <v>0</v>
      </c>
      <c r="O21" s="145">
        <v>0</v>
      </c>
      <c r="P21" s="145">
        <v>0</v>
      </c>
      <c r="Q21" s="145">
        <v>0</v>
      </c>
    </row>
    <row r="22" spans="1:17" ht="18" customHeight="1" x14ac:dyDescent="0.15">
      <c r="A22" s="33" t="s">
        <v>10</v>
      </c>
      <c r="B22" s="33" t="s">
        <v>18</v>
      </c>
      <c r="C22" s="36" t="s">
        <v>30</v>
      </c>
      <c r="D22" s="145">
        <f>'08-CC HUYEN'!S46</f>
        <v>0</v>
      </c>
      <c r="E22" s="145">
        <v>0</v>
      </c>
      <c r="F22" s="145">
        <v>0</v>
      </c>
      <c r="G22" s="145">
        <v>0</v>
      </c>
      <c r="H22" s="145">
        <v>0</v>
      </c>
      <c r="I22" s="145">
        <v>0</v>
      </c>
      <c r="J22" s="145">
        <v>0</v>
      </c>
      <c r="K22" s="145">
        <v>0</v>
      </c>
      <c r="L22" s="145">
        <v>0</v>
      </c>
      <c r="M22" s="145">
        <v>0</v>
      </c>
      <c r="N22" s="145">
        <v>0</v>
      </c>
      <c r="O22" s="145">
        <v>0</v>
      </c>
      <c r="P22" s="145">
        <v>0</v>
      </c>
      <c r="Q22" s="145">
        <v>0</v>
      </c>
    </row>
    <row r="23" spans="1:17" ht="18" customHeight="1" x14ac:dyDescent="0.15">
      <c r="A23" s="33" t="s">
        <v>11</v>
      </c>
      <c r="B23" s="33" t="s">
        <v>19</v>
      </c>
      <c r="C23" s="36" t="s">
        <v>123</v>
      </c>
      <c r="D23" s="145">
        <f>'08-CC HUYEN'!T46</f>
        <v>0</v>
      </c>
      <c r="E23" s="145">
        <v>0</v>
      </c>
      <c r="F23" s="145">
        <v>0</v>
      </c>
      <c r="G23" s="145">
        <v>0</v>
      </c>
      <c r="H23" s="145">
        <v>0</v>
      </c>
      <c r="I23" s="145">
        <v>0</v>
      </c>
      <c r="J23" s="145">
        <v>0</v>
      </c>
      <c r="K23" s="145">
        <v>0</v>
      </c>
      <c r="L23" s="145">
        <v>0</v>
      </c>
      <c r="M23" s="145">
        <v>0</v>
      </c>
      <c r="N23" s="145">
        <v>0</v>
      </c>
      <c r="O23" s="145">
        <v>0</v>
      </c>
      <c r="P23" s="145">
        <v>0</v>
      </c>
      <c r="Q23" s="145">
        <v>0</v>
      </c>
    </row>
    <row r="24" spans="1:17" ht="18" customHeight="1" x14ac:dyDescent="0.15">
      <c r="A24" s="33" t="s">
        <v>12</v>
      </c>
      <c r="B24" s="33" t="s">
        <v>79</v>
      </c>
      <c r="C24" s="36" t="s">
        <v>126</v>
      </c>
      <c r="D24" s="145">
        <f>'08-CC HUYEN'!U46</f>
        <v>0</v>
      </c>
      <c r="E24" s="145">
        <v>0</v>
      </c>
      <c r="F24" s="145">
        <v>0</v>
      </c>
      <c r="G24" s="145">
        <v>0</v>
      </c>
      <c r="H24" s="145">
        <v>0</v>
      </c>
      <c r="I24" s="145">
        <v>0</v>
      </c>
      <c r="J24" s="145">
        <v>0</v>
      </c>
      <c r="K24" s="145">
        <v>0</v>
      </c>
      <c r="L24" s="145">
        <v>0</v>
      </c>
      <c r="M24" s="145">
        <v>0</v>
      </c>
      <c r="N24" s="145">
        <v>0</v>
      </c>
      <c r="O24" s="145">
        <v>0</v>
      </c>
      <c r="P24" s="145">
        <v>0</v>
      </c>
      <c r="Q24" s="145">
        <v>0</v>
      </c>
    </row>
    <row r="25" spans="1:17" ht="18" customHeight="1" x14ac:dyDescent="0.15">
      <c r="A25" s="33" t="s">
        <v>13</v>
      </c>
      <c r="B25" s="33" t="s">
        <v>83</v>
      </c>
      <c r="C25" s="36" t="s">
        <v>127</v>
      </c>
      <c r="D25" s="145">
        <f>'08-CC HUYEN'!V46</f>
        <v>0</v>
      </c>
      <c r="E25" s="145">
        <v>0</v>
      </c>
      <c r="F25" s="145">
        <v>0</v>
      </c>
      <c r="G25" s="145">
        <v>0</v>
      </c>
      <c r="H25" s="145">
        <v>0</v>
      </c>
      <c r="I25" s="145">
        <v>0</v>
      </c>
      <c r="J25" s="145">
        <v>0</v>
      </c>
      <c r="K25" s="145">
        <v>0</v>
      </c>
      <c r="L25" s="145">
        <v>0</v>
      </c>
      <c r="M25" s="145">
        <v>0</v>
      </c>
      <c r="N25" s="145">
        <v>0</v>
      </c>
      <c r="O25" s="145">
        <v>0</v>
      </c>
      <c r="P25" s="145">
        <v>0</v>
      </c>
      <c r="Q25" s="145">
        <v>0</v>
      </c>
    </row>
    <row r="26" spans="1:17" ht="18" customHeight="1" x14ac:dyDescent="0.15">
      <c r="A26" s="33" t="s">
        <v>14</v>
      </c>
      <c r="B26" s="33" t="s">
        <v>84</v>
      </c>
      <c r="C26" s="36" t="s">
        <v>125</v>
      </c>
      <c r="D26" s="145">
        <f>'08-CC HUYEN'!W46</f>
        <v>6.05</v>
      </c>
      <c r="E26" s="145">
        <v>0</v>
      </c>
      <c r="F26" s="145">
        <v>0</v>
      </c>
      <c r="G26" s="145">
        <v>0.05</v>
      </c>
      <c r="H26" s="145">
        <v>0</v>
      </c>
      <c r="I26" s="145">
        <v>0</v>
      </c>
      <c r="J26" s="145">
        <v>0</v>
      </c>
      <c r="K26" s="145">
        <v>0</v>
      </c>
      <c r="L26" s="145">
        <v>0</v>
      </c>
      <c r="M26" s="145">
        <v>0</v>
      </c>
      <c r="N26" s="145">
        <v>0</v>
      </c>
      <c r="O26" s="145">
        <v>3</v>
      </c>
      <c r="P26" s="145">
        <v>0</v>
      </c>
      <c r="Q26" s="145">
        <v>3</v>
      </c>
    </row>
    <row r="27" spans="1:17" ht="18" customHeight="1" x14ac:dyDescent="0.15">
      <c r="A27" s="33" t="s">
        <v>22</v>
      </c>
      <c r="B27" s="33" t="s">
        <v>85</v>
      </c>
      <c r="C27" s="36" t="s">
        <v>51</v>
      </c>
      <c r="D27" s="145">
        <f>'08-CC HUYEN'!X46</f>
        <v>0.12</v>
      </c>
      <c r="E27" s="145">
        <v>0</v>
      </c>
      <c r="F27" s="145">
        <v>0</v>
      </c>
      <c r="G27" s="145">
        <v>0</v>
      </c>
      <c r="H27" s="145">
        <v>0</v>
      </c>
      <c r="I27" s="145">
        <v>0</v>
      </c>
      <c r="J27" s="145">
        <v>0</v>
      </c>
      <c r="K27" s="145">
        <v>0</v>
      </c>
      <c r="L27" s="145">
        <v>0</v>
      </c>
      <c r="M27" s="145">
        <v>0</v>
      </c>
      <c r="N27" s="145">
        <v>0</v>
      </c>
      <c r="O27" s="145">
        <v>0.12</v>
      </c>
      <c r="P27" s="145">
        <v>0</v>
      </c>
      <c r="Q27" s="145">
        <v>0</v>
      </c>
    </row>
    <row r="28" spans="1:17" ht="18" customHeight="1" x14ac:dyDescent="0.15">
      <c r="A28" s="33" t="s">
        <v>23</v>
      </c>
      <c r="B28" s="33" t="s">
        <v>86</v>
      </c>
      <c r="C28" s="36" t="s">
        <v>44</v>
      </c>
      <c r="D28" s="145">
        <f>'08-CC HUYEN'!Y46</f>
        <v>0</v>
      </c>
      <c r="E28" s="145">
        <v>0</v>
      </c>
      <c r="F28" s="145">
        <v>0</v>
      </c>
      <c r="G28" s="145">
        <v>0</v>
      </c>
      <c r="H28" s="145">
        <v>0</v>
      </c>
      <c r="I28" s="145">
        <v>0</v>
      </c>
      <c r="J28" s="145">
        <v>0</v>
      </c>
      <c r="K28" s="145">
        <v>0</v>
      </c>
      <c r="L28" s="145">
        <v>0</v>
      </c>
      <c r="M28" s="145">
        <v>0</v>
      </c>
      <c r="N28" s="145">
        <v>0</v>
      </c>
      <c r="O28" s="145">
        <v>0</v>
      </c>
      <c r="P28" s="145">
        <v>0</v>
      </c>
      <c r="Q28" s="145">
        <v>0</v>
      </c>
    </row>
    <row r="29" spans="1:17" ht="32" x14ac:dyDescent="0.15">
      <c r="A29" s="33" t="s">
        <v>45</v>
      </c>
      <c r="B29" s="33" t="s">
        <v>131</v>
      </c>
      <c r="C29" s="36" t="s">
        <v>31</v>
      </c>
      <c r="D29" s="145">
        <f>'08-CC HUYEN'!Z46</f>
        <v>3.54</v>
      </c>
      <c r="E29" s="145">
        <v>0</v>
      </c>
      <c r="F29" s="145">
        <v>0.4</v>
      </c>
      <c r="G29" s="145">
        <v>0</v>
      </c>
      <c r="H29" s="150">
        <v>0</v>
      </c>
      <c r="I29" s="150">
        <v>0</v>
      </c>
      <c r="J29" s="150">
        <v>0.62</v>
      </c>
      <c r="K29" s="150">
        <v>0</v>
      </c>
      <c r="L29" s="150">
        <v>0</v>
      </c>
      <c r="M29" s="150">
        <v>0.1</v>
      </c>
      <c r="N29" s="150">
        <v>0</v>
      </c>
      <c r="O29" s="150">
        <v>0.5</v>
      </c>
      <c r="P29" s="150">
        <v>0</v>
      </c>
      <c r="Q29" s="150">
        <v>1.9200000000000002</v>
      </c>
    </row>
    <row r="30" spans="1:17" ht="18" customHeight="1" x14ac:dyDescent="0.15">
      <c r="A30" s="33" t="s">
        <v>130</v>
      </c>
      <c r="B30" s="33" t="s">
        <v>104</v>
      </c>
      <c r="C30" s="36" t="s">
        <v>148</v>
      </c>
      <c r="D30" s="145">
        <f>'08-CC HUYEN'!AA46</f>
        <v>0</v>
      </c>
      <c r="E30" s="145">
        <v>0</v>
      </c>
      <c r="F30" s="145">
        <v>0</v>
      </c>
      <c r="G30" s="145">
        <v>0</v>
      </c>
      <c r="H30" s="150">
        <v>0</v>
      </c>
      <c r="I30" s="150">
        <v>0</v>
      </c>
      <c r="J30" s="150">
        <v>0</v>
      </c>
      <c r="K30" s="150">
        <v>0</v>
      </c>
      <c r="L30" s="150">
        <v>0</v>
      </c>
      <c r="M30" s="150">
        <v>0</v>
      </c>
      <c r="N30" s="150">
        <v>0</v>
      </c>
      <c r="O30" s="150">
        <v>0</v>
      </c>
      <c r="P30" s="150">
        <v>0</v>
      </c>
      <c r="Q30" s="150">
        <v>0</v>
      </c>
    </row>
    <row r="31" spans="1:17" ht="18" customHeight="1" x14ac:dyDescent="0.15">
      <c r="A31" s="33" t="s">
        <v>178</v>
      </c>
      <c r="B31" s="33" t="s">
        <v>120</v>
      </c>
      <c r="C31" s="36" t="s">
        <v>124</v>
      </c>
      <c r="D31" s="145">
        <f>'08-CC HUYEN'!AB46</f>
        <v>0</v>
      </c>
      <c r="E31" s="145">
        <v>0</v>
      </c>
      <c r="F31" s="145">
        <v>0</v>
      </c>
      <c r="G31" s="145">
        <v>0</v>
      </c>
      <c r="H31" s="150">
        <v>0</v>
      </c>
      <c r="I31" s="150">
        <v>0</v>
      </c>
      <c r="J31" s="150">
        <v>0</v>
      </c>
      <c r="K31" s="150">
        <v>0</v>
      </c>
      <c r="L31" s="150">
        <v>0</v>
      </c>
      <c r="M31" s="150">
        <v>0</v>
      </c>
      <c r="N31" s="150">
        <v>0</v>
      </c>
      <c r="O31" s="150">
        <v>0</v>
      </c>
      <c r="P31" s="150">
        <v>0</v>
      </c>
      <c r="Q31" s="150">
        <v>0</v>
      </c>
    </row>
    <row r="32" spans="1:17" ht="18" customHeight="1" x14ac:dyDescent="0.15">
      <c r="A32" s="33" t="s">
        <v>179</v>
      </c>
      <c r="B32" s="33" t="s">
        <v>80</v>
      </c>
      <c r="C32" s="36" t="s">
        <v>69</v>
      </c>
      <c r="D32" s="145">
        <f>'08-CC HUYEN'!AC46</f>
        <v>0</v>
      </c>
      <c r="E32" s="145">
        <v>0</v>
      </c>
      <c r="F32" s="145">
        <v>0</v>
      </c>
      <c r="G32" s="145">
        <v>0</v>
      </c>
      <c r="H32" s="150">
        <v>0</v>
      </c>
      <c r="I32" s="150">
        <v>0</v>
      </c>
      <c r="J32" s="150">
        <v>0</v>
      </c>
      <c r="K32" s="150">
        <v>0</v>
      </c>
      <c r="L32" s="150">
        <v>0</v>
      </c>
      <c r="M32" s="150">
        <v>0</v>
      </c>
      <c r="N32" s="150">
        <v>0</v>
      </c>
      <c r="O32" s="150">
        <v>0</v>
      </c>
      <c r="P32" s="150">
        <v>0</v>
      </c>
      <c r="Q32" s="150">
        <v>0</v>
      </c>
    </row>
    <row r="33" spans="1:17" ht="18" customHeight="1" x14ac:dyDescent="0.15">
      <c r="A33" s="33" t="s">
        <v>180</v>
      </c>
      <c r="B33" s="33" t="s">
        <v>87</v>
      </c>
      <c r="C33" s="36" t="s">
        <v>92</v>
      </c>
      <c r="D33" s="145">
        <f>'08-CC HUYEN'!AD46</f>
        <v>1.3900000000000001</v>
      </c>
      <c r="E33" s="145">
        <v>0</v>
      </c>
      <c r="F33" s="145">
        <v>0</v>
      </c>
      <c r="G33" s="145">
        <v>0.2</v>
      </c>
      <c r="H33" s="145">
        <v>0</v>
      </c>
      <c r="I33" s="145">
        <v>0</v>
      </c>
      <c r="J33" s="145">
        <v>0</v>
      </c>
      <c r="K33" s="145">
        <v>0.22</v>
      </c>
      <c r="L33" s="145">
        <v>0</v>
      </c>
      <c r="M33" s="145">
        <v>0.05</v>
      </c>
      <c r="N33" s="145">
        <v>0</v>
      </c>
      <c r="O33" s="145">
        <v>0.23</v>
      </c>
      <c r="P33" s="145">
        <v>0</v>
      </c>
      <c r="Q33" s="145">
        <v>0.69</v>
      </c>
    </row>
    <row r="34" spans="1:17" ht="18" customHeight="1" x14ac:dyDescent="0.15">
      <c r="A34" s="33" t="s">
        <v>181</v>
      </c>
      <c r="B34" s="33" t="s">
        <v>88</v>
      </c>
      <c r="C34" s="36" t="s">
        <v>93</v>
      </c>
      <c r="D34" s="145">
        <f>'08-CC HUYEN'!AE46</f>
        <v>0</v>
      </c>
      <c r="E34" s="145">
        <v>0</v>
      </c>
      <c r="F34" s="145">
        <v>0</v>
      </c>
      <c r="G34" s="145">
        <v>0</v>
      </c>
      <c r="H34" s="145">
        <v>0</v>
      </c>
      <c r="I34" s="145">
        <v>0</v>
      </c>
      <c r="J34" s="145">
        <v>0</v>
      </c>
      <c r="K34" s="145">
        <v>0</v>
      </c>
      <c r="L34" s="145">
        <v>0</v>
      </c>
      <c r="M34" s="145">
        <v>0</v>
      </c>
      <c r="N34" s="145">
        <v>0</v>
      </c>
      <c r="O34" s="145">
        <v>0</v>
      </c>
      <c r="P34" s="145">
        <v>0</v>
      </c>
      <c r="Q34" s="145">
        <v>0</v>
      </c>
    </row>
    <row r="35" spans="1:17" ht="18" customHeight="1" x14ac:dyDescent="0.15">
      <c r="A35" s="33" t="s">
        <v>182</v>
      </c>
      <c r="B35" s="33" t="s">
        <v>89</v>
      </c>
      <c r="C35" s="36" t="s">
        <v>97</v>
      </c>
      <c r="D35" s="145">
        <f>'08-CC HUYEN'!AF46</f>
        <v>0</v>
      </c>
      <c r="E35" s="145">
        <v>0</v>
      </c>
      <c r="F35" s="145">
        <v>0</v>
      </c>
      <c r="G35" s="145">
        <v>0</v>
      </c>
      <c r="H35" s="145">
        <v>0</v>
      </c>
      <c r="I35" s="145">
        <v>0</v>
      </c>
      <c r="J35" s="145">
        <v>0</v>
      </c>
      <c r="K35" s="145">
        <v>0</v>
      </c>
      <c r="L35" s="145">
        <v>0</v>
      </c>
      <c r="M35" s="145">
        <v>0</v>
      </c>
      <c r="N35" s="145">
        <v>0</v>
      </c>
      <c r="O35" s="145">
        <v>0</v>
      </c>
      <c r="P35" s="145">
        <v>0</v>
      </c>
      <c r="Q35" s="145">
        <v>0</v>
      </c>
    </row>
    <row r="36" spans="1:17" ht="18" customHeight="1" x14ac:dyDescent="0.15">
      <c r="A36" s="33" t="s">
        <v>183</v>
      </c>
      <c r="B36" s="33" t="s">
        <v>117</v>
      </c>
      <c r="C36" s="36" t="s">
        <v>94</v>
      </c>
      <c r="D36" s="145">
        <f>'08-CC HUYEN'!AG46</f>
        <v>0</v>
      </c>
      <c r="E36" s="145">
        <v>0</v>
      </c>
      <c r="F36" s="145">
        <v>0</v>
      </c>
      <c r="G36" s="145">
        <v>0</v>
      </c>
      <c r="H36" s="150">
        <v>0</v>
      </c>
      <c r="I36" s="150">
        <v>0</v>
      </c>
      <c r="J36" s="150">
        <v>0</v>
      </c>
      <c r="K36" s="150">
        <v>0</v>
      </c>
      <c r="L36" s="150">
        <v>0</v>
      </c>
      <c r="M36" s="150">
        <v>0</v>
      </c>
      <c r="N36" s="150">
        <v>0</v>
      </c>
      <c r="O36" s="150">
        <v>0</v>
      </c>
      <c r="P36" s="150">
        <v>0</v>
      </c>
      <c r="Q36" s="150">
        <v>0</v>
      </c>
    </row>
    <row r="37" spans="1:17" ht="18" customHeight="1" x14ac:dyDescent="0.15">
      <c r="A37" s="33" t="s">
        <v>184</v>
      </c>
      <c r="B37" s="33" t="s">
        <v>121</v>
      </c>
      <c r="C37" s="36" t="s">
        <v>118</v>
      </c>
      <c r="D37" s="145">
        <f>'08-CC HUYEN'!AH46</f>
        <v>0</v>
      </c>
      <c r="E37" s="145">
        <v>0</v>
      </c>
      <c r="F37" s="145">
        <v>0</v>
      </c>
      <c r="G37" s="145">
        <v>0</v>
      </c>
      <c r="H37" s="150">
        <v>0</v>
      </c>
      <c r="I37" s="150">
        <v>0</v>
      </c>
      <c r="J37" s="150">
        <v>0</v>
      </c>
      <c r="K37" s="150">
        <v>0</v>
      </c>
      <c r="L37" s="150">
        <v>0</v>
      </c>
      <c r="M37" s="150">
        <v>0</v>
      </c>
      <c r="N37" s="150">
        <v>0</v>
      </c>
      <c r="O37" s="150">
        <v>0</v>
      </c>
      <c r="P37" s="150">
        <v>0</v>
      </c>
      <c r="Q37" s="150">
        <v>0</v>
      </c>
    </row>
    <row r="38" spans="1:17" ht="18" customHeight="1" x14ac:dyDescent="0.15">
      <c r="A38" s="33" t="s">
        <v>185</v>
      </c>
      <c r="B38" s="33" t="s">
        <v>90</v>
      </c>
      <c r="C38" s="36" t="s">
        <v>95</v>
      </c>
      <c r="D38" s="145">
        <f>'08-CC HUYEN'!AI46</f>
        <v>0</v>
      </c>
      <c r="E38" s="145">
        <v>0</v>
      </c>
      <c r="F38" s="145">
        <v>0</v>
      </c>
      <c r="G38" s="145">
        <v>0</v>
      </c>
      <c r="H38" s="150">
        <v>0</v>
      </c>
      <c r="I38" s="150">
        <v>0</v>
      </c>
      <c r="J38" s="150">
        <v>0</v>
      </c>
      <c r="K38" s="150">
        <v>0</v>
      </c>
      <c r="L38" s="150">
        <v>0</v>
      </c>
      <c r="M38" s="150">
        <v>0</v>
      </c>
      <c r="N38" s="150">
        <v>0</v>
      </c>
      <c r="O38" s="150">
        <v>0</v>
      </c>
      <c r="P38" s="150">
        <v>0</v>
      </c>
      <c r="Q38" s="150">
        <v>0</v>
      </c>
    </row>
    <row r="39" spans="1:17" ht="32" x14ac:dyDescent="0.15">
      <c r="A39" s="33" t="s">
        <v>186</v>
      </c>
      <c r="B39" s="33" t="s">
        <v>91</v>
      </c>
      <c r="C39" s="36" t="s">
        <v>46</v>
      </c>
      <c r="D39" s="145">
        <f>'08-CC HUYEN'!AJ46</f>
        <v>0</v>
      </c>
      <c r="E39" s="145">
        <v>0</v>
      </c>
      <c r="F39" s="145">
        <v>0</v>
      </c>
      <c r="G39" s="145">
        <v>0</v>
      </c>
      <c r="H39" s="150">
        <v>0</v>
      </c>
      <c r="I39" s="150">
        <v>0</v>
      </c>
      <c r="J39" s="150">
        <v>0</v>
      </c>
      <c r="K39" s="150">
        <v>0</v>
      </c>
      <c r="L39" s="150">
        <v>0</v>
      </c>
      <c r="M39" s="150">
        <v>0</v>
      </c>
      <c r="N39" s="150">
        <v>0</v>
      </c>
      <c r="O39" s="150">
        <v>0</v>
      </c>
      <c r="P39" s="150">
        <v>0</v>
      </c>
      <c r="Q39" s="150">
        <v>0</v>
      </c>
    </row>
    <row r="40" spans="1:17" ht="18" customHeight="1" x14ac:dyDescent="0.15">
      <c r="A40" s="33" t="s">
        <v>188</v>
      </c>
      <c r="B40" s="33" t="s">
        <v>98</v>
      </c>
      <c r="C40" s="36" t="s">
        <v>52</v>
      </c>
      <c r="D40" s="145">
        <f>'08-CC HUYEN'!AK46</f>
        <v>0</v>
      </c>
      <c r="E40" s="145">
        <v>0</v>
      </c>
      <c r="F40" s="145">
        <v>0</v>
      </c>
      <c r="G40" s="145">
        <v>0</v>
      </c>
      <c r="H40" s="150">
        <v>0</v>
      </c>
      <c r="I40" s="150">
        <v>0</v>
      </c>
      <c r="J40" s="150">
        <v>0</v>
      </c>
      <c r="K40" s="150">
        <v>0</v>
      </c>
      <c r="L40" s="150">
        <v>0</v>
      </c>
      <c r="M40" s="150">
        <v>0</v>
      </c>
      <c r="N40" s="150">
        <v>0</v>
      </c>
      <c r="O40" s="150">
        <v>0</v>
      </c>
      <c r="P40" s="150">
        <v>0</v>
      </c>
      <c r="Q40" s="150">
        <v>0</v>
      </c>
    </row>
    <row r="41" spans="1:17" ht="18" customHeight="1" x14ac:dyDescent="0.15">
      <c r="A41" s="33" t="s">
        <v>189</v>
      </c>
      <c r="B41" s="33" t="s">
        <v>153</v>
      </c>
      <c r="C41" s="36" t="s">
        <v>151</v>
      </c>
      <c r="D41" s="145">
        <f>'08-CC HUYEN'!AL46</f>
        <v>0.2</v>
      </c>
      <c r="E41" s="145">
        <v>0</v>
      </c>
      <c r="F41" s="145">
        <v>0</v>
      </c>
      <c r="G41" s="145">
        <v>0</v>
      </c>
      <c r="H41" s="150">
        <v>0</v>
      </c>
      <c r="I41" s="150">
        <v>0</v>
      </c>
      <c r="J41" s="150">
        <v>0.2</v>
      </c>
      <c r="K41" s="150">
        <v>0</v>
      </c>
      <c r="L41" s="150">
        <v>0</v>
      </c>
      <c r="M41" s="150">
        <v>0</v>
      </c>
      <c r="N41" s="150">
        <v>0</v>
      </c>
      <c r="O41" s="150">
        <v>0</v>
      </c>
      <c r="P41" s="150">
        <v>0</v>
      </c>
      <c r="Q41" s="150">
        <v>0</v>
      </c>
    </row>
    <row r="42" spans="1:17" ht="18" customHeight="1" x14ac:dyDescent="0.15">
      <c r="A42" s="33" t="s">
        <v>190</v>
      </c>
      <c r="B42" s="33" t="s">
        <v>154</v>
      </c>
      <c r="C42" s="36" t="s">
        <v>152</v>
      </c>
      <c r="D42" s="145">
        <f>'08-CC HUYEN'!AM46</f>
        <v>0</v>
      </c>
      <c r="E42" s="145">
        <v>0</v>
      </c>
      <c r="F42" s="145">
        <v>0</v>
      </c>
      <c r="G42" s="145">
        <v>0</v>
      </c>
      <c r="H42" s="150">
        <v>0</v>
      </c>
      <c r="I42" s="150">
        <v>0</v>
      </c>
      <c r="J42" s="150">
        <v>0</v>
      </c>
      <c r="K42" s="150">
        <v>0</v>
      </c>
      <c r="L42" s="150">
        <v>0</v>
      </c>
      <c r="M42" s="150">
        <v>0</v>
      </c>
      <c r="N42" s="150">
        <v>0</v>
      </c>
      <c r="O42" s="150">
        <v>0</v>
      </c>
      <c r="P42" s="150">
        <v>0</v>
      </c>
      <c r="Q42" s="150">
        <v>0</v>
      </c>
    </row>
    <row r="43" spans="1:17" ht="18" customHeight="1" x14ac:dyDescent="0.15">
      <c r="A43" s="33" t="s">
        <v>191</v>
      </c>
      <c r="B43" s="33" t="s">
        <v>149</v>
      </c>
      <c r="C43" s="36" t="s">
        <v>103</v>
      </c>
      <c r="D43" s="145">
        <f>'08-CC HUYEN'!AN46</f>
        <v>0</v>
      </c>
      <c r="E43" s="145">
        <v>0</v>
      </c>
      <c r="F43" s="145">
        <v>0</v>
      </c>
      <c r="G43" s="145">
        <v>0</v>
      </c>
      <c r="H43" s="150">
        <v>0</v>
      </c>
      <c r="I43" s="150">
        <v>0</v>
      </c>
      <c r="J43" s="150">
        <v>0</v>
      </c>
      <c r="K43" s="150">
        <v>0</v>
      </c>
      <c r="L43" s="150">
        <v>0</v>
      </c>
      <c r="M43" s="150">
        <v>0</v>
      </c>
      <c r="N43" s="150">
        <v>0</v>
      </c>
      <c r="O43" s="150">
        <v>0</v>
      </c>
      <c r="P43" s="150">
        <v>0</v>
      </c>
      <c r="Q43" s="150">
        <v>0</v>
      </c>
    </row>
    <row r="44" spans="1:17" ht="18" customHeight="1" x14ac:dyDescent="0.15">
      <c r="A44" s="33" t="s">
        <v>192</v>
      </c>
      <c r="B44" s="33" t="s">
        <v>156</v>
      </c>
      <c r="C44" s="36" t="s">
        <v>157</v>
      </c>
      <c r="D44" s="145">
        <f>'08-CC HUYEN'!AO46</f>
        <v>0</v>
      </c>
      <c r="E44" s="145">
        <v>0</v>
      </c>
      <c r="F44" s="145">
        <v>0</v>
      </c>
      <c r="G44" s="145">
        <v>0</v>
      </c>
      <c r="H44" s="150">
        <v>0</v>
      </c>
      <c r="I44" s="150">
        <v>0</v>
      </c>
      <c r="J44" s="150">
        <v>0</v>
      </c>
      <c r="K44" s="150">
        <v>0</v>
      </c>
      <c r="L44" s="150">
        <v>0</v>
      </c>
      <c r="M44" s="150">
        <v>0</v>
      </c>
      <c r="N44" s="150">
        <v>0</v>
      </c>
      <c r="O44" s="150">
        <v>0</v>
      </c>
      <c r="P44" s="150">
        <v>0</v>
      </c>
      <c r="Q44" s="150">
        <v>0</v>
      </c>
    </row>
    <row r="45" spans="1:17" ht="18" customHeight="1" x14ac:dyDescent="0.15">
      <c r="A45" s="33" t="s">
        <v>193</v>
      </c>
      <c r="B45" s="33" t="s">
        <v>155</v>
      </c>
      <c r="C45" s="36" t="s">
        <v>158</v>
      </c>
      <c r="D45" s="145">
        <f>'08-CC HUYEN'!AP46</f>
        <v>0</v>
      </c>
      <c r="E45" s="145">
        <v>0</v>
      </c>
      <c r="F45" s="145">
        <v>0</v>
      </c>
      <c r="G45" s="145">
        <v>0</v>
      </c>
      <c r="H45" s="150">
        <v>0</v>
      </c>
      <c r="I45" s="150">
        <v>0</v>
      </c>
      <c r="J45" s="150">
        <v>0</v>
      </c>
      <c r="K45" s="150">
        <v>0</v>
      </c>
      <c r="L45" s="150">
        <v>0</v>
      </c>
      <c r="M45" s="150">
        <v>0</v>
      </c>
      <c r="N45" s="150">
        <v>0</v>
      </c>
      <c r="O45" s="150">
        <v>0</v>
      </c>
      <c r="P45" s="150">
        <v>0</v>
      </c>
      <c r="Q45" s="150">
        <v>0</v>
      </c>
    </row>
    <row r="46" spans="1:17" ht="18" customHeight="1" x14ac:dyDescent="0.15">
      <c r="A46" s="46" t="s">
        <v>194</v>
      </c>
      <c r="B46" s="46" t="s">
        <v>73</v>
      </c>
      <c r="C46" s="47" t="s">
        <v>74</v>
      </c>
      <c r="D46" s="158">
        <f>'08-CC HUYEN'!AQ46</f>
        <v>0</v>
      </c>
      <c r="E46" s="158">
        <v>0</v>
      </c>
      <c r="F46" s="158">
        <v>0</v>
      </c>
      <c r="G46" s="158">
        <v>0</v>
      </c>
      <c r="H46" s="159">
        <v>0</v>
      </c>
      <c r="I46" s="159">
        <v>0</v>
      </c>
      <c r="J46" s="159">
        <v>0</v>
      </c>
      <c r="K46" s="159">
        <v>0</v>
      </c>
      <c r="L46" s="159">
        <v>0</v>
      </c>
      <c r="M46" s="159">
        <v>0</v>
      </c>
      <c r="N46" s="159">
        <v>0</v>
      </c>
      <c r="O46" s="159">
        <v>0</v>
      </c>
      <c r="P46" s="159">
        <v>0</v>
      </c>
      <c r="Q46" s="159">
        <v>0</v>
      </c>
    </row>
  </sheetData>
  <mergeCells count="8">
    <mergeCell ref="A2:Q2"/>
    <mergeCell ref="A3:Q3"/>
    <mergeCell ref="A5:A6"/>
    <mergeCell ref="B5:B6"/>
    <mergeCell ref="C5:C6"/>
    <mergeCell ref="D5:D6"/>
    <mergeCell ref="P4:Q4"/>
    <mergeCell ref="C4:O4"/>
  </mergeCells>
  <printOptions horizontalCentered="1"/>
  <pageMargins left="0.84" right="0.16" top="0.21" bottom="0.25" header="0.16" footer="0.16"/>
  <pageSetup paperSize="8" scale="95" orientation="landscape"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topLeftCell="A10" zoomScale="70" zoomScaleNormal="70" zoomScalePageLayoutView="70" workbookViewId="0">
      <selection activeCell="J22" sqref="J22"/>
    </sheetView>
  </sheetViews>
  <sheetFormatPr baseColWidth="10" defaultColWidth="8.83203125" defaultRowHeight="13" x14ac:dyDescent="0.15"/>
  <cols>
    <col min="1" max="1" width="3.83203125" customWidth="1"/>
    <col min="2" max="2" width="37" customWidth="1"/>
    <col min="3" max="3" width="14.33203125" customWidth="1"/>
    <col min="4" max="4" width="23.83203125" customWidth="1"/>
    <col min="5" max="5" width="23.83203125" style="283" customWidth="1"/>
    <col min="6" max="6" width="17.5" customWidth="1"/>
    <col min="9" max="9" width="20.1640625" bestFit="1" customWidth="1"/>
    <col min="10" max="10" width="5.5" bestFit="1" customWidth="1"/>
    <col min="11" max="12" width="6" bestFit="1" customWidth="1"/>
    <col min="13" max="13" width="5" bestFit="1" customWidth="1"/>
  </cols>
  <sheetData>
    <row r="1" spans="2:13" ht="25.5" customHeight="1" x14ac:dyDescent="0.2">
      <c r="B1" s="724" t="s">
        <v>562</v>
      </c>
      <c r="C1" s="724"/>
      <c r="D1" s="724"/>
      <c r="E1" s="724"/>
      <c r="F1" s="724"/>
    </row>
    <row r="2" spans="2:13" ht="13.5" customHeight="1" x14ac:dyDescent="0.15"/>
    <row r="3" spans="2:13" ht="16.5" customHeight="1" x14ac:dyDescent="0.15">
      <c r="B3" s="720" t="s">
        <v>174</v>
      </c>
      <c r="C3" s="720" t="s">
        <v>122</v>
      </c>
      <c r="D3" s="720" t="s">
        <v>549</v>
      </c>
      <c r="E3" s="721" t="s">
        <v>550</v>
      </c>
      <c r="F3" s="720" t="s">
        <v>551</v>
      </c>
    </row>
    <row r="4" spans="2:13" ht="18.75" customHeight="1" x14ac:dyDescent="0.15">
      <c r="B4" s="720"/>
      <c r="C4" s="720"/>
      <c r="D4" s="720"/>
      <c r="E4" s="721"/>
      <c r="F4" s="720"/>
    </row>
    <row r="5" spans="2:13" ht="16" x14ac:dyDescent="0.15">
      <c r="B5" s="285" t="s">
        <v>552</v>
      </c>
      <c r="C5" s="286"/>
      <c r="D5" s="286"/>
      <c r="E5" s="287"/>
      <c r="F5" s="287">
        <f>SUM(F6:F7)</f>
        <v>124.9746</v>
      </c>
    </row>
    <row r="6" spans="2:13" ht="16" x14ac:dyDescent="0.15">
      <c r="B6" s="288" t="s">
        <v>553</v>
      </c>
      <c r="C6" s="289">
        <f>'[1]H08-CC HUYEN'!AD47</f>
        <v>20.72</v>
      </c>
      <c r="D6" s="293">
        <v>600</v>
      </c>
      <c r="E6" s="291">
        <v>1</v>
      </c>
      <c r="F6" s="292">
        <f>D6*C6*1000000/100000000</f>
        <v>124.32</v>
      </c>
    </row>
    <row r="7" spans="2:13" ht="32" x14ac:dyDescent="0.15">
      <c r="B7" s="294" t="s">
        <v>563</v>
      </c>
      <c r="C7" s="289">
        <f>SUM(J11:M11)</f>
        <v>21.82</v>
      </c>
      <c r="D7" s="290">
        <v>500</v>
      </c>
      <c r="E7" s="295">
        <v>6.0000000000000001E-3</v>
      </c>
      <c r="F7" s="292">
        <f>C7*D7*E7*1000000/100000000</f>
        <v>0.65460000000000007</v>
      </c>
    </row>
    <row r="8" spans="2:13" ht="16" x14ac:dyDescent="0.15">
      <c r="B8" s="285" t="s">
        <v>554</v>
      </c>
      <c r="C8" s="289"/>
      <c r="D8" s="286"/>
      <c r="E8" s="287"/>
      <c r="F8" s="284">
        <f>SUM(F9:F13)</f>
        <v>201.82240399999998</v>
      </c>
    </row>
    <row r="9" spans="2:13" ht="16" x14ac:dyDescent="0.15">
      <c r="B9" s="288" t="s">
        <v>555</v>
      </c>
      <c r="C9" s="289">
        <f>'[1]H05-KHTH'!D9</f>
        <v>75.410000000000011</v>
      </c>
      <c r="D9" s="293">
        <v>42.6</v>
      </c>
      <c r="E9" s="291">
        <v>2.8</v>
      </c>
      <c r="F9" s="292">
        <f>(D9*C9*1000000/100000000)*2.8</f>
        <v>89.949048000000005</v>
      </c>
    </row>
    <row r="10" spans="2:13" ht="32" x14ac:dyDescent="0.15">
      <c r="B10" s="288" t="s">
        <v>556</v>
      </c>
      <c r="C10" s="289">
        <f>'[1]H05-KHTH'!D12</f>
        <v>81.529999999999973</v>
      </c>
      <c r="D10" s="293">
        <v>42.6</v>
      </c>
      <c r="E10" s="291">
        <v>2.8</v>
      </c>
      <c r="F10" s="292">
        <f>(D10*C10*1000000/100000000)*2.8</f>
        <v>97.248983999999979</v>
      </c>
      <c r="I10" s="296" t="s">
        <v>557</v>
      </c>
      <c r="J10" s="296" t="s">
        <v>78</v>
      </c>
      <c r="K10" s="296" t="s">
        <v>54</v>
      </c>
      <c r="L10" s="296" t="s">
        <v>42</v>
      </c>
      <c r="M10" s="296" t="s">
        <v>43</v>
      </c>
    </row>
    <row r="11" spans="2:13" ht="32" x14ac:dyDescent="0.15">
      <c r="B11" s="288" t="s">
        <v>558</v>
      </c>
      <c r="C11" s="289">
        <f>'[1]H05-KHTH'!D13</f>
        <v>10.71</v>
      </c>
      <c r="D11" s="293">
        <v>46.9</v>
      </c>
      <c r="E11" s="291">
        <v>2.8</v>
      </c>
      <c r="F11" s="292">
        <f>(D11*C11*1000000/100000000)*2.8</f>
        <v>14.064372000000002</v>
      </c>
      <c r="I11" s="296" t="s">
        <v>122</v>
      </c>
      <c r="J11" s="297">
        <v>15.74</v>
      </c>
      <c r="K11" s="297">
        <v>5.88</v>
      </c>
      <c r="L11" s="297">
        <v>0</v>
      </c>
      <c r="M11" s="297">
        <v>0.2</v>
      </c>
    </row>
    <row r="12" spans="2:13" ht="32" x14ac:dyDescent="0.15">
      <c r="B12" s="288" t="s">
        <v>559</v>
      </c>
      <c r="C12" s="289">
        <f>'[1]H05-KHTH'!D17</f>
        <v>0.2</v>
      </c>
      <c r="D12" s="293">
        <v>10</v>
      </c>
      <c r="E12" s="291">
        <v>1</v>
      </c>
      <c r="F12" s="292">
        <f>(D12*C12*1000000/100000000)</f>
        <v>0.02</v>
      </c>
      <c r="J12" s="722" t="e">
        <f>SUM(#REF!)</f>
        <v>#REF!</v>
      </c>
      <c r="K12" s="723"/>
      <c r="L12" s="723"/>
      <c r="M12" s="723"/>
    </row>
    <row r="13" spans="2:13" ht="16" x14ac:dyDescent="0.15">
      <c r="B13" s="288" t="s">
        <v>560</v>
      </c>
      <c r="C13" s="289">
        <f>'[1]H05-KHTH'!D33</f>
        <v>0.9</v>
      </c>
      <c r="D13" s="293">
        <v>600</v>
      </c>
      <c r="E13" s="291">
        <v>1</v>
      </c>
      <c r="F13" s="292">
        <f>D13*C13*1000000/1000000000</f>
        <v>0.54</v>
      </c>
    </row>
    <row r="14" spans="2:13" ht="16" x14ac:dyDescent="0.15">
      <c r="B14" s="285" t="s">
        <v>561</v>
      </c>
      <c r="C14" s="289"/>
      <c r="D14" s="293"/>
      <c r="E14" s="291"/>
      <c r="F14" s="284">
        <f>F5-F8</f>
        <v>-76.847803999999982</v>
      </c>
    </row>
    <row r="18" spans="2:13" ht="16.5" customHeight="1" x14ac:dyDescent="0.15">
      <c r="B18" s="720" t="s">
        <v>174</v>
      </c>
      <c r="C18" s="720" t="s">
        <v>122</v>
      </c>
      <c r="D18" s="720" t="s">
        <v>549</v>
      </c>
      <c r="E18" s="721" t="s">
        <v>550</v>
      </c>
      <c r="F18" s="720" t="s">
        <v>551</v>
      </c>
    </row>
    <row r="19" spans="2:13" ht="18.75" customHeight="1" x14ac:dyDescent="0.15">
      <c r="B19" s="720"/>
      <c r="C19" s="720"/>
      <c r="D19" s="720"/>
      <c r="E19" s="721"/>
      <c r="F19" s="720"/>
    </row>
    <row r="20" spans="2:13" ht="16" x14ac:dyDescent="0.15">
      <c r="B20" s="285" t="s">
        <v>552</v>
      </c>
      <c r="C20" s="286"/>
      <c r="D20" s="286"/>
      <c r="E20" s="287"/>
      <c r="F20" s="287" t="e">
        <f>SUM(F21:F22)</f>
        <v>#REF!</v>
      </c>
    </row>
    <row r="21" spans="2:13" ht="16" x14ac:dyDescent="0.15">
      <c r="B21" s="288" t="s">
        <v>553</v>
      </c>
      <c r="C21" s="289" t="e">
        <f>'[1]H08-CC HUYEN'!AD62</f>
        <v>#REF!</v>
      </c>
      <c r="D21" s="293">
        <v>600</v>
      </c>
      <c r="E21" s="291">
        <v>1</v>
      </c>
      <c r="F21" s="292" t="e">
        <f>D21*C21*1000000/100000000</f>
        <v>#REF!</v>
      </c>
    </row>
    <row r="22" spans="2:13" ht="32" x14ac:dyDescent="0.15">
      <c r="B22" s="294" t="s">
        <v>563</v>
      </c>
      <c r="C22" s="289">
        <v>49.39</v>
      </c>
      <c r="D22" s="290">
        <v>500</v>
      </c>
      <c r="E22" s="295">
        <v>0.01</v>
      </c>
      <c r="F22" s="292">
        <f>C22*D22*E22*1000000/100000000</f>
        <v>2.4695000000000005</v>
      </c>
    </row>
    <row r="23" spans="2:13" ht="16" x14ac:dyDescent="0.15">
      <c r="B23" s="285" t="s">
        <v>554</v>
      </c>
      <c r="C23" s="289"/>
      <c r="D23" s="286"/>
      <c r="E23" s="287"/>
      <c r="F23" s="284" t="e">
        <f>SUM(F24:F28)</f>
        <v>#REF!</v>
      </c>
    </row>
    <row r="24" spans="2:13" ht="16" x14ac:dyDescent="0.15">
      <c r="B24" s="288" t="s">
        <v>555</v>
      </c>
      <c r="C24" s="289">
        <v>35.49</v>
      </c>
      <c r="D24" s="293">
        <v>42.6</v>
      </c>
      <c r="E24" s="291">
        <v>2.8</v>
      </c>
      <c r="F24" s="292">
        <f>(D24*C24*1000000/100000000)*2.8</f>
        <v>42.332472000000003</v>
      </c>
    </row>
    <row r="25" spans="2:13" ht="32" x14ac:dyDescent="0.15">
      <c r="B25" s="288" t="s">
        <v>556</v>
      </c>
      <c r="C25" s="289" t="e">
        <f>'[1]H05-KHTH'!D27</f>
        <v>#REF!</v>
      </c>
      <c r="D25" s="293">
        <v>42.6</v>
      </c>
      <c r="E25" s="291">
        <v>2.8</v>
      </c>
      <c r="F25" s="292" t="e">
        <f>(D25*C25*1000000/100000000)*2.8</f>
        <v>#REF!</v>
      </c>
      <c r="I25" s="296" t="s">
        <v>557</v>
      </c>
      <c r="J25" s="296" t="s">
        <v>78</v>
      </c>
      <c r="K25" s="296" t="s">
        <v>54</v>
      </c>
      <c r="L25" s="296" t="s">
        <v>42</v>
      </c>
      <c r="M25" s="296" t="s">
        <v>43</v>
      </c>
    </row>
    <row r="26" spans="2:13" ht="32" x14ac:dyDescent="0.15">
      <c r="B26" s="288" t="s">
        <v>558</v>
      </c>
      <c r="C26" s="289" t="e">
        <f>'[1]H05-KHTH'!D28</f>
        <v>#REF!</v>
      </c>
      <c r="D26" s="293">
        <v>46.9</v>
      </c>
      <c r="E26" s="291">
        <v>2.8</v>
      </c>
      <c r="F26" s="292" t="e">
        <f>(D26*C26*1000000/100000000)*2.8</f>
        <v>#REF!</v>
      </c>
      <c r="I26" s="296" t="s">
        <v>122</v>
      </c>
      <c r="J26" s="297">
        <v>15.74</v>
      </c>
      <c r="K26" s="297">
        <v>5.88</v>
      </c>
      <c r="L26" s="297">
        <v>0</v>
      </c>
      <c r="M26" s="297">
        <v>0.2</v>
      </c>
    </row>
    <row r="27" spans="2:13" ht="32" x14ac:dyDescent="0.15">
      <c r="B27" s="288" t="s">
        <v>559</v>
      </c>
      <c r="C27" s="289" t="e">
        <f>'[1]H05-KHTH'!D32</f>
        <v>#REF!</v>
      </c>
      <c r="D27" s="293">
        <v>10</v>
      </c>
      <c r="E27" s="291">
        <v>1</v>
      </c>
      <c r="F27" s="292" t="e">
        <f>(D27*C27*1000000/100000000)</f>
        <v>#REF!</v>
      </c>
      <c r="J27" s="722" t="e">
        <f>SUM(#REF!)</f>
        <v>#REF!</v>
      </c>
      <c r="K27" s="723"/>
      <c r="L27" s="723"/>
      <c r="M27" s="723"/>
    </row>
    <row r="28" spans="2:13" ht="16" x14ac:dyDescent="0.15">
      <c r="B28" s="288" t="s">
        <v>560</v>
      </c>
      <c r="C28" s="289" t="e">
        <f>'[1]H05-KHTH'!D48</f>
        <v>#REF!</v>
      </c>
      <c r="D28" s="293">
        <v>600</v>
      </c>
      <c r="E28" s="291">
        <v>1</v>
      </c>
      <c r="F28" s="292" t="e">
        <f>D28*C28*1000000/1000000000</f>
        <v>#REF!</v>
      </c>
    </row>
    <row r="29" spans="2:13" ht="16" x14ac:dyDescent="0.15">
      <c r="B29" s="285" t="s">
        <v>561</v>
      </c>
      <c r="C29" s="289"/>
      <c r="D29" s="293"/>
      <c r="E29" s="291"/>
      <c r="F29" s="284" t="e">
        <f>F20-F23</f>
        <v>#REF!</v>
      </c>
    </row>
  </sheetData>
  <mergeCells count="13">
    <mergeCell ref="J12:M12"/>
    <mergeCell ref="B1:F1"/>
    <mergeCell ref="B3:B4"/>
    <mergeCell ref="C3:C4"/>
    <mergeCell ref="D3:D4"/>
    <mergeCell ref="E3:E4"/>
    <mergeCell ref="F3:F4"/>
    <mergeCell ref="B18:B19"/>
    <mergeCell ref="C18:C19"/>
    <mergeCell ref="D18:D19"/>
    <mergeCell ref="E18:E19"/>
    <mergeCell ref="F18:F19"/>
    <mergeCell ref="J27:M27"/>
  </mergeCells>
  <printOptions horizontalCentered="1"/>
  <pageMargins left="0.84" right="0.16" top="0.21" bottom="0.25" header="0.16" footer="0.16"/>
  <pageSetup paperSize="8" scale="95" orientation="landscape" blackAndWhite="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Z64"/>
  <sheetViews>
    <sheetView zoomScaleNormal="70" zoomScalePageLayoutView="70" workbookViewId="0">
      <pane xSplit="4" ySplit="6" topLeftCell="F43" activePane="bottomRight" state="frozen"/>
      <selection activeCell="J22" sqref="J22"/>
      <selection pane="topRight" activeCell="J22" sqref="J22"/>
      <selection pane="bottomLeft" activeCell="J22" sqref="J22"/>
      <selection pane="bottomRight" activeCell="J22" sqref="J22"/>
    </sheetView>
  </sheetViews>
  <sheetFormatPr baseColWidth="10" defaultColWidth="7.83203125" defaultRowHeight="13" x14ac:dyDescent="0.15"/>
  <cols>
    <col min="1" max="1" width="3.6640625" style="193" customWidth="1"/>
    <col min="2" max="2" width="21.5" style="198" customWidth="1"/>
    <col min="3" max="3" width="5.1640625" style="199" customWidth="1"/>
    <col min="4" max="46" width="8.6640625" style="164" customWidth="1"/>
    <col min="47" max="47" width="9.83203125" style="164" customWidth="1"/>
    <col min="48" max="48" width="47.5" style="164" customWidth="1"/>
    <col min="49" max="16384" width="7.83203125" style="164"/>
  </cols>
  <sheetData>
    <row r="1" spans="1:52" ht="16" x14ac:dyDescent="0.2">
      <c r="A1" s="709" t="s">
        <v>212</v>
      </c>
      <c r="B1" s="709"/>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52" ht="14.25" customHeight="1" x14ac:dyDescent="0.2">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130"/>
    </row>
    <row r="3" spans="1:52" ht="16" x14ac:dyDescent="0.15">
      <c r="A3" s="658" t="s">
        <v>241</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row>
    <row r="4" spans="1:52" ht="16" x14ac:dyDescent="0.1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710" t="s">
        <v>32</v>
      </c>
      <c r="AR4" s="710"/>
      <c r="AS4" s="710"/>
      <c r="AT4" s="710"/>
    </row>
    <row r="5" spans="1:52" ht="14.25" customHeight="1" x14ac:dyDescent="0.15">
      <c r="A5" s="711" t="s">
        <v>20</v>
      </c>
      <c r="B5" s="725" t="s">
        <v>164</v>
      </c>
      <c r="C5" s="705" t="s">
        <v>24</v>
      </c>
      <c r="D5" s="708" t="s">
        <v>133</v>
      </c>
      <c r="E5" s="166"/>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c r="AS5" s="708" t="s">
        <v>112</v>
      </c>
      <c r="AT5" s="708" t="s">
        <v>195</v>
      </c>
    </row>
    <row r="6" spans="1:52" s="169" customFormat="1" ht="36" customHeight="1" x14ac:dyDescent="0.15">
      <c r="A6" s="711"/>
      <c r="B6" s="726"/>
      <c r="C6" s="706"/>
      <c r="D6" s="708"/>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708"/>
      <c r="AT6" s="708"/>
    </row>
    <row r="7" spans="1:52" s="169" customFormat="1" ht="17.25" customHeight="1" x14ac:dyDescent="0.2">
      <c r="A7" s="170">
        <v>1</v>
      </c>
      <c r="B7" s="171" t="s">
        <v>34</v>
      </c>
      <c r="C7" s="172" t="s">
        <v>25</v>
      </c>
      <c r="D7" s="173">
        <v>397.99</v>
      </c>
      <c r="E7" s="174">
        <f>D7-AS7</f>
        <v>397.39</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0</v>
      </c>
      <c r="O7" s="175">
        <f>SUM(O9:O16,O18)</f>
        <v>0</v>
      </c>
      <c r="P7" s="175">
        <f>SUM(P9:P17)</f>
        <v>0</v>
      </c>
      <c r="Q7" s="176">
        <f>SUM(Q9:Q18)</f>
        <v>0.6</v>
      </c>
      <c r="R7" s="175">
        <f>SUM(R9:R18)</f>
        <v>0</v>
      </c>
      <c r="S7" s="175">
        <f t="shared" ref="S7:AR7" si="0">SUM(S9:S18)</f>
        <v>0</v>
      </c>
      <c r="T7" s="175">
        <f t="shared" si="0"/>
        <v>0</v>
      </c>
      <c r="U7" s="175">
        <f t="shared" si="0"/>
        <v>0</v>
      </c>
      <c r="V7" s="175">
        <f t="shared" si="0"/>
        <v>0</v>
      </c>
      <c r="W7" s="175">
        <f t="shared" si="0"/>
        <v>0</v>
      </c>
      <c r="X7" s="175">
        <f t="shared" si="0"/>
        <v>0</v>
      </c>
      <c r="Y7" s="175">
        <f t="shared" si="0"/>
        <v>0</v>
      </c>
      <c r="Z7" s="175">
        <f t="shared" si="0"/>
        <v>0</v>
      </c>
      <c r="AA7" s="175">
        <f t="shared" si="0"/>
        <v>0</v>
      </c>
      <c r="AB7" s="175">
        <f t="shared" si="0"/>
        <v>0</v>
      </c>
      <c r="AC7" s="175">
        <f t="shared" si="0"/>
        <v>0</v>
      </c>
      <c r="AD7" s="175">
        <f t="shared" si="0"/>
        <v>0.6</v>
      </c>
      <c r="AE7" s="175">
        <f t="shared" si="0"/>
        <v>0</v>
      </c>
      <c r="AF7" s="175">
        <f t="shared" si="0"/>
        <v>0</v>
      </c>
      <c r="AG7" s="175">
        <f t="shared" si="0"/>
        <v>0</v>
      </c>
      <c r="AH7" s="175">
        <f t="shared" si="0"/>
        <v>0</v>
      </c>
      <c r="AI7" s="175">
        <f t="shared" si="0"/>
        <v>0</v>
      </c>
      <c r="AJ7" s="175">
        <f t="shared" si="0"/>
        <v>0</v>
      </c>
      <c r="AK7" s="175">
        <f t="shared" si="0"/>
        <v>0</v>
      </c>
      <c r="AL7" s="175">
        <f t="shared" si="0"/>
        <v>0</v>
      </c>
      <c r="AM7" s="175">
        <f t="shared" si="0"/>
        <v>0</v>
      </c>
      <c r="AN7" s="175">
        <f t="shared" si="0"/>
        <v>0</v>
      </c>
      <c r="AO7" s="175">
        <f t="shared" si="0"/>
        <v>0</v>
      </c>
      <c r="AP7" s="175">
        <f t="shared" si="0"/>
        <v>0</v>
      </c>
      <c r="AQ7" s="175">
        <f t="shared" si="0"/>
        <v>0</v>
      </c>
      <c r="AR7" s="175">
        <f t="shared" si="0"/>
        <v>0</v>
      </c>
      <c r="AS7" s="177">
        <f>SUM(AS9:AS18)</f>
        <v>0.6</v>
      </c>
      <c r="AT7" s="178">
        <f>E48</f>
        <v>397.39</v>
      </c>
      <c r="AV7" s="203" t="s">
        <v>207</v>
      </c>
      <c r="AW7" s="163"/>
      <c r="AX7" s="163"/>
      <c r="AY7" s="163"/>
      <c r="AZ7" s="163"/>
    </row>
    <row r="8" spans="1:52" s="182" customFormat="1" ht="16" x14ac:dyDescent="0.2">
      <c r="A8" s="170" t="s">
        <v>5</v>
      </c>
      <c r="B8" s="171" t="s">
        <v>77</v>
      </c>
      <c r="C8" s="179" t="s">
        <v>78</v>
      </c>
      <c r="D8" s="173">
        <v>208.58</v>
      </c>
      <c r="E8" s="180">
        <f>SUM(I8:P8)</f>
        <v>0</v>
      </c>
      <c r="F8" s="181">
        <f>D8-AS8</f>
        <v>207.98000000000002</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0.6</v>
      </c>
      <c r="R8" s="176">
        <f t="shared" si="1"/>
        <v>0</v>
      </c>
      <c r="S8" s="176">
        <f t="shared" si="1"/>
        <v>0</v>
      </c>
      <c r="T8" s="176">
        <f t="shared" si="1"/>
        <v>0</v>
      </c>
      <c r="U8" s="176">
        <f t="shared" si="1"/>
        <v>0</v>
      </c>
      <c r="V8" s="176">
        <f t="shared" si="1"/>
        <v>0</v>
      </c>
      <c r="W8" s="176">
        <f t="shared" si="1"/>
        <v>0</v>
      </c>
      <c r="X8" s="176">
        <f t="shared" si="1"/>
        <v>0</v>
      </c>
      <c r="Y8" s="176">
        <f t="shared" si="1"/>
        <v>0</v>
      </c>
      <c r="Z8" s="176">
        <f t="shared" si="1"/>
        <v>0</v>
      </c>
      <c r="AA8" s="176">
        <f t="shared" si="1"/>
        <v>0</v>
      </c>
      <c r="AB8" s="176">
        <f t="shared" si="1"/>
        <v>0</v>
      </c>
      <c r="AC8" s="176">
        <f t="shared" si="1"/>
        <v>0</v>
      </c>
      <c r="AD8" s="176">
        <f t="shared" si="1"/>
        <v>0.6</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0.6</v>
      </c>
      <c r="AT8" s="179">
        <f>F48</f>
        <v>207.98000000000002</v>
      </c>
      <c r="AU8" s="164"/>
      <c r="AV8" s="203" t="s">
        <v>208</v>
      </c>
      <c r="AW8" s="163"/>
      <c r="AX8" s="163"/>
      <c r="AY8" s="163"/>
      <c r="AZ8" s="163"/>
    </row>
    <row r="9" spans="1:52" s="182" customFormat="1" ht="16" x14ac:dyDescent="0.2">
      <c r="A9" s="170"/>
      <c r="B9" s="171" t="s">
        <v>205</v>
      </c>
      <c r="C9" s="179" t="s">
        <v>76</v>
      </c>
      <c r="D9" s="173">
        <v>208.58</v>
      </c>
      <c r="E9" s="180">
        <f>SUM(H9:P9)</f>
        <v>0</v>
      </c>
      <c r="F9" s="176">
        <f>SUM(H9)</f>
        <v>0</v>
      </c>
      <c r="G9" s="181">
        <f>D9-AS9</f>
        <v>207.98000000000002</v>
      </c>
      <c r="H9" s="126"/>
      <c r="I9" s="126"/>
      <c r="J9" s="126"/>
      <c r="K9" s="126"/>
      <c r="L9" s="126"/>
      <c r="M9" s="126"/>
      <c r="N9" s="126"/>
      <c r="O9" s="126"/>
      <c r="P9" s="126"/>
      <c r="Q9" s="176">
        <f>SUM(R9:AQ9)</f>
        <v>0.6</v>
      </c>
      <c r="R9" s="126"/>
      <c r="S9" s="126"/>
      <c r="T9" s="126"/>
      <c r="U9" s="126"/>
      <c r="V9" s="126"/>
      <c r="W9" s="126"/>
      <c r="X9" s="126"/>
      <c r="Y9" s="126"/>
      <c r="Z9" s="126"/>
      <c r="AA9" s="126"/>
      <c r="AB9" s="126"/>
      <c r="AC9" s="126"/>
      <c r="AD9" s="126">
        <v>0.6</v>
      </c>
      <c r="AE9" s="126"/>
      <c r="AF9" s="126"/>
      <c r="AG9" s="126"/>
      <c r="AH9" s="126"/>
      <c r="AI9" s="126"/>
      <c r="AJ9" s="126"/>
      <c r="AK9" s="126"/>
      <c r="AL9" s="126"/>
      <c r="AM9" s="126"/>
      <c r="AN9" s="126"/>
      <c r="AO9" s="126"/>
      <c r="AP9" s="126"/>
      <c r="AQ9" s="126"/>
      <c r="AR9" s="126"/>
      <c r="AS9" s="176">
        <f>SUM(R9:AR9,H9:P9)</f>
        <v>0.6</v>
      </c>
      <c r="AT9" s="179">
        <f>G48</f>
        <v>207.98000000000002</v>
      </c>
      <c r="AU9" s="164"/>
      <c r="AV9" s="203" t="s">
        <v>209</v>
      </c>
      <c r="AW9" s="163"/>
      <c r="AX9" s="163"/>
      <c r="AY9" s="163"/>
      <c r="AZ9" s="163"/>
    </row>
    <row r="10" spans="1:52" s="182" customFormat="1" ht="16" x14ac:dyDescent="0.2">
      <c r="A10" s="170"/>
      <c r="B10" s="171" t="s">
        <v>206</v>
      </c>
      <c r="C10" s="179" t="s">
        <v>204</v>
      </c>
      <c r="D10" s="173">
        <v>0</v>
      </c>
      <c r="E10" s="180">
        <f>SUM(G10,I10:P10)</f>
        <v>0</v>
      </c>
      <c r="F10" s="176">
        <f>SUM(G10)</f>
        <v>0</v>
      </c>
      <c r="G10" s="126"/>
      <c r="H10" s="181">
        <f>D10-AS10</f>
        <v>0</v>
      </c>
      <c r="I10" s="126"/>
      <c r="J10" s="126"/>
      <c r="K10" s="126"/>
      <c r="L10" s="126"/>
      <c r="M10" s="126"/>
      <c r="N10" s="126"/>
      <c r="O10" s="126"/>
      <c r="P10" s="126"/>
      <c r="Q10" s="176">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76">
        <f>SUM(R10:AR10,I10:P10,G10)</f>
        <v>0</v>
      </c>
      <c r="AT10" s="179">
        <f>H48</f>
        <v>0</v>
      </c>
      <c r="AU10" s="164"/>
      <c r="AV10" s="203" t="s">
        <v>210</v>
      </c>
      <c r="AW10" s="163"/>
      <c r="AX10" s="163"/>
      <c r="AY10" s="163"/>
      <c r="AZ10" s="163"/>
    </row>
    <row r="11" spans="1:52" s="182" customFormat="1" ht="14" x14ac:dyDescent="0.15">
      <c r="A11" s="170" t="s">
        <v>6</v>
      </c>
      <c r="B11" s="171" t="s">
        <v>105</v>
      </c>
      <c r="C11" s="179" t="s">
        <v>54</v>
      </c>
      <c r="D11" s="173">
        <v>70.839999999999989</v>
      </c>
      <c r="E11" s="180">
        <f>SUM(G11:H11,J11:P11)</f>
        <v>0</v>
      </c>
      <c r="F11" s="176">
        <f>SUM(G11:H11)</f>
        <v>0</v>
      </c>
      <c r="G11" s="126"/>
      <c r="H11" s="126"/>
      <c r="I11" s="181">
        <f>D11-AS11</f>
        <v>70.839999999999989</v>
      </c>
      <c r="J11" s="126"/>
      <c r="K11" s="126"/>
      <c r="L11" s="126"/>
      <c r="M11" s="126"/>
      <c r="N11" s="126"/>
      <c r="O11" s="126"/>
      <c r="P11" s="126"/>
      <c r="Q11" s="176">
        <f t="shared" si="2"/>
        <v>0</v>
      </c>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76">
        <f>SUM(R11:AR11,J11:P11,G11:H11)</f>
        <v>0</v>
      </c>
      <c r="AT11" s="179">
        <f>I48</f>
        <v>70.839999999999989</v>
      </c>
      <c r="AU11" s="164"/>
    </row>
    <row r="12" spans="1:52" s="182" customFormat="1" ht="14" x14ac:dyDescent="0.15">
      <c r="A12" s="170" t="s">
        <v>7</v>
      </c>
      <c r="B12" s="171" t="s">
        <v>37</v>
      </c>
      <c r="C12" s="179" t="s">
        <v>42</v>
      </c>
      <c r="D12" s="173">
        <v>33.630000000000003</v>
      </c>
      <c r="E12" s="180">
        <f>SUM(G12:I12,K12:P12)</f>
        <v>0</v>
      </c>
      <c r="F12" s="176">
        <f t="shared" ref="F12:F17" si="3">SUM(G12:H12)</f>
        <v>0</v>
      </c>
      <c r="G12" s="126"/>
      <c r="H12" s="126"/>
      <c r="I12" s="126"/>
      <c r="J12" s="181">
        <f>D12-AS12</f>
        <v>33.630000000000003</v>
      </c>
      <c r="K12" s="126"/>
      <c r="L12" s="126"/>
      <c r="M12" s="126"/>
      <c r="N12" s="126"/>
      <c r="O12" s="126"/>
      <c r="P12" s="126"/>
      <c r="Q12" s="176">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76">
        <f>SUM(R12:AR12,K12:P12,G12:I12)</f>
        <v>0</v>
      </c>
      <c r="AT12" s="179">
        <f>J48</f>
        <v>33.630000000000003</v>
      </c>
      <c r="AU12" s="164"/>
    </row>
    <row r="13" spans="1:52" s="182" customFormat="1" ht="14" x14ac:dyDescent="0.15">
      <c r="A13" s="170" t="s">
        <v>8</v>
      </c>
      <c r="B13" s="171" t="s">
        <v>15</v>
      </c>
      <c r="C13" s="179" t="s">
        <v>26</v>
      </c>
      <c r="D13" s="173">
        <v>55.05</v>
      </c>
      <c r="E13" s="180">
        <f>SUM(G13:J13,L13:P13)</f>
        <v>0</v>
      </c>
      <c r="F13" s="176">
        <f t="shared" si="3"/>
        <v>0</v>
      </c>
      <c r="G13" s="126"/>
      <c r="H13" s="126"/>
      <c r="I13" s="126"/>
      <c r="J13" s="126"/>
      <c r="K13" s="181">
        <f>D13-AS13</f>
        <v>55.05</v>
      </c>
      <c r="L13" s="126"/>
      <c r="M13" s="126"/>
      <c r="N13" s="126"/>
      <c r="O13" s="126"/>
      <c r="P13" s="126"/>
      <c r="Q13" s="176">
        <f t="shared" si="2"/>
        <v>0</v>
      </c>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76">
        <f>SUM(R13:AR13,L13:P13,G13:J13)</f>
        <v>0</v>
      </c>
      <c r="AT13" s="179">
        <f>K48</f>
        <v>55.05</v>
      </c>
      <c r="AU13" s="164"/>
    </row>
    <row r="14" spans="1:52" s="182" customFormat="1" ht="14" x14ac:dyDescent="0.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52" s="182" customFormat="1" ht="14" x14ac:dyDescent="0.15">
      <c r="A15" s="170" t="s">
        <v>39</v>
      </c>
      <c r="B15" s="171" t="s">
        <v>38</v>
      </c>
      <c r="C15" s="179" t="s">
        <v>43</v>
      </c>
      <c r="D15" s="173">
        <v>23.97</v>
      </c>
      <c r="E15" s="180">
        <f>SUM(G15:L15,N15:P15)</f>
        <v>0</v>
      </c>
      <c r="F15" s="176">
        <f t="shared" si="3"/>
        <v>0</v>
      </c>
      <c r="G15" s="126"/>
      <c r="H15" s="126"/>
      <c r="I15" s="126"/>
      <c r="J15" s="126"/>
      <c r="K15" s="126"/>
      <c r="L15" s="126"/>
      <c r="M15" s="181">
        <f>D15-AS15</f>
        <v>23.97</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23.97</v>
      </c>
      <c r="AU15" s="164"/>
    </row>
    <row r="16" spans="1:52" s="182" customFormat="1" ht="14" x14ac:dyDescent="0.15">
      <c r="A16" s="170" t="s">
        <v>40</v>
      </c>
      <c r="B16" s="171" t="s">
        <v>82</v>
      </c>
      <c r="C16" s="179" t="s">
        <v>70</v>
      </c>
      <c r="D16" s="173">
        <v>2.76</v>
      </c>
      <c r="E16" s="180">
        <f>SUM(G16:M16,O16:P16)</f>
        <v>0</v>
      </c>
      <c r="F16" s="176">
        <f t="shared" si="3"/>
        <v>0</v>
      </c>
      <c r="G16" s="126"/>
      <c r="H16" s="126"/>
      <c r="I16" s="126"/>
      <c r="J16" s="126"/>
      <c r="K16" s="126"/>
      <c r="L16" s="126"/>
      <c r="M16" s="126"/>
      <c r="N16" s="181">
        <f>D16-AS16</f>
        <v>2.76</v>
      </c>
      <c r="O16" s="126"/>
      <c r="P16" s="126"/>
      <c r="Q16" s="176">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0</v>
      </c>
      <c r="AT16" s="179">
        <f>N48</f>
        <v>2.76</v>
      </c>
      <c r="AU16" s="164"/>
    </row>
    <row r="17" spans="1:47" s="182" customFormat="1" ht="14" x14ac:dyDescent="0.15">
      <c r="A17" s="170" t="s">
        <v>50</v>
      </c>
      <c r="B17" s="171" t="s">
        <v>48</v>
      </c>
      <c r="C17" s="179" t="s">
        <v>49</v>
      </c>
      <c r="D17" s="173">
        <v>0</v>
      </c>
      <c r="E17" s="180">
        <f>SUM(G17:N17,P17)</f>
        <v>0</v>
      </c>
      <c r="F17" s="176">
        <f t="shared" si="3"/>
        <v>0</v>
      </c>
      <c r="G17" s="126"/>
      <c r="H17" s="126"/>
      <c r="I17" s="126"/>
      <c r="J17" s="126"/>
      <c r="K17" s="126"/>
      <c r="L17" s="126"/>
      <c r="M17" s="126"/>
      <c r="N17" s="126"/>
      <c r="O17" s="181">
        <f>D17-AS17</f>
        <v>0</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0</v>
      </c>
      <c r="AU17" s="164"/>
    </row>
    <row r="18" spans="1:47" s="182" customFormat="1" ht="14" x14ac:dyDescent="0.15">
      <c r="A18" s="170" t="s">
        <v>187</v>
      </c>
      <c r="B18" s="171" t="s">
        <v>55</v>
      </c>
      <c r="C18" s="179" t="s">
        <v>56</v>
      </c>
      <c r="D18" s="173">
        <v>3.16</v>
      </c>
      <c r="E18" s="180">
        <f>SUM(G18:O18)</f>
        <v>0</v>
      </c>
      <c r="F18" s="176">
        <f>SUM(G18:H18)</f>
        <v>0</v>
      </c>
      <c r="G18" s="126"/>
      <c r="H18" s="126"/>
      <c r="I18" s="126"/>
      <c r="J18" s="126"/>
      <c r="K18" s="126"/>
      <c r="L18" s="126"/>
      <c r="M18" s="126"/>
      <c r="N18" s="126"/>
      <c r="O18" s="126"/>
      <c r="P18" s="181">
        <f>D18-AS18</f>
        <v>3.16</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3.16</v>
      </c>
      <c r="AU18" s="164"/>
    </row>
    <row r="19" spans="1:47" s="182" customFormat="1" ht="14" x14ac:dyDescent="0.15">
      <c r="A19" s="170">
        <v>2</v>
      </c>
      <c r="B19" s="170" t="s">
        <v>35</v>
      </c>
      <c r="C19" s="179" t="s">
        <v>28</v>
      </c>
      <c r="D19" s="173">
        <v>90.28</v>
      </c>
      <c r="E19" s="180">
        <f>SUM(G19:P19)</f>
        <v>0</v>
      </c>
      <c r="F19" s="176">
        <f>SUM(G19:H19)</f>
        <v>0</v>
      </c>
      <c r="G19" s="176">
        <f>SUM(G20:G45)</f>
        <v>0</v>
      </c>
      <c r="H19" s="176">
        <f t="shared" ref="H19:P19" si="4">SUM(H20:H45)</f>
        <v>0</v>
      </c>
      <c r="I19" s="176">
        <f t="shared" si="4"/>
        <v>0</v>
      </c>
      <c r="J19" s="176">
        <f t="shared" si="4"/>
        <v>0</v>
      </c>
      <c r="K19" s="176">
        <f t="shared" si="4"/>
        <v>0</v>
      </c>
      <c r="L19" s="176">
        <f t="shared" si="4"/>
        <v>0</v>
      </c>
      <c r="M19" s="176">
        <f t="shared" si="4"/>
        <v>0</v>
      </c>
      <c r="N19" s="176">
        <f t="shared" si="4"/>
        <v>0</v>
      </c>
      <c r="O19" s="176">
        <f t="shared" si="4"/>
        <v>0</v>
      </c>
      <c r="P19" s="176">
        <f t="shared" si="4"/>
        <v>0</v>
      </c>
      <c r="Q19" s="181">
        <f>D19-AS19</f>
        <v>90.19</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0</v>
      </c>
      <c r="AA19" s="176">
        <f>SUM(AA20:AA28,AA30:AA45)</f>
        <v>0</v>
      </c>
      <c r="AB19" s="176">
        <f>SUM(AB20:AB29,AB31:AB45)</f>
        <v>0</v>
      </c>
      <c r="AC19" s="176">
        <f>SUM(AC20:AC30,AC32:AC45)</f>
        <v>0</v>
      </c>
      <c r="AD19" s="176">
        <f>SUM(AD20:AD31,AD33:AD45)</f>
        <v>0.09</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0.09</v>
      </c>
      <c r="AT19" s="179">
        <f>Q48</f>
        <v>90.88</v>
      </c>
      <c r="AU19" s="164"/>
    </row>
    <row r="20" spans="1:47" s="182" customFormat="1" ht="14" x14ac:dyDescent="0.15">
      <c r="A20" s="170" t="s">
        <v>21</v>
      </c>
      <c r="B20" s="171" t="s">
        <v>17</v>
      </c>
      <c r="C20" s="179" t="s">
        <v>29</v>
      </c>
      <c r="D20" s="173">
        <v>0</v>
      </c>
      <c r="E20" s="180">
        <f>SUM(G20:P20)</f>
        <v>0</v>
      </c>
      <c r="F20" s="176">
        <f t="shared" ref="F20:F44" si="5">SUM(G20:H20)</f>
        <v>0</v>
      </c>
      <c r="G20" s="126"/>
      <c r="H20" s="126"/>
      <c r="I20" s="126"/>
      <c r="J20" s="126"/>
      <c r="K20" s="126"/>
      <c r="L20" s="126"/>
      <c r="M20" s="126"/>
      <c r="N20" s="126"/>
      <c r="O20" s="126"/>
      <c r="P20" s="126"/>
      <c r="Q20" s="176">
        <f>SUM(S20:AQ20)</f>
        <v>0</v>
      </c>
      <c r="R20" s="181">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0</v>
      </c>
      <c r="AU20" s="164"/>
    </row>
    <row r="21" spans="1:47" s="182" customFormat="1" ht="14" x14ac:dyDescent="0.15">
      <c r="A21" s="170" t="s">
        <v>10</v>
      </c>
      <c r="B21" s="171" t="s">
        <v>18</v>
      </c>
      <c r="C21" s="179" t="s">
        <v>30</v>
      </c>
      <c r="D21" s="173">
        <v>0</v>
      </c>
      <c r="E21" s="180">
        <f>SUM(G21:P21)</f>
        <v>0</v>
      </c>
      <c r="F21" s="176">
        <f t="shared" si="5"/>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4" x14ac:dyDescent="0.15">
      <c r="A22" s="170" t="s">
        <v>11</v>
      </c>
      <c r="B22" s="171" t="s">
        <v>19</v>
      </c>
      <c r="C22" s="179" t="s">
        <v>123</v>
      </c>
      <c r="D22" s="173">
        <v>0</v>
      </c>
      <c r="E22" s="180">
        <f t="shared" ref="E22:E46" si="6">SUM(G22:P22)</f>
        <v>0</v>
      </c>
      <c r="F22" s="176">
        <f t="shared" si="5"/>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4" x14ac:dyDescent="0.15">
      <c r="A23" s="170" t="s">
        <v>12</v>
      </c>
      <c r="B23" s="171" t="s">
        <v>79</v>
      </c>
      <c r="C23" s="179" t="s">
        <v>126</v>
      </c>
      <c r="D23" s="173">
        <v>0</v>
      </c>
      <c r="E23" s="180">
        <f t="shared" si="6"/>
        <v>0</v>
      </c>
      <c r="F23" s="176">
        <f t="shared" si="5"/>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4" x14ac:dyDescent="0.15">
      <c r="A24" s="170" t="s">
        <v>13</v>
      </c>
      <c r="B24" s="171" t="s">
        <v>83</v>
      </c>
      <c r="C24" s="179" t="s">
        <v>127</v>
      </c>
      <c r="D24" s="173">
        <v>0</v>
      </c>
      <c r="E24" s="180">
        <f t="shared" si="6"/>
        <v>0</v>
      </c>
      <c r="F24" s="176">
        <f t="shared" si="5"/>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4" x14ac:dyDescent="0.15">
      <c r="A25" s="170" t="s">
        <v>14</v>
      </c>
      <c r="B25" s="171" t="s">
        <v>84</v>
      </c>
      <c r="C25" s="179" t="s">
        <v>125</v>
      </c>
      <c r="D25" s="173">
        <v>0.05</v>
      </c>
      <c r="E25" s="180">
        <f t="shared" si="6"/>
        <v>0</v>
      </c>
      <c r="F25" s="176">
        <f t="shared" si="5"/>
        <v>0</v>
      </c>
      <c r="G25" s="126"/>
      <c r="H25" s="126"/>
      <c r="I25" s="126"/>
      <c r="J25" s="126"/>
      <c r="K25" s="126"/>
      <c r="L25" s="126"/>
      <c r="M25" s="126"/>
      <c r="N25" s="126"/>
      <c r="O25" s="126"/>
      <c r="P25" s="126"/>
      <c r="Q25" s="176">
        <f>SUM(R25:V25,X25:AQ25)</f>
        <v>0</v>
      </c>
      <c r="R25" s="126"/>
      <c r="S25" s="126"/>
      <c r="T25" s="126"/>
      <c r="U25" s="126"/>
      <c r="V25" s="126"/>
      <c r="W25" s="181">
        <f>D25-AS25</f>
        <v>0.05</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0.05</v>
      </c>
      <c r="AU25" s="164"/>
    </row>
    <row r="26" spans="1:47" s="182" customFormat="1" ht="14" x14ac:dyDescent="0.15">
      <c r="A26" s="170" t="s">
        <v>22</v>
      </c>
      <c r="B26" s="171" t="s">
        <v>85</v>
      </c>
      <c r="C26" s="179" t="s">
        <v>51</v>
      </c>
      <c r="D26" s="173">
        <v>0.77</v>
      </c>
      <c r="E26" s="180">
        <f t="shared" si="6"/>
        <v>0</v>
      </c>
      <c r="F26" s="176">
        <f t="shared" si="5"/>
        <v>0</v>
      </c>
      <c r="G26" s="126"/>
      <c r="H26" s="126"/>
      <c r="I26" s="126"/>
      <c r="J26" s="126"/>
      <c r="K26" s="126"/>
      <c r="L26" s="126"/>
      <c r="M26" s="126"/>
      <c r="N26" s="126"/>
      <c r="O26" s="126"/>
      <c r="P26" s="126"/>
      <c r="Q26" s="176">
        <f>SUM(R26:W26,Y26:AQ26)</f>
        <v>0</v>
      </c>
      <c r="R26" s="126"/>
      <c r="S26" s="126"/>
      <c r="T26" s="126"/>
      <c r="U26" s="126"/>
      <c r="V26" s="126"/>
      <c r="W26" s="126"/>
      <c r="X26" s="181">
        <f>D26-AS26</f>
        <v>0.77</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0.77</v>
      </c>
      <c r="AU26" s="164"/>
    </row>
    <row r="27" spans="1:47" s="182" customFormat="1" ht="20.25" customHeight="1" x14ac:dyDescent="0.15">
      <c r="A27" s="170" t="s">
        <v>23</v>
      </c>
      <c r="B27" s="171" t="s">
        <v>86</v>
      </c>
      <c r="C27" s="179" t="s">
        <v>44</v>
      </c>
      <c r="D27" s="173">
        <v>0</v>
      </c>
      <c r="E27" s="180">
        <f t="shared" si="6"/>
        <v>0</v>
      </c>
      <c r="F27" s="176">
        <f t="shared" si="5"/>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x14ac:dyDescent="0.15">
      <c r="A28" s="170" t="s">
        <v>45</v>
      </c>
      <c r="B28" s="171" t="s">
        <v>131</v>
      </c>
      <c r="C28" s="179" t="s">
        <v>31</v>
      </c>
      <c r="D28" s="173">
        <v>60.71</v>
      </c>
      <c r="E28" s="180">
        <f t="shared" si="6"/>
        <v>0</v>
      </c>
      <c r="F28" s="176">
        <f t="shared" si="5"/>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60.71</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60.71</v>
      </c>
      <c r="AU28" s="164"/>
    </row>
    <row r="29" spans="1:47" s="182" customFormat="1" ht="14" x14ac:dyDescent="0.15">
      <c r="A29" s="170" t="s">
        <v>130</v>
      </c>
      <c r="B29" s="171" t="s">
        <v>104</v>
      </c>
      <c r="C29" s="171" t="s">
        <v>148</v>
      </c>
      <c r="D29" s="173">
        <v>0</v>
      </c>
      <c r="E29" s="180">
        <f t="shared" si="6"/>
        <v>0</v>
      </c>
      <c r="F29" s="176">
        <f t="shared" si="5"/>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4" x14ac:dyDescent="0.15">
      <c r="A30" s="170" t="s">
        <v>178</v>
      </c>
      <c r="B30" s="171" t="s">
        <v>120</v>
      </c>
      <c r="C30" s="179" t="s">
        <v>124</v>
      </c>
      <c r="D30" s="173">
        <v>0</v>
      </c>
      <c r="E30" s="180">
        <f t="shared" si="6"/>
        <v>0</v>
      </c>
      <c r="F30" s="176">
        <f t="shared" si="5"/>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4" x14ac:dyDescent="0.15">
      <c r="A31" s="170" t="s">
        <v>179</v>
      </c>
      <c r="B31" s="171" t="s">
        <v>80</v>
      </c>
      <c r="C31" s="179" t="s">
        <v>69</v>
      </c>
      <c r="D31" s="173">
        <v>0.2</v>
      </c>
      <c r="E31" s="180">
        <f t="shared" si="6"/>
        <v>0</v>
      </c>
      <c r="F31" s="176">
        <f t="shared" si="5"/>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0.2</v>
      </c>
      <c r="AD31" s="126"/>
      <c r="AE31" s="126"/>
      <c r="AF31" s="126"/>
      <c r="AG31" s="126"/>
      <c r="AH31" s="126"/>
      <c r="AI31" s="126"/>
      <c r="AJ31" s="126"/>
      <c r="AK31" s="126"/>
      <c r="AL31" s="126"/>
      <c r="AM31" s="126"/>
      <c r="AN31" s="126"/>
      <c r="AO31" s="126"/>
      <c r="AP31" s="126"/>
      <c r="AQ31" s="126"/>
      <c r="AR31" s="126"/>
      <c r="AS31" s="176">
        <f>SUM(AD31:AR31,R31:AB31,G31:P31)</f>
        <v>0</v>
      </c>
      <c r="AT31" s="179">
        <f>AC48</f>
        <v>0.2</v>
      </c>
      <c r="AU31" s="164"/>
    </row>
    <row r="32" spans="1:47" s="182" customFormat="1" ht="14" x14ac:dyDescent="0.15">
      <c r="A32" s="170" t="s">
        <v>180</v>
      </c>
      <c r="B32" s="171" t="s">
        <v>87</v>
      </c>
      <c r="C32" s="179" t="s">
        <v>92</v>
      </c>
      <c r="D32" s="173">
        <v>21.52</v>
      </c>
      <c r="E32" s="180">
        <f t="shared" si="6"/>
        <v>0</v>
      </c>
      <c r="F32" s="176">
        <f t="shared" si="5"/>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21.52</v>
      </c>
      <c r="AE32" s="126"/>
      <c r="AF32" s="126"/>
      <c r="AG32" s="126"/>
      <c r="AH32" s="126"/>
      <c r="AI32" s="126"/>
      <c r="AJ32" s="126"/>
      <c r="AK32" s="126"/>
      <c r="AL32" s="126"/>
      <c r="AM32" s="126"/>
      <c r="AN32" s="126"/>
      <c r="AO32" s="126"/>
      <c r="AP32" s="126"/>
      <c r="AQ32" s="126"/>
      <c r="AR32" s="126"/>
      <c r="AS32" s="176">
        <f>SUM(AE32:AR32,R32:AC32,G32:P32)</f>
        <v>0</v>
      </c>
      <c r="AT32" s="179">
        <f>AD48</f>
        <v>22.21</v>
      </c>
      <c r="AU32" s="164"/>
    </row>
    <row r="33" spans="1:47" s="182" customFormat="1" ht="14" x14ac:dyDescent="0.15">
      <c r="A33" s="170" t="s">
        <v>181</v>
      </c>
      <c r="B33" s="171" t="s">
        <v>88</v>
      </c>
      <c r="C33" s="179" t="s">
        <v>93</v>
      </c>
      <c r="D33" s="173">
        <v>0</v>
      </c>
      <c r="E33" s="180">
        <f t="shared" si="6"/>
        <v>0</v>
      </c>
      <c r="F33" s="176">
        <f t="shared" si="5"/>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4" x14ac:dyDescent="0.15">
      <c r="A34" s="170" t="s">
        <v>182</v>
      </c>
      <c r="B34" s="171" t="s">
        <v>89</v>
      </c>
      <c r="C34" s="179" t="s">
        <v>97</v>
      </c>
      <c r="D34" s="173">
        <v>0.38</v>
      </c>
      <c r="E34" s="180">
        <f t="shared" si="6"/>
        <v>0</v>
      </c>
      <c r="F34" s="176">
        <f t="shared" si="5"/>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0.38</v>
      </c>
      <c r="AG34" s="126"/>
      <c r="AH34" s="126"/>
      <c r="AI34" s="126"/>
      <c r="AJ34" s="126"/>
      <c r="AK34" s="126"/>
      <c r="AL34" s="126"/>
      <c r="AM34" s="126"/>
      <c r="AN34" s="126"/>
      <c r="AO34" s="126"/>
      <c r="AP34" s="126"/>
      <c r="AQ34" s="126"/>
      <c r="AR34" s="126"/>
      <c r="AS34" s="176">
        <f>SUM(AG34:AR34,R34:AE34,G34:P34)</f>
        <v>0</v>
      </c>
      <c r="AT34" s="179">
        <f>AF48</f>
        <v>0.38</v>
      </c>
      <c r="AU34" s="164"/>
    </row>
    <row r="35" spans="1:47" s="182" customFormat="1" ht="14" x14ac:dyDescent="0.15">
      <c r="A35" s="170" t="s">
        <v>183</v>
      </c>
      <c r="B35" s="171" t="s">
        <v>117</v>
      </c>
      <c r="C35" s="179" t="s">
        <v>94</v>
      </c>
      <c r="D35" s="173">
        <v>0</v>
      </c>
      <c r="E35" s="180">
        <f t="shared" si="6"/>
        <v>0</v>
      </c>
      <c r="F35" s="176">
        <f t="shared" si="5"/>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4" x14ac:dyDescent="0.15">
      <c r="A36" s="170" t="s">
        <v>184</v>
      </c>
      <c r="B36" s="171" t="s">
        <v>121</v>
      </c>
      <c r="C36" s="179" t="s">
        <v>118</v>
      </c>
      <c r="D36" s="173">
        <v>0</v>
      </c>
      <c r="E36" s="180">
        <f t="shared" si="6"/>
        <v>0</v>
      </c>
      <c r="F36" s="176">
        <f t="shared" si="5"/>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4" x14ac:dyDescent="0.15">
      <c r="A37" s="170" t="s">
        <v>185</v>
      </c>
      <c r="B37" s="171" t="s">
        <v>90</v>
      </c>
      <c r="C37" s="179" t="s">
        <v>95</v>
      </c>
      <c r="D37" s="173">
        <v>0</v>
      </c>
      <c r="E37" s="180">
        <f t="shared" si="6"/>
        <v>0</v>
      </c>
      <c r="F37" s="176">
        <f t="shared" si="5"/>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0</v>
      </c>
      <c r="AJ37" s="126"/>
      <c r="AK37" s="126"/>
      <c r="AL37" s="126"/>
      <c r="AM37" s="126"/>
      <c r="AN37" s="126"/>
      <c r="AO37" s="126"/>
      <c r="AP37" s="126"/>
      <c r="AQ37" s="126"/>
      <c r="AR37" s="126"/>
      <c r="AS37" s="176">
        <f>SUM(AJ37:AR37,R37:AH37,G37:P37)</f>
        <v>0</v>
      </c>
      <c r="AT37" s="179">
        <f>AI48</f>
        <v>0</v>
      </c>
      <c r="AU37" s="164"/>
    </row>
    <row r="38" spans="1:47" s="182" customFormat="1" ht="20" x14ac:dyDescent="0.15">
      <c r="A38" s="170" t="s">
        <v>186</v>
      </c>
      <c r="B38" s="171" t="s">
        <v>91</v>
      </c>
      <c r="C38" s="179" t="s">
        <v>46</v>
      </c>
      <c r="D38" s="173">
        <v>0.22</v>
      </c>
      <c r="E38" s="180">
        <f t="shared" si="6"/>
        <v>0</v>
      </c>
      <c r="F38" s="176">
        <f t="shared" si="5"/>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0.22</v>
      </c>
      <c r="AK38" s="126"/>
      <c r="AL38" s="126"/>
      <c r="AM38" s="126"/>
      <c r="AN38" s="126"/>
      <c r="AO38" s="126"/>
      <c r="AP38" s="126"/>
      <c r="AQ38" s="126"/>
      <c r="AR38" s="126"/>
      <c r="AS38" s="176">
        <f>SUM(AK38:AR38,R38:AI38,G38:P38)</f>
        <v>0</v>
      </c>
      <c r="AT38" s="179">
        <f>AJ48</f>
        <v>0.22</v>
      </c>
      <c r="AU38" s="164"/>
    </row>
    <row r="39" spans="1:47" s="182" customFormat="1" ht="14" x14ac:dyDescent="0.15">
      <c r="A39" s="170" t="s">
        <v>188</v>
      </c>
      <c r="B39" s="171" t="s">
        <v>98</v>
      </c>
      <c r="C39" s="179" t="s">
        <v>52</v>
      </c>
      <c r="D39" s="173">
        <v>3.7</v>
      </c>
      <c r="E39" s="180">
        <f t="shared" si="6"/>
        <v>0</v>
      </c>
      <c r="F39" s="176">
        <f t="shared" si="5"/>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3.7</v>
      </c>
      <c r="AL39" s="126"/>
      <c r="AM39" s="126"/>
      <c r="AN39" s="126"/>
      <c r="AO39" s="126"/>
      <c r="AP39" s="126"/>
      <c r="AQ39" s="126"/>
      <c r="AR39" s="126"/>
      <c r="AS39" s="176">
        <f>SUM(AL39:AR39,R39:AJ39,G39:P39)</f>
        <v>0</v>
      </c>
      <c r="AT39" s="179">
        <f>AK48</f>
        <v>3.7</v>
      </c>
      <c r="AU39" s="164"/>
    </row>
    <row r="40" spans="1:47" s="182" customFormat="1" ht="14" x14ac:dyDescent="0.15">
      <c r="A40" s="170" t="s">
        <v>189</v>
      </c>
      <c r="B40" s="171" t="s">
        <v>153</v>
      </c>
      <c r="C40" s="179" t="s">
        <v>151</v>
      </c>
      <c r="D40" s="173">
        <v>1.02</v>
      </c>
      <c r="E40" s="180">
        <f t="shared" si="6"/>
        <v>0</v>
      </c>
      <c r="F40" s="176">
        <f t="shared" si="5"/>
        <v>0</v>
      </c>
      <c r="G40" s="126"/>
      <c r="H40" s="126"/>
      <c r="I40" s="126"/>
      <c r="J40" s="126"/>
      <c r="K40" s="126"/>
      <c r="L40" s="126"/>
      <c r="M40" s="126"/>
      <c r="N40" s="126"/>
      <c r="O40" s="126"/>
      <c r="P40" s="126"/>
      <c r="Q40" s="176">
        <f>SUM(R40:AK40,AM40:AQ40)</f>
        <v>0.09</v>
      </c>
      <c r="R40" s="126"/>
      <c r="S40" s="126"/>
      <c r="T40" s="126"/>
      <c r="U40" s="126"/>
      <c r="V40" s="126"/>
      <c r="W40" s="126"/>
      <c r="X40" s="126"/>
      <c r="Y40" s="126"/>
      <c r="Z40" s="126"/>
      <c r="AA40" s="126"/>
      <c r="AB40" s="126"/>
      <c r="AC40" s="126"/>
      <c r="AD40" s="126">
        <v>0.09</v>
      </c>
      <c r="AE40" s="126"/>
      <c r="AF40" s="126"/>
      <c r="AG40" s="126"/>
      <c r="AH40" s="126"/>
      <c r="AI40" s="126"/>
      <c r="AJ40" s="126"/>
      <c r="AK40" s="126"/>
      <c r="AL40" s="181">
        <f>D40-AS40</f>
        <v>0.93</v>
      </c>
      <c r="AM40" s="126"/>
      <c r="AN40" s="126"/>
      <c r="AO40" s="126"/>
      <c r="AP40" s="126"/>
      <c r="AQ40" s="126"/>
      <c r="AR40" s="126"/>
      <c r="AS40" s="176">
        <f>SUM(AM40:AR40,R40:AK40,G40:P40)</f>
        <v>0.09</v>
      </c>
      <c r="AT40" s="179">
        <f>AL48</f>
        <v>0.93</v>
      </c>
      <c r="AU40" s="164"/>
    </row>
    <row r="41" spans="1:47" s="182" customFormat="1" ht="14" x14ac:dyDescent="0.15">
      <c r="A41" s="170" t="s">
        <v>190</v>
      </c>
      <c r="B41" s="171" t="s">
        <v>154</v>
      </c>
      <c r="C41" s="179" t="s">
        <v>152</v>
      </c>
      <c r="D41" s="173">
        <v>0</v>
      </c>
      <c r="E41" s="180">
        <f t="shared" si="6"/>
        <v>0</v>
      </c>
      <c r="F41" s="176">
        <f t="shared" si="5"/>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4" x14ac:dyDescent="0.15">
      <c r="A42" s="170" t="s">
        <v>191</v>
      </c>
      <c r="B42" s="171" t="s">
        <v>149</v>
      </c>
      <c r="C42" s="179" t="s">
        <v>103</v>
      </c>
      <c r="D42" s="173">
        <v>1.7</v>
      </c>
      <c r="E42" s="180">
        <f t="shared" si="6"/>
        <v>0</v>
      </c>
      <c r="F42" s="176">
        <f t="shared" si="5"/>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1.7</v>
      </c>
      <c r="AO42" s="126"/>
      <c r="AP42" s="126"/>
      <c r="AQ42" s="126"/>
      <c r="AR42" s="126"/>
      <c r="AS42" s="176">
        <f>SUM(AO42:AR42,R42:AM42,G42:P42)</f>
        <v>0</v>
      </c>
      <c r="AT42" s="179">
        <f>AN48</f>
        <v>1.7</v>
      </c>
      <c r="AU42" s="164"/>
    </row>
    <row r="43" spans="1:47" s="182" customFormat="1" ht="14" x14ac:dyDescent="0.15">
      <c r="A43" s="170" t="s">
        <v>192</v>
      </c>
      <c r="B43" s="171" t="s">
        <v>156</v>
      </c>
      <c r="C43" s="179" t="s">
        <v>157</v>
      </c>
      <c r="D43" s="173">
        <v>0</v>
      </c>
      <c r="E43" s="180">
        <f t="shared" si="6"/>
        <v>0</v>
      </c>
      <c r="F43" s="176">
        <f t="shared" si="5"/>
        <v>0</v>
      </c>
      <c r="G43" s="126"/>
      <c r="H43" s="126"/>
      <c r="I43" s="126"/>
      <c r="J43" s="126"/>
      <c r="K43" s="126"/>
      <c r="L43" s="126"/>
      <c r="M43" s="126"/>
      <c r="N43" s="126"/>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0</v>
      </c>
      <c r="AP43" s="126"/>
      <c r="AQ43" s="126"/>
      <c r="AR43" s="126"/>
      <c r="AS43" s="176">
        <f>SUM(AP43:AR43,R43:AN43,G43:P43)</f>
        <v>0</v>
      </c>
      <c r="AT43" s="179">
        <f>AO48</f>
        <v>0</v>
      </c>
      <c r="AU43" s="164"/>
    </row>
    <row r="44" spans="1:47" s="182" customFormat="1" ht="14" x14ac:dyDescent="0.15">
      <c r="A44" s="170" t="s">
        <v>193</v>
      </c>
      <c r="B44" s="171" t="s">
        <v>155</v>
      </c>
      <c r="C44" s="179" t="s">
        <v>158</v>
      </c>
      <c r="D44" s="173">
        <v>0</v>
      </c>
      <c r="E44" s="180">
        <f t="shared" si="6"/>
        <v>0</v>
      </c>
      <c r="F44" s="176">
        <f t="shared" si="5"/>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0</v>
      </c>
      <c r="AQ44" s="126"/>
      <c r="AR44" s="126"/>
      <c r="AS44" s="176">
        <f>SUM(AQ44:AR44,R44:AO44,G44:P44)</f>
        <v>0</v>
      </c>
      <c r="AT44" s="179">
        <f>AP48</f>
        <v>0</v>
      </c>
      <c r="AU44" s="164"/>
    </row>
    <row r="45" spans="1:47" s="182" customFormat="1" ht="14" x14ac:dyDescent="0.15">
      <c r="A45" s="170" t="s">
        <v>194</v>
      </c>
      <c r="B45" s="171" t="s">
        <v>73</v>
      </c>
      <c r="C45" s="179" t="s">
        <v>74</v>
      </c>
      <c r="D45" s="173">
        <v>0</v>
      </c>
      <c r="E45" s="180">
        <f t="shared" si="6"/>
        <v>0</v>
      </c>
      <c r="F45" s="176">
        <f>SUM(G45:H45)</f>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4" x14ac:dyDescent="0.15">
      <c r="A46" s="183">
        <v>3</v>
      </c>
      <c r="B46" s="184" t="s">
        <v>68</v>
      </c>
      <c r="C46" s="185" t="s">
        <v>81</v>
      </c>
      <c r="D46" s="173">
        <v>4.5199999999999996</v>
      </c>
      <c r="E46" s="180">
        <f t="shared" si="6"/>
        <v>0</v>
      </c>
      <c r="F46" s="176">
        <f>SUM(G46:H46)</f>
        <v>0</v>
      </c>
      <c r="G46" s="126"/>
      <c r="H46" s="126"/>
      <c r="I46" s="126"/>
      <c r="J46" s="126"/>
      <c r="K46" s="126"/>
      <c r="L46" s="126"/>
      <c r="M46" s="126"/>
      <c r="N46" s="126"/>
      <c r="O46" s="126"/>
      <c r="P46" s="126"/>
      <c r="Q46" s="176">
        <f>SUM(R46:AQ46)</f>
        <v>0</v>
      </c>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81">
        <f>D46-AS46</f>
        <v>4.5199999999999996</v>
      </c>
      <c r="AS46" s="176">
        <f>SUM(R46:AQ46,G46:P46)</f>
        <v>0</v>
      </c>
      <c r="AT46" s="179">
        <f>AR48</f>
        <v>4.5199999999999996</v>
      </c>
      <c r="AU46" s="164"/>
    </row>
    <row r="47" spans="1:47" ht="16.5" customHeight="1" x14ac:dyDescent="0.15">
      <c r="A47" s="186"/>
      <c r="B47" s="187" t="s">
        <v>113</v>
      </c>
      <c r="C47" s="188"/>
      <c r="D47" s="126"/>
      <c r="E47" s="176">
        <f>SUM(G47:P47)</f>
        <v>0</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0</v>
      </c>
      <c r="O47" s="176">
        <f>SUM(O20:O46,O18,O9:O16)</f>
        <v>0</v>
      </c>
      <c r="P47" s="176">
        <f>SUM(P20:P46,P9:P17)</f>
        <v>0</v>
      </c>
      <c r="Q47" s="176">
        <f>SUM(R47:AQ47)</f>
        <v>0.69</v>
      </c>
      <c r="R47" s="176">
        <f>SUM(R21:R46,R9:R18)</f>
        <v>0</v>
      </c>
      <c r="S47" s="176">
        <f>SUM(S22:S46,S20,S9:S18)</f>
        <v>0</v>
      </c>
      <c r="T47" s="176">
        <f>SUM(T23:T46,T20:T21,T9:T18)</f>
        <v>0</v>
      </c>
      <c r="U47" s="176">
        <f>SUM(U24:U46,U20:U22,U9:U18)</f>
        <v>0</v>
      </c>
      <c r="V47" s="176">
        <f>SUM(V25:V46,V20:V23,V9:V18)</f>
        <v>0</v>
      </c>
      <c r="W47" s="176">
        <f>SUM(W26:W46,W20:W24,W9:W18)</f>
        <v>0</v>
      </c>
      <c r="X47" s="176">
        <f>SUM(X27:X46,X20:X25,X9:X18)</f>
        <v>0</v>
      </c>
      <c r="Y47" s="176">
        <f>SUM(Y28:Y46,Y20:Y26,Y9:Y18)</f>
        <v>0</v>
      </c>
      <c r="Z47" s="176">
        <f>SUM(Z29:Z46,Z20:Z27,Z9:Z18)</f>
        <v>0</v>
      </c>
      <c r="AA47" s="176">
        <f>SUM(AA30:AA46,AA20:AA28,AA9:AA18)</f>
        <v>0</v>
      </c>
      <c r="AB47" s="176">
        <f>SUM(AB31:AB46,AB20:AB29,AB9:AB18)</f>
        <v>0</v>
      </c>
      <c r="AC47" s="176">
        <f>SUM(AC32:AC46,AC20:AC30,AC9:AC18)</f>
        <v>0</v>
      </c>
      <c r="AD47" s="176">
        <f>SUM(AD33:AD46,AD20:AD31,AD9:AD18)</f>
        <v>0.69</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0</v>
      </c>
      <c r="AK47" s="176">
        <f>SUM(AK40:AK46,AK20:AK38,AK9:AK18)</f>
        <v>0</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x14ac:dyDescent="0.15">
      <c r="A48" s="189"/>
      <c r="B48" s="190" t="s">
        <v>114</v>
      </c>
      <c r="C48" s="191"/>
      <c r="D48" s="192"/>
      <c r="E48" s="192">
        <f>E47+E7</f>
        <v>397.39</v>
      </c>
      <c r="F48" s="192">
        <f>F8+F47</f>
        <v>207.98000000000002</v>
      </c>
      <c r="G48" s="192">
        <f>G47+G9</f>
        <v>207.98000000000002</v>
      </c>
      <c r="H48" s="192">
        <f>H10+H47</f>
        <v>0</v>
      </c>
      <c r="I48" s="192">
        <f>I11+I47</f>
        <v>70.839999999999989</v>
      </c>
      <c r="J48" s="192">
        <f>J12+J47</f>
        <v>33.630000000000003</v>
      </c>
      <c r="K48" s="192">
        <f>K13+K47</f>
        <v>55.05</v>
      </c>
      <c r="L48" s="192">
        <f>L14+L47</f>
        <v>0</v>
      </c>
      <c r="M48" s="192">
        <f>M15+M47</f>
        <v>23.97</v>
      </c>
      <c r="N48" s="192">
        <f>N47+N16</f>
        <v>2.76</v>
      </c>
      <c r="O48" s="192">
        <f>O47+O17</f>
        <v>0</v>
      </c>
      <c r="P48" s="192">
        <f>P47+P18</f>
        <v>3.16</v>
      </c>
      <c r="Q48" s="192">
        <f>SUM(Q47,Q19)</f>
        <v>90.88</v>
      </c>
      <c r="R48" s="192">
        <f>R47+R20</f>
        <v>0</v>
      </c>
      <c r="S48" s="192">
        <f>S47+S21</f>
        <v>0</v>
      </c>
      <c r="T48" s="192">
        <f>T47+T22</f>
        <v>0</v>
      </c>
      <c r="U48" s="192">
        <f>U47+U23</f>
        <v>0</v>
      </c>
      <c r="V48" s="192">
        <f>+V47+V24</f>
        <v>0</v>
      </c>
      <c r="W48" s="192">
        <f>+W47+W25</f>
        <v>0.05</v>
      </c>
      <c r="X48" s="192">
        <f>X47+X26</f>
        <v>0.77</v>
      </c>
      <c r="Y48" s="192">
        <f>+Y47+Y27</f>
        <v>0</v>
      </c>
      <c r="Z48" s="192">
        <f>+Z47+Z28</f>
        <v>60.71</v>
      </c>
      <c r="AA48" s="192">
        <f>AA47+AA29</f>
        <v>0</v>
      </c>
      <c r="AB48" s="192">
        <f>AB47+AB30</f>
        <v>0</v>
      </c>
      <c r="AC48" s="192">
        <f>AC47+AC31</f>
        <v>0.2</v>
      </c>
      <c r="AD48" s="192">
        <f>AD47+AD32</f>
        <v>22.21</v>
      </c>
      <c r="AE48" s="192">
        <f>AE47+AE33</f>
        <v>0</v>
      </c>
      <c r="AF48" s="192">
        <f>AF47+AF34</f>
        <v>0.38</v>
      </c>
      <c r="AG48" s="192">
        <f>AG47+AG35</f>
        <v>0</v>
      </c>
      <c r="AH48" s="192">
        <f>AH47+AH36</f>
        <v>0</v>
      </c>
      <c r="AI48" s="192">
        <f>AI47+AI37</f>
        <v>0</v>
      </c>
      <c r="AJ48" s="192">
        <f>AJ47+AJ38</f>
        <v>0.22</v>
      </c>
      <c r="AK48" s="192">
        <f>AK47+AK39</f>
        <v>3.7</v>
      </c>
      <c r="AL48" s="192">
        <f>AL47+AL40</f>
        <v>0.93</v>
      </c>
      <c r="AM48" s="192">
        <f>AM47+AM41</f>
        <v>0</v>
      </c>
      <c r="AN48" s="192">
        <f>AN47+AN42</f>
        <v>1.7</v>
      </c>
      <c r="AO48" s="192">
        <f>AO47+AO43</f>
        <v>0</v>
      </c>
      <c r="AP48" s="192">
        <f>AP47+AP44</f>
        <v>0</v>
      </c>
      <c r="AQ48" s="192">
        <f>AQ47+AQ45</f>
        <v>0</v>
      </c>
      <c r="AR48" s="192">
        <f>AR47+AR46</f>
        <v>4.5199999999999996</v>
      </c>
      <c r="AS48" s="192"/>
      <c r="AT48" s="192"/>
    </row>
    <row r="50" spans="2:37" x14ac:dyDescent="0.15">
      <c r="B50" s="194" t="s">
        <v>165</v>
      </c>
      <c r="C50" s="195" t="s">
        <v>159</v>
      </c>
      <c r="D50" s="196"/>
    </row>
    <row r="51" spans="2:37" ht="16" x14ac:dyDescent="0.2">
      <c r="B51" s="194" t="s">
        <v>166</v>
      </c>
      <c r="C51" s="195" t="s">
        <v>160</v>
      </c>
      <c r="D51" s="196"/>
      <c r="AF51" s="163"/>
      <c r="AG51" s="163"/>
      <c r="AH51" s="163"/>
      <c r="AI51" s="163"/>
      <c r="AJ51" s="197"/>
      <c r="AK51" s="197"/>
    </row>
    <row r="52" spans="2:37" ht="16" x14ac:dyDescent="0.2">
      <c r="B52" s="194" t="s">
        <v>167</v>
      </c>
      <c r="C52" s="195" t="s">
        <v>119</v>
      </c>
      <c r="D52" s="196"/>
      <c r="AF52" s="163"/>
      <c r="AG52" s="163"/>
      <c r="AH52" s="163"/>
      <c r="AI52" s="163"/>
      <c r="AJ52" s="197"/>
      <c r="AK52" s="197"/>
    </row>
    <row r="53" spans="2:37" ht="16" x14ac:dyDescent="0.2">
      <c r="AF53" s="163"/>
      <c r="AG53" s="163"/>
      <c r="AH53" s="163"/>
      <c r="AI53" s="163"/>
      <c r="AJ53" s="197"/>
      <c r="AK53" s="197"/>
    </row>
    <row r="54" spans="2:37" ht="16" x14ac:dyDescent="0.2">
      <c r="AF54" s="163"/>
      <c r="AG54" s="163"/>
      <c r="AH54" s="163"/>
      <c r="AI54" s="163"/>
      <c r="AJ54" s="197"/>
      <c r="AK54" s="197"/>
    </row>
    <row r="64" spans="2:37" x14ac:dyDescent="0.15">
      <c r="B64" s="200"/>
    </row>
  </sheetData>
  <sheetProtection password="C77F" sheet="1" selectLockedCells="1"/>
  <mergeCells count="11">
    <mergeCell ref="B5:B6"/>
    <mergeCell ref="C5:C6"/>
    <mergeCell ref="D5:D6"/>
    <mergeCell ref="A1:B1"/>
    <mergeCell ref="A2:AS2"/>
    <mergeCell ref="A3:AT3"/>
    <mergeCell ref="AQ4:AT4"/>
    <mergeCell ref="F5:AR5"/>
    <mergeCell ref="AS5:AS6"/>
    <mergeCell ref="AT5:AT6"/>
    <mergeCell ref="A5:A6"/>
  </mergeCells>
  <phoneticPr fontId="3" type="noConversion"/>
  <pageMargins left="0.47" right="0.16" top="0.64" bottom="0.2" header="0.56999999999999995" footer="0.16"/>
  <pageSetup paperSize="8" orientation="landscape"/>
  <ignoredErrors>
    <ignoredError sqref="E8:AS8 AT7:AT48 E34:H35 E33:AN33 AP33:AS33 E16:S16 E12:J12 AF12:AS12 E27:H27 E25:AD25 E26:H26 AS25:AS26 E13:F13 E47 E46 L46:Q46 V46:AS46 E48 J48:Y48 AA48:AS48 E11:S11 E9 G9:I9 E10 U10:AS10 U11:Y11 AM11:AS11 E14:S14 U14:AS14 E15:S15 U15:AS15 E18:H18 E17:S17 U17:AS17 U12:AD12 U16:AS16 K10:S10 K9:S9 K13 M12:S12 N13:S13 E43:H44 E42:AC42 AF42:AS42 E40:H41 E39:AC39 AF39:AS39 E37:H38 E36:AC36 AF36:AS36 E30:H32 E28:AC28 AF28:AS28 E24:H24 AF24:AS24 AF27:AS27 AF25:AR25 AF26:AR26 E29:H29 AF29:AS29 AF40:AS41 AF37:AS38 O27:AD27 E22:H23 G19:AS19 F20:H20 F21:AS21 G47:H47 E45 G45:H45 E7 G7:AS7 G10:I10 AE9:AS9 U9:W9 AA9:AC9 AA11:AC11 U13:AI13 AK13:AR13 AE11:AK11 Y9 J34:AS35 J27:M27 J26:AD26 J18:AS18 J43:AS44 J40:AC41 J37:AC38 J30:AS32 J24:AD24 J29:AD29 J22:AS23 J20:AS20 J47:AS47 J45:AS45" unlockedFormula="1"/>
  </ignoredError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V64"/>
  <sheetViews>
    <sheetView zoomScaleNormal="70" zoomScalePageLayoutView="70" workbookViewId="0">
      <pane xSplit="4" ySplit="6" topLeftCell="M39" activePane="bottomRight" state="frozen"/>
      <selection activeCell="J22" sqref="J22"/>
      <selection pane="topRight" activeCell="J22" sqref="J22"/>
      <selection pane="bottomLeft" activeCell="J22" sqref="J22"/>
      <selection pane="bottomRight" activeCell="J22" sqref="J22"/>
    </sheetView>
  </sheetViews>
  <sheetFormatPr baseColWidth="10" defaultColWidth="7.83203125" defaultRowHeight="13" x14ac:dyDescent="0.15"/>
  <cols>
    <col min="1" max="1" width="3.6640625" style="193" customWidth="1"/>
    <col min="2" max="2" width="21.5" style="198" customWidth="1"/>
    <col min="3" max="3" width="5.1640625" style="199" customWidth="1"/>
    <col min="4" max="46" width="8.6640625" style="164" customWidth="1"/>
    <col min="47" max="47" width="9.83203125" style="164" customWidth="1"/>
    <col min="48" max="48" width="48.5" style="164" customWidth="1"/>
    <col min="49" max="16384" width="7.83203125" style="164"/>
  </cols>
  <sheetData>
    <row r="1" spans="1:48" ht="16" x14ac:dyDescent="0.2">
      <c r="A1" s="709" t="s">
        <v>212</v>
      </c>
      <c r="B1" s="709"/>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x14ac:dyDescent="0.2">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130"/>
    </row>
    <row r="3" spans="1:48" ht="16" x14ac:dyDescent="0.15">
      <c r="A3" s="658" t="s">
        <v>240</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row>
    <row r="4" spans="1:48" ht="16" x14ac:dyDescent="0.1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710" t="s">
        <v>32</v>
      </c>
      <c r="AR4" s="710"/>
      <c r="AS4" s="710"/>
      <c r="AT4" s="710"/>
    </row>
    <row r="5" spans="1:48" ht="14.25" customHeight="1" x14ac:dyDescent="0.15">
      <c r="A5" s="711" t="s">
        <v>20</v>
      </c>
      <c r="B5" s="725" t="s">
        <v>164</v>
      </c>
      <c r="C5" s="705" t="s">
        <v>24</v>
      </c>
      <c r="D5" s="708" t="s">
        <v>133</v>
      </c>
      <c r="E5" s="166"/>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c r="AS5" s="708" t="s">
        <v>112</v>
      </c>
      <c r="AT5" s="708" t="s">
        <v>195</v>
      </c>
    </row>
    <row r="6" spans="1:48" s="169" customFormat="1" ht="36" customHeight="1" x14ac:dyDescent="0.15">
      <c r="A6" s="711"/>
      <c r="B6" s="726"/>
      <c r="C6" s="706"/>
      <c r="D6" s="708"/>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708"/>
      <c r="AT6" s="708"/>
    </row>
    <row r="7" spans="1:48" s="169" customFormat="1" ht="17.25" customHeight="1" x14ac:dyDescent="0.15">
      <c r="A7" s="170">
        <v>1</v>
      </c>
      <c r="B7" s="171" t="s">
        <v>34</v>
      </c>
      <c r="C7" s="172" t="s">
        <v>25</v>
      </c>
      <c r="D7" s="173">
        <v>332.62</v>
      </c>
      <c r="E7" s="174">
        <f>D7-AS7</f>
        <v>329.85</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0</v>
      </c>
      <c r="O7" s="175">
        <f>SUM(O9:O16,O18)</f>
        <v>0</v>
      </c>
      <c r="P7" s="175">
        <f>SUM(P9:P17)</f>
        <v>0</v>
      </c>
      <c r="Q7" s="176">
        <f>SUM(Q9:Q18)</f>
        <v>2.77</v>
      </c>
      <c r="R7" s="175">
        <f>SUM(R9:R18)</f>
        <v>0</v>
      </c>
      <c r="S7" s="175">
        <f t="shared" ref="S7:AR7" si="0">SUM(S9:S18)</f>
        <v>0</v>
      </c>
      <c r="T7" s="175">
        <f t="shared" si="0"/>
        <v>0</v>
      </c>
      <c r="U7" s="175">
        <f t="shared" si="0"/>
        <v>0</v>
      </c>
      <c r="V7" s="175">
        <f t="shared" si="0"/>
        <v>0</v>
      </c>
      <c r="W7" s="175">
        <f t="shared" si="0"/>
        <v>0</v>
      </c>
      <c r="X7" s="175">
        <f t="shared" si="0"/>
        <v>0</v>
      </c>
      <c r="Y7" s="175">
        <f t="shared" si="0"/>
        <v>0</v>
      </c>
      <c r="Z7" s="175">
        <f t="shared" si="0"/>
        <v>1.28</v>
      </c>
      <c r="AA7" s="175">
        <f t="shared" si="0"/>
        <v>0</v>
      </c>
      <c r="AB7" s="175">
        <f t="shared" si="0"/>
        <v>0</v>
      </c>
      <c r="AC7" s="175">
        <f t="shared" si="0"/>
        <v>0</v>
      </c>
      <c r="AD7" s="175">
        <f t="shared" si="0"/>
        <v>0.49</v>
      </c>
      <c r="AE7" s="175">
        <f t="shared" si="0"/>
        <v>0</v>
      </c>
      <c r="AF7" s="175">
        <f t="shared" si="0"/>
        <v>0</v>
      </c>
      <c r="AG7" s="175">
        <f t="shared" si="0"/>
        <v>0</v>
      </c>
      <c r="AH7" s="175">
        <f t="shared" si="0"/>
        <v>0</v>
      </c>
      <c r="AI7" s="175">
        <f t="shared" si="0"/>
        <v>0</v>
      </c>
      <c r="AJ7" s="175">
        <f t="shared" si="0"/>
        <v>0</v>
      </c>
      <c r="AK7" s="175">
        <f t="shared" si="0"/>
        <v>1</v>
      </c>
      <c r="AL7" s="175">
        <f t="shared" si="0"/>
        <v>0</v>
      </c>
      <c r="AM7" s="175">
        <f t="shared" si="0"/>
        <v>0</v>
      </c>
      <c r="AN7" s="175">
        <f t="shared" si="0"/>
        <v>0</v>
      </c>
      <c r="AO7" s="175">
        <f t="shared" si="0"/>
        <v>0</v>
      </c>
      <c r="AP7" s="175">
        <f t="shared" si="0"/>
        <v>0</v>
      </c>
      <c r="AQ7" s="175">
        <f t="shared" si="0"/>
        <v>0</v>
      </c>
      <c r="AR7" s="175">
        <f t="shared" si="0"/>
        <v>0</v>
      </c>
      <c r="AS7" s="177">
        <f>SUM(AS9:AS18)</f>
        <v>2.77</v>
      </c>
      <c r="AT7" s="178">
        <f>E48</f>
        <v>329.85</v>
      </c>
      <c r="AV7" s="203" t="s">
        <v>207</v>
      </c>
    </row>
    <row r="8" spans="1:48" s="182" customFormat="1" ht="14" x14ac:dyDescent="0.15">
      <c r="A8" s="170" t="s">
        <v>5</v>
      </c>
      <c r="B8" s="171" t="s">
        <v>77</v>
      </c>
      <c r="C8" s="179" t="s">
        <v>78</v>
      </c>
      <c r="D8" s="173">
        <v>191.13</v>
      </c>
      <c r="E8" s="180">
        <f>SUM(I8:P8)</f>
        <v>0</v>
      </c>
      <c r="F8" s="181">
        <f>D8-AS8</f>
        <v>190.19</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0.94</v>
      </c>
      <c r="R8" s="176">
        <f t="shared" si="1"/>
        <v>0</v>
      </c>
      <c r="S8" s="176">
        <f t="shared" si="1"/>
        <v>0</v>
      </c>
      <c r="T8" s="176">
        <f t="shared" si="1"/>
        <v>0</v>
      </c>
      <c r="U8" s="176">
        <f t="shared" si="1"/>
        <v>0</v>
      </c>
      <c r="V8" s="176">
        <f t="shared" si="1"/>
        <v>0</v>
      </c>
      <c r="W8" s="176">
        <f t="shared" si="1"/>
        <v>0</v>
      </c>
      <c r="X8" s="176">
        <f t="shared" si="1"/>
        <v>0</v>
      </c>
      <c r="Y8" s="176">
        <f t="shared" si="1"/>
        <v>0</v>
      </c>
      <c r="Z8" s="176">
        <f t="shared" si="1"/>
        <v>0.74</v>
      </c>
      <c r="AA8" s="176">
        <f t="shared" si="1"/>
        <v>0</v>
      </c>
      <c r="AB8" s="176">
        <f t="shared" si="1"/>
        <v>0</v>
      </c>
      <c r="AC8" s="176">
        <f t="shared" si="1"/>
        <v>0</v>
      </c>
      <c r="AD8" s="176">
        <f t="shared" si="1"/>
        <v>0.2</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0.94</v>
      </c>
      <c r="AT8" s="179">
        <f>F48</f>
        <v>190.19</v>
      </c>
      <c r="AU8" s="164"/>
      <c r="AV8" s="203" t="s">
        <v>208</v>
      </c>
    </row>
    <row r="9" spans="1:48" s="182" customFormat="1" ht="14" x14ac:dyDescent="0.15">
      <c r="A9" s="170"/>
      <c r="B9" s="171" t="s">
        <v>205</v>
      </c>
      <c r="C9" s="179" t="s">
        <v>76</v>
      </c>
      <c r="D9" s="173">
        <v>155.26</v>
      </c>
      <c r="E9" s="180">
        <f>SUM(H9:P9)</f>
        <v>0</v>
      </c>
      <c r="F9" s="176">
        <f>SUM(H9)</f>
        <v>0</v>
      </c>
      <c r="G9" s="181">
        <f>D9-AS9</f>
        <v>154.32</v>
      </c>
      <c r="H9" s="126"/>
      <c r="I9" s="126"/>
      <c r="J9" s="126"/>
      <c r="K9" s="126"/>
      <c r="L9" s="126"/>
      <c r="M9" s="126"/>
      <c r="N9" s="126"/>
      <c r="O9" s="126"/>
      <c r="P9" s="126"/>
      <c r="Q9" s="176">
        <f>SUM(R9:AQ9)</f>
        <v>0.94</v>
      </c>
      <c r="R9" s="126"/>
      <c r="S9" s="126"/>
      <c r="T9" s="126"/>
      <c r="U9" s="126"/>
      <c r="V9" s="126"/>
      <c r="W9" s="126"/>
      <c r="X9" s="126"/>
      <c r="Y9" s="126"/>
      <c r="Z9" s="126">
        <v>0.74</v>
      </c>
      <c r="AA9" s="126"/>
      <c r="AB9" s="126"/>
      <c r="AC9" s="126"/>
      <c r="AD9" s="126">
        <f>0.1+0.1</f>
        <v>0.2</v>
      </c>
      <c r="AE9" s="126"/>
      <c r="AF9" s="126"/>
      <c r="AG9" s="126"/>
      <c r="AH9" s="126"/>
      <c r="AI9" s="126"/>
      <c r="AJ9" s="126"/>
      <c r="AK9" s="126"/>
      <c r="AL9" s="126"/>
      <c r="AM9" s="126"/>
      <c r="AN9" s="126"/>
      <c r="AO9" s="126"/>
      <c r="AP9" s="126"/>
      <c r="AQ9" s="126"/>
      <c r="AR9" s="126"/>
      <c r="AS9" s="176">
        <f>SUM(R9:AR9,H9:P9)</f>
        <v>0.94</v>
      </c>
      <c r="AT9" s="179">
        <f>G48</f>
        <v>154.32</v>
      </c>
      <c r="AU9" s="164"/>
      <c r="AV9" s="203" t="s">
        <v>209</v>
      </c>
    </row>
    <row r="10" spans="1:48" s="182" customFormat="1" ht="14" x14ac:dyDescent="0.15">
      <c r="A10" s="170"/>
      <c r="B10" s="171" t="s">
        <v>206</v>
      </c>
      <c r="C10" s="179" t="s">
        <v>204</v>
      </c>
      <c r="D10" s="173">
        <v>35.869999999999997</v>
      </c>
      <c r="E10" s="180">
        <f>SUM(G10,I10:P10)</f>
        <v>0</v>
      </c>
      <c r="F10" s="176">
        <f>SUM(G10)</f>
        <v>0</v>
      </c>
      <c r="G10" s="126"/>
      <c r="H10" s="181">
        <f>D10-AS10</f>
        <v>35.869999999999997</v>
      </c>
      <c r="I10" s="126"/>
      <c r="J10" s="126"/>
      <c r="K10" s="126"/>
      <c r="L10" s="126"/>
      <c r="M10" s="126"/>
      <c r="N10" s="126"/>
      <c r="O10" s="126"/>
      <c r="P10" s="126"/>
      <c r="Q10" s="176">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76">
        <f>SUM(R10:AR10,I10:P10,G10)</f>
        <v>0</v>
      </c>
      <c r="AT10" s="179">
        <f>H48</f>
        <v>35.869999999999997</v>
      </c>
      <c r="AU10" s="164"/>
      <c r="AV10" s="203" t="s">
        <v>210</v>
      </c>
    </row>
    <row r="11" spans="1:48" s="182" customFormat="1" ht="14" x14ac:dyDescent="0.15">
      <c r="A11" s="170" t="s">
        <v>6</v>
      </c>
      <c r="B11" s="171" t="s">
        <v>105</v>
      </c>
      <c r="C11" s="179" t="s">
        <v>54</v>
      </c>
      <c r="D11" s="173">
        <v>75.31</v>
      </c>
      <c r="E11" s="180">
        <f>SUM(G11:H11,J11:P11)</f>
        <v>0</v>
      </c>
      <c r="F11" s="176">
        <f>SUM(G11:H11)</f>
        <v>0</v>
      </c>
      <c r="G11" s="126"/>
      <c r="H11" s="126"/>
      <c r="I11" s="181">
        <f>D11-AS11</f>
        <v>74.05</v>
      </c>
      <c r="J11" s="126"/>
      <c r="K11" s="126"/>
      <c r="L11" s="126"/>
      <c r="M11" s="126"/>
      <c r="N11" s="126"/>
      <c r="O11" s="126"/>
      <c r="P11" s="126"/>
      <c r="Q11" s="176">
        <f t="shared" si="2"/>
        <v>1.26</v>
      </c>
      <c r="R11" s="126"/>
      <c r="S11" s="126"/>
      <c r="T11" s="126"/>
      <c r="U11" s="126"/>
      <c r="V11" s="126"/>
      <c r="W11" s="126"/>
      <c r="X11" s="126"/>
      <c r="Y11" s="126"/>
      <c r="Z11" s="126"/>
      <c r="AA11" s="126"/>
      <c r="AB11" s="126"/>
      <c r="AC11" s="126"/>
      <c r="AD11" s="126">
        <v>0.26</v>
      </c>
      <c r="AE11" s="126"/>
      <c r="AF11" s="126"/>
      <c r="AG11" s="126"/>
      <c r="AH11" s="126"/>
      <c r="AI11" s="126"/>
      <c r="AJ11" s="126"/>
      <c r="AK11" s="126">
        <v>1</v>
      </c>
      <c r="AL11" s="126"/>
      <c r="AM11" s="126"/>
      <c r="AN11" s="126"/>
      <c r="AO11" s="126"/>
      <c r="AP11" s="126"/>
      <c r="AQ11" s="126"/>
      <c r="AR11" s="126"/>
      <c r="AS11" s="176">
        <f>SUM(R11:AR11,J11:P11,G11:H11)</f>
        <v>1.26</v>
      </c>
      <c r="AT11" s="179">
        <f>I48</f>
        <v>74.05</v>
      </c>
      <c r="AU11" s="164"/>
    </row>
    <row r="12" spans="1:48" s="182" customFormat="1" ht="14" x14ac:dyDescent="0.15">
      <c r="A12" s="170" t="s">
        <v>7</v>
      </c>
      <c r="B12" s="171" t="s">
        <v>37</v>
      </c>
      <c r="C12" s="179" t="s">
        <v>42</v>
      </c>
      <c r="D12" s="173">
        <v>65.81</v>
      </c>
      <c r="E12" s="180">
        <f>SUM(G12:I12,K12:P12)</f>
        <v>0</v>
      </c>
      <c r="F12" s="176">
        <f t="shared" ref="F12:F17" si="3">SUM(G12:H12)</f>
        <v>0</v>
      </c>
      <c r="G12" s="126"/>
      <c r="H12" s="126"/>
      <c r="I12" s="126"/>
      <c r="J12" s="181">
        <f>D12-AS12</f>
        <v>65.27</v>
      </c>
      <c r="K12" s="126"/>
      <c r="L12" s="126"/>
      <c r="M12" s="126"/>
      <c r="N12" s="126"/>
      <c r="O12" s="126"/>
      <c r="P12" s="126"/>
      <c r="Q12" s="176">
        <f t="shared" si="2"/>
        <v>0.54</v>
      </c>
      <c r="R12" s="126"/>
      <c r="S12" s="126"/>
      <c r="T12" s="126"/>
      <c r="U12" s="126"/>
      <c r="V12" s="126"/>
      <c r="W12" s="126"/>
      <c r="X12" s="126"/>
      <c r="Y12" s="126"/>
      <c r="Z12" s="126">
        <f>0.07+0.47</f>
        <v>0.54</v>
      </c>
      <c r="AA12" s="126"/>
      <c r="AB12" s="126"/>
      <c r="AC12" s="126"/>
      <c r="AD12" s="126"/>
      <c r="AE12" s="126"/>
      <c r="AF12" s="126"/>
      <c r="AG12" s="126"/>
      <c r="AH12" s="126"/>
      <c r="AI12" s="126"/>
      <c r="AJ12" s="126"/>
      <c r="AK12" s="126"/>
      <c r="AL12" s="126"/>
      <c r="AM12" s="126"/>
      <c r="AN12" s="126"/>
      <c r="AO12" s="126"/>
      <c r="AP12" s="126"/>
      <c r="AQ12" s="126"/>
      <c r="AR12" s="126"/>
      <c r="AS12" s="176">
        <f>SUM(R12:AR12,K12:P12,G12:I12)</f>
        <v>0.54</v>
      </c>
      <c r="AT12" s="179">
        <f>J48</f>
        <v>65.27</v>
      </c>
      <c r="AU12" s="164"/>
    </row>
    <row r="13" spans="1:48" s="182" customFormat="1" ht="14" x14ac:dyDescent="0.15">
      <c r="A13" s="170" t="s">
        <v>8</v>
      </c>
      <c r="B13" s="171" t="s">
        <v>15</v>
      </c>
      <c r="C13" s="179" t="s">
        <v>26</v>
      </c>
      <c r="D13" s="173">
        <v>0</v>
      </c>
      <c r="E13" s="180">
        <f>SUM(G13:J13,L13:P13)</f>
        <v>0</v>
      </c>
      <c r="F13" s="176">
        <f t="shared" si="3"/>
        <v>0</v>
      </c>
      <c r="G13" s="126"/>
      <c r="H13" s="126"/>
      <c r="I13" s="126"/>
      <c r="J13" s="126"/>
      <c r="K13" s="181">
        <f>D13-AS13</f>
        <v>0</v>
      </c>
      <c r="L13" s="126"/>
      <c r="M13" s="126"/>
      <c r="N13" s="126"/>
      <c r="O13" s="126"/>
      <c r="P13" s="126"/>
      <c r="Q13" s="176">
        <f t="shared" si="2"/>
        <v>0</v>
      </c>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76">
        <f>SUM(R13:AR13,L13:P13,G13:J13)</f>
        <v>0</v>
      </c>
      <c r="AT13" s="179">
        <f>K48</f>
        <v>0</v>
      </c>
      <c r="AU13" s="164"/>
    </row>
    <row r="14" spans="1:48" s="182" customFormat="1" ht="14" x14ac:dyDescent="0.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4" x14ac:dyDescent="0.15">
      <c r="A15" s="170" t="s">
        <v>39</v>
      </c>
      <c r="B15" s="171" t="s">
        <v>38</v>
      </c>
      <c r="C15" s="179" t="s">
        <v>43</v>
      </c>
      <c r="D15" s="173">
        <v>0</v>
      </c>
      <c r="E15" s="180">
        <f>SUM(G15:L15,N15:P15)</f>
        <v>0</v>
      </c>
      <c r="F15" s="176">
        <f t="shared" si="3"/>
        <v>0</v>
      </c>
      <c r="G15" s="126"/>
      <c r="H15" s="126"/>
      <c r="I15" s="126"/>
      <c r="J15" s="126"/>
      <c r="K15" s="126"/>
      <c r="L15" s="126"/>
      <c r="M15" s="181">
        <f>D15-AS15</f>
        <v>0</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0</v>
      </c>
      <c r="AU15" s="164"/>
    </row>
    <row r="16" spans="1:48" s="182" customFormat="1" ht="14" x14ac:dyDescent="0.15">
      <c r="A16" s="170" t="s">
        <v>40</v>
      </c>
      <c r="B16" s="171" t="s">
        <v>82</v>
      </c>
      <c r="C16" s="179" t="s">
        <v>70</v>
      </c>
      <c r="D16" s="173">
        <v>0.36</v>
      </c>
      <c r="E16" s="180">
        <f>SUM(G16:M16,O16:P16)</f>
        <v>0</v>
      </c>
      <c r="F16" s="176">
        <f t="shared" si="3"/>
        <v>0</v>
      </c>
      <c r="G16" s="126"/>
      <c r="H16" s="126"/>
      <c r="I16" s="126"/>
      <c r="J16" s="126"/>
      <c r="K16" s="126"/>
      <c r="L16" s="126"/>
      <c r="M16" s="126"/>
      <c r="N16" s="181">
        <f>D16-AS16</f>
        <v>0.32999999999999996</v>
      </c>
      <c r="O16" s="126"/>
      <c r="P16" s="126"/>
      <c r="Q16" s="176">
        <f t="shared" si="2"/>
        <v>0.03</v>
      </c>
      <c r="R16" s="126"/>
      <c r="S16" s="126"/>
      <c r="T16" s="126"/>
      <c r="U16" s="126"/>
      <c r="V16" s="126"/>
      <c r="W16" s="126"/>
      <c r="X16" s="126"/>
      <c r="Y16" s="126"/>
      <c r="Z16" s="126"/>
      <c r="AA16" s="126"/>
      <c r="AB16" s="126"/>
      <c r="AC16" s="126"/>
      <c r="AD16" s="126">
        <v>0.03</v>
      </c>
      <c r="AE16" s="126"/>
      <c r="AF16" s="126"/>
      <c r="AG16" s="126"/>
      <c r="AH16" s="126"/>
      <c r="AI16" s="126"/>
      <c r="AJ16" s="126"/>
      <c r="AK16" s="126"/>
      <c r="AL16" s="126"/>
      <c r="AM16" s="126"/>
      <c r="AN16" s="126"/>
      <c r="AO16" s="126"/>
      <c r="AP16" s="126"/>
      <c r="AQ16" s="126"/>
      <c r="AR16" s="126"/>
      <c r="AS16" s="176">
        <f>SUM(R16:AR16,O16:P16,G16:M16)</f>
        <v>0.03</v>
      </c>
      <c r="AT16" s="179">
        <f>N48</f>
        <v>0.32999999999999996</v>
      </c>
      <c r="AU16" s="164"/>
    </row>
    <row r="17" spans="1:47" s="182" customFormat="1" ht="14" x14ac:dyDescent="0.15">
      <c r="A17" s="170" t="s">
        <v>50</v>
      </c>
      <c r="B17" s="171" t="s">
        <v>48</v>
      </c>
      <c r="C17" s="179" t="s">
        <v>49</v>
      </c>
      <c r="D17" s="173">
        <v>0</v>
      </c>
      <c r="E17" s="180">
        <f>SUM(G17:N17,P17)</f>
        <v>0</v>
      </c>
      <c r="F17" s="176">
        <f t="shared" si="3"/>
        <v>0</v>
      </c>
      <c r="G17" s="126"/>
      <c r="H17" s="126"/>
      <c r="I17" s="126"/>
      <c r="J17" s="126"/>
      <c r="K17" s="126"/>
      <c r="L17" s="126"/>
      <c r="M17" s="126"/>
      <c r="N17" s="126"/>
      <c r="O17" s="181">
        <f>D17-AS17</f>
        <v>0</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0</v>
      </c>
      <c r="AU17" s="164"/>
    </row>
    <row r="18" spans="1:47" s="182" customFormat="1" ht="14" x14ac:dyDescent="0.15">
      <c r="A18" s="170" t="s">
        <v>187</v>
      </c>
      <c r="B18" s="171" t="s">
        <v>55</v>
      </c>
      <c r="C18" s="179" t="s">
        <v>56</v>
      </c>
      <c r="D18" s="173">
        <v>0</v>
      </c>
      <c r="E18" s="180">
        <f>SUM(G18:O18)</f>
        <v>0</v>
      </c>
      <c r="F18" s="176">
        <f>SUM(G18:H18)</f>
        <v>0</v>
      </c>
      <c r="G18" s="126"/>
      <c r="H18" s="126"/>
      <c r="I18" s="126"/>
      <c r="J18" s="126"/>
      <c r="K18" s="126"/>
      <c r="L18" s="126"/>
      <c r="M18" s="126"/>
      <c r="N18" s="126"/>
      <c r="O18" s="126"/>
      <c r="P18" s="181">
        <f>D18-AS18</f>
        <v>0</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0</v>
      </c>
      <c r="AU18" s="164"/>
    </row>
    <row r="19" spans="1:47" s="182" customFormat="1" ht="14" x14ac:dyDescent="0.15">
      <c r="A19" s="170">
        <v>2</v>
      </c>
      <c r="B19" s="170" t="s">
        <v>35</v>
      </c>
      <c r="C19" s="179" t="s">
        <v>28</v>
      </c>
      <c r="D19" s="173">
        <v>101.54</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101.54</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0</v>
      </c>
      <c r="AA19" s="176">
        <f>SUM(AA20:AA28,AA30:AA45)</f>
        <v>0</v>
      </c>
      <c r="AB19" s="176">
        <f>SUM(AB20:AB29,AB31:AB45)</f>
        <v>0</v>
      </c>
      <c r="AC19" s="176">
        <f>SUM(AC20:AC30,AC32:AC45)</f>
        <v>0</v>
      </c>
      <c r="AD19" s="176">
        <f>SUM(AD20:AD31,AD33:AD45)</f>
        <v>0</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0</v>
      </c>
      <c r="AT19" s="179">
        <f>Q48</f>
        <v>104.71000000000001</v>
      </c>
      <c r="AU19" s="164"/>
    </row>
    <row r="20" spans="1:47" s="182" customFormat="1" ht="14" x14ac:dyDescent="0.15">
      <c r="A20" s="170" t="s">
        <v>21</v>
      </c>
      <c r="B20" s="171" t="s">
        <v>17</v>
      </c>
      <c r="C20" s="179" t="s">
        <v>29</v>
      </c>
      <c r="D20" s="173">
        <v>0</v>
      </c>
      <c r="E20" s="180">
        <f>SUM(G20:P20)</f>
        <v>0</v>
      </c>
      <c r="F20" s="176">
        <f t="shared" si="4"/>
        <v>0</v>
      </c>
      <c r="G20" s="126"/>
      <c r="H20" s="126"/>
      <c r="I20" s="126"/>
      <c r="J20" s="126"/>
      <c r="K20" s="126"/>
      <c r="L20" s="126"/>
      <c r="M20" s="126"/>
      <c r="N20" s="126"/>
      <c r="O20" s="126"/>
      <c r="P20" s="126"/>
      <c r="Q20" s="176">
        <f>SUM(S20:AQ20)</f>
        <v>0</v>
      </c>
      <c r="R20" s="181">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0</v>
      </c>
      <c r="AU20" s="164"/>
    </row>
    <row r="21" spans="1:47" s="182" customFormat="1" ht="14" x14ac:dyDescent="0.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4" x14ac:dyDescent="0.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4" x14ac:dyDescent="0.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4" x14ac:dyDescent="0.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4" x14ac:dyDescent="0.15">
      <c r="A25" s="170" t="s">
        <v>14</v>
      </c>
      <c r="B25" s="171" t="s">
        <v>84</v>
      </c>
      <c r="C25" s="179" t="s">
        <v>125</v>
      </c>
      <c r="D25" s="173">
        <v>0</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0</v>
      </c>
      <c r="AU25" s="164"/>
    </row>
    <row r="26" spans="1:47" s="182" customFormat="1" ht="14" x14ac:dyDescent="0.15">
      <c r="A26" s="170" t="s">
        <v>22</v>
      </c>
      <c r="B26" s="171" t="s">
        <v>85</v>
      </c>
      <c r="C26" s="179" t="s">
        <v>51</v>
      </c>
      <c r="D26" s="173">
        <v>0</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0</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0</v>
      </c>
      <c r="AU26" s="164"/>
    </row>
    <row r="27" spans="1:47" s="182" customFormat="1" ht="20.25" customHeight="1" x14ac:dyDescent="0.15">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x14ac:dyDescent="0.15">
      <c r="A28" s="170" t="s">
        <v>45</v>
      </c>
      <c r="B28" s="171" t="s">
        <v>131</v>
      </c>
      <c r="C28" s="179" t="s">
        <v>31</v>
      </c>
      <c r="D28" s="173">
        <v>54.71</v>
      </c>
      <c r="E28" s="180">
        <f t="shared" si="6"/>
        <v>0</v>
      </c>
      <c r="F28" s="176">
        <f t="shared" si="4"/>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54.71</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56.39</v>
      </c>
      <c r="AU28" s="164"/>
    </row>
    <row r="29" spans="1:47" s="182" customFormat="1" ht="14" x14ac:dyDescent="0.15">
      <c r="A29" s="170" t="s">
        <v>130</v>
      </c>
      <c r="B29" s="171" t="s">
        <v>104</v>
      </c>
      <c r="C29" s="171" t="s">
        <v>148</v>
      </c>
      <c r="D29" s="173">
        <v>0</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4" x14ac:dyDescent="0.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4" x14ac:dyDescent="0.15">
      <c r="A31" s="170" t="s">
        <v>179</v>
      </c>
      <c r="B31" s="171" t="s">
        <v>80</v>
      </c>
      <c r="C31" s="179" t="s">
        <v>69</v>
      </c>
      <c r="D31" s="173">
        <v>0.1</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0.1</v>
      </c>
      <c r="AD31" s="126"/>
      <c r="AE31" s="126"/>
      <c r="AF31" s="126"/>
      <c r="AG31" s="126"/>
      <c r="AH31" s="126"/>
      <c r="AI31" s="126"/>
      <c r="AJ31" s="126"/>
      <c r="AK31" s="126"/>
      <c r="AL31" s="126"/>
      <c r="AM31" s="126"/>
      <c r="AN31" s="126"/>
      <c r="AO31" s="126"/>
      <c r="AP31" s="126"/>
      <c r="AQ31" s="126"/>
      <c r="AR31" s="126"/>
      <c r="AS31" s="176">
        <f>SUM(AD31:AR31,R31:AB31,G31:P31)</f>
        <v>0</v>
      </c>
      <c r="AT31" s="179">
        <f>AC48</f>
        <v>0.1</v>
      </c>
      <c r="AU31" s="164"/>
    </row>
    <row r="32" spans="1:47" s="182" customFormat="1" ht="14" x14ac:dyDescent="0.15">
      <c r="A32" s="170" t="s">
        <v>180</v>
      </c>
      <c r="B32" s="171" t="s">
        <v>87</v>
      </c>
      <c r="C32" s="179" t="s">
        <v>92</v>
      </c>
      <c r="D32" s="173">
        <v>30.04</v>
      </c>
      <c r="E32" s="180">
        <f t="shared" si="6"/>
        <v>0</v>
      </c>
      <c r="F32" s="176">
        <f t="shared" si="4"/>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30.04</v>
      </c>
      <c r="AE32" s="126"/>
      <c r="AF32" s="126"/>
      <c r="AG32" s="126"/>
      <c r="AH32" s="126"/>
      <c r="AI32" s="126"/>
      <c r="AJ32" s="126"/>
      <c r="AK32" s="126"/>
      <c r="AL32" s="126"/>
      <c r="AM32" s="126"/>
      <c r="AN32" s="126"/>
      <c r="AO32" s="126"/>
      <c r="AP32" s="126"/>
      <c r="AQ32" s="126"/>
      <c r="AR32" s="126"/>
      <c r="AS32" s="176">
        <f>SUM(AE32:AR32,R32:AC32,G32:P32)</f>
        <v>0</v>
      </c>
      <c r="AT32" s="179">
        <f>AD48</f>
        <v>30.529999999999998</v>
      </c>
      <c r="AU32" s="164"/>
    </row>
    <row r="33" spans="1:47" s="182" customFormat="1" ht="14" x14ac:dyDescent="0.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4" x14ac:dyDescent="0.15">
      <c r="A34" s="170" t="s">
        <v>182</v>
      </c>
      <c r="B34" s="171" t="s">
        <v>89</v>
      </c>
      <c r="C34" s="179" t="s">
        <v>97</v>
      </c>
      <c r="D34" s="173">
        <v>0.46</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0.46</v>
      </c>
      <c r="AG34" s="126"/>
      <c r="AH34" s="126"/>
      <c r="AI34" s="126"/>
      <c r="AJ34" s="126"/>
      <c r="AK34" s="126"/>
      <c r="AL34" s="126"/>
      <c r="AM34" s="126"/>
      <c r="AN34" s="126"/>
      <c r="AO34" s="126"/>
      <c r="AP34" s="126"/>
      <c r="AQ34" s="126"/>
      <c r="AR34" s="126"/>
      <c r="AS34" s="176">
        <f>SUM(AG34:AR34,R34:AE34,G34:P34)</f>
        <v>0</v>
      </c>
      <c r="AT34" s="179">
        <f>AF48</f>
        <v>0.46</v>
      </c>
      <c r="AU34" s="164"/>
    </row>
    <row r="35" spans="1:47" s="182" customFormat="1" ht="14" x14ac:dyDescent="0.15">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4" x14ac:dyDescent="0.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4" x14ac:dyDescent="0.15">
      <c r="A37" s="170" t="s">
        <v>185</v>
      </c>
      <c r="B37" s="171" t="s">
        <v>90</v>
      </c>
      <c r="C37" s="179" t="s">
        <v>95</v>
      </c>
      <c r="D37" s="173">
        <v>0.68</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0.68</v>
      </c>
      <c r="AJ37" s="126"/>
      <c r="AK37" s="126"/>
      <c r="AL37" s="126"/>
      <c r="AM37" s="126"/>
      <c r="AN37" s="126"/>
      <c r="AO37" s="126"/>
      <c r="AP37" s="126"/>
      <c r="AQ37" s="126"/>
      <c r="AR37" s="126"/>
      <c r="AS37" s="176">
        <f>SUM(AJ37:AR37,R37:AH37,G37:P37)</f>
        <v>0</v>
      </c>
      <c r="AT37" s="179">
        <f>AI48</f>
        <v>0.68</v>
      </c>
      <c r="AU37" s="164"/>
    </row>
    <row r="38" spans="1:47" s="182" customFormat="1" ht="20" x14ac:dyDescent="0.15">
      <c r="A38" s="170" t="s">
        <v>186</v>
      </c>
      <c r="B38" s="171" t="s">
        <v>91</v>
      </c>
      <c r="C38" s="179" t="s">
        <v>46</v>
      </c>
      <c r="D38" s="173">
        <v>9.7100000000000009</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9.7100000000000009</v>
      </c>
      <c r="AK38" s="126"/>
      <c r="AL38" s="126"/>
      <c r="AM38" s="126"/>
      <c r="AN38" s="126"/>
      <c r="AO38" s="126"/>
      <c r="AP38" s="126"/>
      <c r="AQ38" s="126"/>
      <c r="AR38" s="126"/>
      <c r="AS38" s="176">
        <f>SUM(AK38:AR38,R38:AI38,G38:P38)</f>
        <v>0</v>
      </c>
      <c r="AT38" s="179">
        <f>AJ48</f>
        <v>9.7100000000000009</v>
      </c>
      <c r="AU38" s="164"/>
    </row>
    <row r="39" spans="1:47" s="182" customFormat="1" ht="14" x14ac:dyDescent="0.15">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1</v>
      </c>
      <c r="AU39" s="164"/>
    </row>
    <row r="40" spans="1:47" s="182" customFormat="1" ht="14" x14ac:dyDescent="0.15">
      <c r="A40" s="170" t="s">
        <v>189</v>
      </c>
      <c r="B40" s="171" t="s">
        <v>153</v>
      </c>
      <c r="C40" s="179" t="s">
        <v>151</v>
      </c>
      <c r="D40" s="173">
        <v>0.79</v>
      </c>
      <c r="E40" s="180">
        <f t="shared" si="6"/>
        <v>0</v>
      </c>
      <c r="F40" s="176">
        <f t="shared" si="4"/>
        <v>0</v>
      </c>
      <c r="G40" s="126"/>
      <c r="H40" s="126"/>
      <c r="I40" s="126"/>
      <c r="J40" s="126"/>
      <c r="K40" s="126"/>
      <c r="L40" s="126"/>
      <c r="M40" s="126"/>
      <c r="N40" s="126"/>
      <c r="O40" s="126"/>
      <c r="P40" s="126"/>
      <c r="Q40" s="176">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81">
        <f>D40-AS40</f>
        <v>0.79</v>
      </c>
      <c r="AM40" s="126"/>
      <c r="AN40" s="126"/>
      <c r="AO40" s="126"/>
      <c r="AP40" s="126"/>
      <c r="AQ40" s="126"/>
      <c r="AR40" s="126"/>
      <c r="AS40" s="176">
        <f>SUM(AM40:AR40,R40:AK40,G40:P40)</f>
        <v>0</v>
      </c>
      <c r="AT40" s="179">
        <f>AL48</f>
        <v>0.79</v>
      </c>
      <c r="AU40" s="164"/>
    </row>
    <row r="41" spans="1:47" s="182" customFormat="1" ht="14" x14ac:dyDescent="0.15">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4" x14ac:dyDescent="0.15">
      <c r="A42" s="170" t="s">
        <v>191</v>
      </c>
      <c r="B42" s="171" t="s">
        <v>149</v>
      </c>
      <c r="C42" s="179" t="s">
        <v>103</v>
      </c>
      <c r="D42" s="173">
        <v>0.98</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0.98</v>
      </c>
      <c r="AO42" s="126"/>
      <c r="AP42" s="126"/>
      <c r="AQ42" s="126"/>
      <c r="AR42" s="126"/>
      <c r="AS42" s="176">
        <f>SUM(AO42:AR42,R42:AM42,G42:P42)</f>
        <v>0</v>
      </c>
      <c r="AT42" s="179">
        <f>AN48</f>
        <v>0.98</v>
      </c>
      <c r="AU42" s="164"/>
    </row>
    <row r="43" spans="1:47" s="182" customFormat="1" ht="14" x14ac:dyDescent="0.15">
      <c r="A43" s="170" t="s">
        <v>192</v>
      </c>
      <c r="B43" s="171" t="s">
        <v>156</v>
      </c>
      <c r="C43" s="179" t="s">
        <v>157</v>
      </c>
      <c r="D43" s="173">
        <v>0.21</v>
      </c>
      <c r="E43" s="180">
        <f t="shared" si="6"/>
        <v>0</v>
      </c>
      <c r="F43" s="176">
        <f t="shared" si="4"/>
        <v>0</v>
      </c>
      <c r="G43" s="126"/>
      <c r="H43" s="126"/>
      <c r="I43" s="126"/>
      <c r="J43" s="126"/>
      <c r="K43" s="126"/>
      <c r="L43" s="126"/>
      <c r="M43" s="126"/>
      <c r="N43" s="126"/>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0.21</v>
      </c>
      <c r="AP43" s="126"/>
      <c r="AQ43" s="126"/>
      <c r="AR43" s="126"/>
      <c r="AS43" s="176">
        <f>SUM(AP43:AR43,R43:AN43,G43:P43)</f>
        <v>0</v>
      </c>
      <c r="AT43" s="179">
        <f>AO48</f>
        <v>0.21</v>
      </c>
      <c r="AU43" s="164"/>
    </row>
    <row r="44" spans="1:47" s="182" customFormat="1" ht="14" x14ac:dyDescent="0.15">
      <c r="A44" s="170" t="s">
        <v>193</v>
      </c>
      <c r="B44" s="171" t="s">
        <v>155</v>
      </c>
      <c r="C44" s="179" t="s">
        <v>158</v>
      </c>
      <c r="D44" s="173">
        <v>3.84</v>
      </c>
      <c r="E44" s="180">
        <f t="shared" si="6"/>
        <v>0</v>
      </c>
      <c r="F44" s="176">
        <f t="shared" si="4"/>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3.84</v>
      </c>
      <c r="AQ44" s="126"/>
      <c r="AR44" s="126"/>
      <c r="AS44" s="176">
        <f>SUM(AQ44:AR44,R44:AO44,G44:P44)</f>
        <v>0</v>
      </c>
      <c r="AT44" s="179">
        <f>AP48</f>
        <v>3.84</v>
      </c>
      <c r="AU44" s="164"/>
    </row>
    <row r="45" spans="1:47" s="182" customFormat="1" ht="14" x14ac:dyDescent="0.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4" x14ac:dyDescent="0.15">
      <c r="A46" s="183">
        <v>3</v>
      </c>
      <c r="B46" s="184" t="s">
        <v>68</v>
      </c>
      <c r="C46" s="185" t="s">
        <v>81</v>
      </c>
      <c r="D46" s="173">
        <v>1.1399999999999999</v>
      </c>
      <c r="E46" s="180">
        <f t="shared" si="6"/>
        <v>0</v>
      </c>
      <c r="F46" s="176">
        <f t="shared" si="4"/>
        <v>0</v>
      </c>
      <c r="G46" s="126"/>
      <c r="H46" s="126"/>
      <c r="I46" s="126"/>
      <c r="J46" s="126"/>
      <c r="K46" s="126"/>
      <c r="L46" s="126"/>
      <c r="M46" s="126"/>
      <c r="N46" s="126"/>
      <c r="O46" s="126"/>
      <c r="P46" s="126"/>
      <c r="Q46" s="176">
        <f>SUM(R46:AQ46)</f>
        <v>0.4</v>
      </c>
      <c r="R46" s="126"/>
      <c r="S46" s="126"/>
      <c r="T46" s="126"/>
      <c r="U46" s="126"/>
      <c r="V46" s="126"/>
      <c r="W46" s="126"/>
      <c r="X46" s="126"/>
      <c r="Y46" s="126"/>
      <c r="Z46" s="126">
        <v>0.4</v>
      </c>
      <c r="AA46" s="126"/>
      <c r="AB46" s="126"/>
      <c r="AC46" s="126"/>
      <c r="AD46" s="126"/>
      <c r="AE46" s="126"/>
      <c r="AF46" s="126"/>
      <c r="AG46" s="126"/>
      <c r="AH46" s="126"/>
      <c r="AI46" s="126"/>
      <c r="AJ46" s="126"/>
      <c r="AK46" s="126"/>
      <c r="AL46" s="126"/>
      <c r="AM46" s="126"/>
      <c r="AN46" s="126"/>
      <c r="AO46" s="126"/>
      <c r="AP46" s="126"/>
      <c r="AQ46" s="126"/>
      <c r="AR46" s="181">
        <f>D46-AS46</f>
        <v>0.73999999999999988</v>
      </c>
      <c r="AS46" s="176">
        <f>SUM(R46:AQ46,G46:P46)</f>
        <v>0.4</v>
      </c>
      <c r="AT46" s="179">
        <f>AR48</f>
        <v>0.73999999999999988</v>
      </c>
      <c r="AU46" s="164"/>
    </row>
    <row r="47" spans="1:47" ht="16.5" customHeight="1" x14ac:dyDescent="0.15">
      <c r="A47" s="186"/>
      <c r="B47" s="187" t="s">
        <v>113</v>
      </c>
      <c r="C47" s="188"/>
      <c r="D47" s="126"/>
      <c r="E47" s="176">
        <f>SUM(G47:P47)</f>
        <v>0</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0</v>
      </c>
      <c r="O47" s="176">
        <f>SUM(O20:O46,O18,O9:O16)</f>
        <v>0</v>
      </c>
      <c r="P47" s="176">
        <f>SUM(P20:P46,P9:P17)</f>
        <v>0</v>
      </c>
      <c r="Q47" s="176">
        <f>SUM(R47:AQ47)</f>
        <v>3.17</v>
      </c>
      <c r="R47" s="176">
        <f>SUM(R21:R46,R9:R18)</f>
        <v>0</v>
      </c>
      <c r="S47" s="176">
        <f>SUM(S22:S46,S20,S9:S18)</f>
        <v>0</v>
      </c>
      <c r="T47" s="176">
        <f>SUM(T23:T46,T20:T21,T9:T18)</f>
        <v>0</v>
      </c>
      <c r="U47" s="176">
        <f>SUM(U24:U46,U20:U22,U9:U18)</f>
        <v>0</v>
      </c>
      <c r="V47" s="176">
        <f>SUM(V25:V46,V20:V23,V9:V18)</f>
        <v>0</v>
      </c>
      <c r="W47" s="176">
        <f>SUM(W26:W46,W20:W24,W9:W18)</f>
        <v>0</v>
      </c>
      <c r="X47" s="176">
        <f>SUM(X27:X46,X20:X25,X9:X18)</f>
        <v>0</v>
      </c>
      <c r="Y47" s="176">
        <f>SUM(Y28:Y46,Y20:Y26,Y9:Y18)</f>
        <v>0</v>
      </c>
      <c r="Z47" s="176">
        <f>SUM(Z29:Z46,Z20:Z27,Z9:Z18)</f>
        <v>1.6800000000000002</v>
      </c>
      <c r="AA47" s="176">
        <f>SUM(AA30:AA46,AA20:AA28,AA9:AA18)</f>
        <v>0</v>
      </c>
      <c r="AB47" s="176">
        <f>SUM(AB31:AB46,AB20:AB29,AB9:AB18)</f>
        <v>0</v>
      </c>
      <c r="AC47" s="176">
        <f>SUM(AC32:AC46,AC20:AC30,AC9:AC18)</f>
        <v>0</v>
      </c>
      <c r="AD47" s="176">
        <f>SUM(AD33:AD46,AD20:AD31,AD9:AD18)</f>
        <v>0.49</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0</v>
      </c>
      <c r="AK47" s="176">
        <f>SUM(AK40:AK46,AK20:AK38,AK9:AK18)</f>
        <v>1</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x14ac:dyDescent="0.15">
      <c r="A48" s="189"/>
      <c r="B48" s="190" t="s">
        <v>114</v>
      </c>
      <c r="C48" s="191"/>
      <c r="D48" s="192"/>
      <c r="E48" s="192">
        <f>E47+E7</f>
        <v>329.85</v>
      </c>
      <c r="F48" s="192">
        <f>F8+F47</f>
        <v>190.19</v>
      </c>
      <c r="G48" s="192">
        <f>G47+G9</f>
        <v>154.32</v>
      </c>
      <c r="H48" s="192">
        <f>H10+H47</f>
        <v>35.869999999999997</v>
      </c>
      <c r="I48" s="192">
        <f>I11+I47</f>
        <v>74.05</v>
      </c>
      <c r="J48" s="192">
        <f>J12+J47</f>
        <v>65.27</v>
      </c>
      <c r="K48" s="192">
        <f>K13+K47</f>
        <v>0</v>
      </c>
      <c r="L48" s="192">
        <f>L14+L47</f>
        <v>0</v>
      </c>
      <c r="M48" s="192">
        <f>M15+M47</f>
        <v>0</v>
      </c>
      <c r="N48" s="192">
        <f>N47+N16</f>
        <v>0.32999999999999996</v>
      </c>
      <c r="O48" s="192">
        <f>O47+O17</f>
        <v>0</v>
      </c>
      <c r="P48" s="192">
        <f>P47+P18</f>
        <v>0</v>
      </c>
      <c r="Q48" s="192">
        <f>SUM(Q47,Q19)</f>
        <v>104.71000000000001</v>
      </c>
      <c r="R48" s="192">
        <f>R47+R20</f>
        <v>0</v>
      </c>
      <c r="S48" s="192">
        <f>S47+S21</f>
        <v>0</v>
      </c>
      <c r="T48" s="192">
        <f>T47+T22</f>
        <v>0</v>
      </c>
      <c r="U48" s="192">
        <f>U47+U23</f>
        <v>0</v>
      </c>
      <c r="V48" s="192">
        <f>+V47+V24</f>
        <v>0</v>
      </c>
      <c r="W48" s="192">
        <f>+W47+W25</f>
        <v>0</v>
      </c>
      <c r="X48" s="192">
        <f>X47+X26</f>
        <v>0</v>
      </c>
      <c r="Y48" s="192">
        <f>+Y47+Y27</f>
        <v>0</v>
      </c>
      <c r="Z48" s="192">
        <f>+Z47+Z28</f>
        <v>56.39</v>
      </c>
      <c r="AA48" s="192">
        <f>AA47+AA29</f>
        <v>0</v>
      </c>
      <c r="AB48" s="192">
        <f>AB47+AB30</f>
        <v>0</v>
      </c>
      <c r="AC48" s="192">
        <f>AC47+AC31</f>
        <v>0.1</v>
      </c>
      <c r="AD48" s="192">
        <f>AD47+AD32</f>
        <v>30.529999999999998</v>
      </c>
      <c r="AE48" s="192">
        <f>AE47+AE33</f>
        <v>0</v>
      </c>
      <c r="AF48" s="192">
        <f>AF47+AF34</f>
        <v>0.46</v>
      </c>
      <c r="AG48" s="192">
        <f>AG47+AG35</f>
        <v>0</v>
      </c>
      <c r="AH48" s="192">
        <f>AH47+AH36</f>
        <v>0</v>
      </c>
      <c r="AI48" s="192">
        <f>AI47+AI37</f>
        <v>0.68</v>
      </c>
      <c r="AJ48" s="192">
        <f>AJ47+AJ38</f>
        <v>9.7100000000000009</v>
      </c>
      <c r="AK48" s="192">
        <f>AK47+AK39</f>
        <v>1</v>
      </c>
      <c r="AL48" s="192">
        <f>AL47+AL40</f>
        <v>0.79</v>
      </c>
      <c r="AM48" s="192">
        <f>AM47+AM41</f>
        <v>0</v>
      </c>
      <c r="AN48" s="192">
        <f>AN47+AN42</f>
        <v>0.98</v>
      </c>
      <c r="AO48" s="192">
        <f>AO47+AO43</f>
        <v>0.21</v>
      </c>
      <c r="AP48" s="192">
        <f>AP47+AP44</f>
        <v>3.84</v>
      </c>
      <c r="AQ48" s="192">
        <f>AQ47+AQ45</f>
        <v>0</v>
      </c>
      <c r="AR48" s="192">
        <f>AR47+AR46</f>
        <v>0.73999999999999988</v>
      </c>
      <c r="AS48" s="192"/>
      <c r="AT48" s="192"/>
    </row>
    <row r="50" spans="2:37" x14ac:dyDescent="0.15">
      <c r="B50" s="194" t="s">
        <v>165</v>
      </c>
      <c r="C50" s="195" t="s">
        <v>159</v>
      </c>
      <c r="D50" s="196"/>
    </row>
    <row r="51" spans="2:37" ht="16" x14ac:dyDescent="0.2">
      <c r="B51" s="194" t="s">
        <v>166</v>
      </c>
      <c r="C51" s="195" t="s">
        <v>160</v>
      </c>
      <c r="D51" s="196"/>
      <c r="AA51" s="163"/>
      <c r="AB51" s="163"/>
      <c r="AC51" s="163"/>
      <c r="AD51" s="163"/>
      <c r="AE51" s="163"/>
      <c r="AF51" s="163"/>
      <c r="AG51" s="163"/>
      <c r="AH51" s="163"/>
      <c r="AI51" s="163"/>
      <c r="AJ51" s="197"/>
      <c r="AK51" s="197"/>
    </row>
    <row r="52" spans="2:37" ht="16" x14ac:dyDescent="0.2">
      <c r="B52" s="194" t="s">
        <v>167</v>
      </c>
      <c r="C52" s="195" t="s">
        <v>119</v>
      </c>
      <c r="D52" s="196"/>
      <c r="AA52" s="163"/>
      <c r="AB52" s="163"/>
      <c r="AC52" s="163"/>
      <c r="AD52" s="163"/>
      <c r="AE52" s="163"/>
      <c r="AF52" s="163"/>
      <c r="AG52" s="163"/>
      <c r="AH52" s="163"/>
      <c r="AI52" s="163"/>
      <c r="AJ52" s="197"/>
      <c r="AK52" s="197"/>
    </row>
    <row r="53" spans="2:37" ht="16" x14ac:dyDescent="0.2">
      <c r="AA53" s="163"/>
      <c r="AB53" s="163"/>
      <c r="AC53" s="163"/>
      <c r="AD53" s="163"/>
      <c r="AE53" s="163"/>
      <c r="AF53" s="163"/>
      <c r="AG53" s="163"/>
      <c r="AH53" s="163"/>
      <c r="AI53" s="163"/>
      <c r="AJ53" s="197"/>
      <c r="AK53" s="197"/>
    </row>
    <row r="54" spans="2:37" ht="16" x14ac:dyDescent="0.2">
      <c r="AA54" s="163"/>
      <c r="AB54" s="163"/>
      <c r="AC54" s="163"/>
      <c r="AD54" s="163"/>
      <c r="AE54" s="163"/>
      <c r="AF54" s="163"/>
      <c r="AG54" s="163"/>
      <c r="AH54" s="163"/>
      <c r="AI54" s="163"/>
      <c r="AJ54" s="197"/>
      <c r="AK54" s="197"/>
    </row>
    <row r="64" spans="2:37" x14ac:dyDescent="0.15">
      <c r="B64" s="200"/>
    </row>
  </sheetData>
  <sheetProtection password="C77F" sheet="1" selectLockedCells="1"/>
  <mergeCells count="11">
    <mergeCell ref="B5:B6"/>
    <mergeCell ref="C5:C6"/>
    <mergeCell ref="D5:D6"/>
    <mergeCell ref="A1:B1"/>
    <mergeCell ref="A2:AS2"/>
    <mergeCell ref="A3:AT3"/>
    <mergeCell ref="AQ4:AT4"/>
    <mergeCell ref="F5:AR5"/>
    <mergeCell ref="AS5:AS6"/>
    <mergeCell ref="AT5:AT6"/>
    <mergeCell ref="A5:A6"/>
  </mergeCells>
  <phoneticPr fontId="3" type="noConversion"/>
  <pageMargins left="0.47" right="0.16" top="0.64" bottom="0.2" header="0.56999999999999995" footer="0.16"/>
  <pageSetup paperSize="8" orientation="landscape"/>
  <ignoredErrors>
    <ignoredError sqref="AD19:AD21 E22:G22 I22:AT22 E48:G48 I48:AT48 E47:AT47 E46:I46 E7:AC8 H43:H45 AD7:AD8 E23:G45 I23:AT45 H23:H41 AE7:AH8 AJ7:AT21 AI7:AI8 AI19:AI21 E19:AC21 E11:Y11 K46:Y46 AE46:AT46 E9:Q10 AE19:AH21 E12:Q18 AA46:AC46" unlockedFormula="1"/>
  </ignoredError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V64"/>
  <sheetViews>
    <sheetView zoomScaleNormal="55" zoomScalePageLayoutView="55" workbookViewId="0">
      <pane xSplit="4" ySplit="6" topLeftCell="N7" activePane="bottomRight" state="frozen"/>
      <selection activeCell="J22" sqref="J22"/>
      <selection pane="topRight" activeCell="J22" sqref="J22"/>
      <selection pane="bottomLeft" activeCell="J22" sqref="J22"/>
      <selection pane="bottomRight" activeCell="J22" sqref="J22"/>
    </sheetView>
  </sheetViews>
  <sheetFormatPr baseColWidth="10" defaultColWidth="7.83203125" defaultRowHeight="13" x14ac:dyDescent="0.15"/>
  <cols>
    <col min="1" max="1" width="3.6640625" style="193" customWidth="1"/>
    <col min="2" max="2" width="21.5" style="198" customWidth="1"/>
    <col min="3" max="3" width="5.1640625" style="199" customWidth="1"/>
    <col min="4" max="46" width="8.6640625" style="164" customWidth="1"/>
    <col min="47" max="47" width="9.83203125" style="164" customWidth="1"/>
    <col min="48" max="48" width="40.1640625" style="164" customWidth="1"/>
    <col min="49" max="16384" width="7.83203125" style="164"/>
  </cols>
  <sheetData>
    <row r="1" spans="1:48" ht="16" x14ac:dyDescent="0.2">
      <c r="A1" s="709" t="s">
        <v>212</v>
      </c>
      <c r="B1" s="709"/>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x14ac:dyDescent="0.2">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130"/>
    </row>
    <row r="3" spans="1:48" ht="16" x14ac:dyDescent="0.15">
      <c r="A3" s="658" t="s">
        <v>239</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row>
    <row r="4" spans="1:48" ht="16" x14ac:dyDescent="0.1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710" t="s">
        <v>32</v>
      </c>
      <c r="AR4" s="710"/>
      <c r="AS4" s="710"/>
      <c r="AT4" s="710"/>
    </row>
    <row r="5" spans="1:48" ht="14.25" customHeight="1" x14ac:dyDescent="0.15">
      <c r="A5" s="711" t="s">
        <v>20</v>
      </c>
      <c r="B5" s="725" t="s">
        <v>164</v>
      </c>
      <c r="C5" s="705" t="s">
        <v>24</v>
      </c>
      <c r="D5" s="708" t="s">
        <v>133</v>
      </c>
      <c r="E5" s="166"/>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c r="AS5" s="708" t="s">
        <v>112</v>
      </c>
      <c r="AT5" s="708" t="s">
        <v>195</v>
      </c>
    </row>
    <row r="6" spans="1:48" s="169" customFormat="1" ht="36" customHeight="1" x14ac:dyDescent="0.15">
      <c r="A6" s="711"/>
      <c r="B6" s="726"/>
      <c r="C6" s="706"/>
      <c r="D6" s="708"/>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708"/>
      <c r="AT6" s="708"/>
    </row>
    <row r="7" spans="1:48" s="169" customFormat="1" ht="17.25" customHeight="1" x14ac:dyDescent="0.15">
      <c r="A7" s="170">
        <v>1</v>
      </c>
      <c r="B7" s="171" t="s">
        <v>34</v>
      </c>
      <c r="C7" s="172" t="s">
        <v>25</v>
      </c>
      <c r="D7" s="173">
        <v>369.31</v>
      </c>
      <c r="E7" s="174">
        <f>D7-AS7</f>
        <v>343.25</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11</v>
      </c>
      <c r="O7" s="175">
        <f>SUM(O9:O16,O18)</f>
        <v>0</v>
      </c>
      <c r="P7" s="175">
        <f>SUM(P9:P17)</f>
        <v>0</v>
      </c>
      <c r="Q7" s="176">
        <f>SUM(Q9:Q18)</f>
        <v>15.06</v>
      </c>
      <c r="R7" s="175">
        <f>SUM(R9:R18)</f>
        <v>0</v>
      </c>
      <c r="S7" s="175">
        <f t="shared" ref="S7:AR7" si="0">SUM(S9:S18)</f>
        <v>0</v>
      </c>
      <c r="T7" s="175">
        <f t="shared" si="0"/>
        <v>0</v>
      </c>
      <c r="U7" s="175">
        <f t="shared" si="0"/>
        <v>0</v>
      </c>
      <c r="V7" s="175">
        <f t="shared" si="0"/>
        <v>0</v>
      </c>
      <c r="W7" s="175">
        <f t="shared" si="0"/>
        <v>5.1300000000000008</v>
      </c>
      <c r="X7" s="175">
        <f t="shared" si="0"/>
        <v>1</v>
      </c>
      <c r="Y7" s="175">
        <f t="shared" si="0"/>
        <v>0</v>
      </c>
      <c r="Z7" s="175">
        <f t="shared" si="0"/>
        <v>8</v>
      </c>
      <c r="AA7" s="175">
        <f t="shared" si="0"/>
        <v>0</v>
      </c>
      <c r="AB7" s="175">
        <f t="shared" si="0"/>
        <v>0</v>
      </c>
      <c r="AC7" s="175">
        <f t="shared" si="0"/>
        <v>0</v>
      </c>
      <c r="AD7" s="175">
        <f t="shared" si="0"/>
        <v>0.93</v>
      </c>
      <c r="AE7" s="175">
        <f t="shared" si="0"/>
        <v>0</v>
      </c>
      <c r="AF7" s="175">
        <f t="shared" si="0"/>
        <v>0</v>
      </c>
      <c r="AG7" s="175">
        <f t="shared" si="0"/>
        <v>0</v>
      </c>
      <c r="AH7" s="175">
        <f t="shared" si="0"/>
        <v>0</v>
      </c>
      <c r="AI7" s="175">
        <f t="shared" si="0"/>
        <v>0</v>
      </c>
      <c r="AJ7" s="175">
        <f t="shared" si="0"/>
        <v>0</v>
      </c>
      <c r="AK7" s="175">
        <f t="shared" si="0"/>
        <v>0</v>
      </c>
      <c r="AL7" s="175">
        <f t="shared" si="0"/>
        <v>0</v>
      </c>
      <c r="AM7" s="175">
        <f t="shared" si="0"/>
        <v>0</v>
      </c>
      <c r="AN7" s="175">
        <f t="shared" si="0"/>
        <v>0</v>
      </c>
      <c r="AO7" s="175">
        <f t="shared" si="0"/>
        <v>0</v>
      </c>
      <c r="AP7" s="175">
        <f t="shared" si="0"/>
        <v>0</v>
      </c>
      <c r="AQ7" s="175">
        <f t="shared" si="0"/>
        <v>0</v>
      </c>
      <c r="AR7" s="175">
        <f t="shared" si="0"/>
        <v>0</v>
      </c>
      <c r="AS7" s="177">
        <f>SUM(AS9:AS18)</f>
        <v>26.060000000000002</v>
      </c>
      <c r="AT7" s="178">
        <f>E48</f>
        <v>354.25</v>
      </c>
      <c r="AV7" s="203" t="s">
        <v>207</v>
      </c>
    </row>
    <row r="8" spans="1:48" s="182" customFormat="1" ht="14" x14ac:dyDescent="0.15">
      <c r="A8" s="170" t="s">
        <v>5</v>
      </c>
      <c r="B8" s="171" t="s">
        <v>77</v>
      </c>
      <c r="C8" s="179" t="s">
        <v>78</v>
      </c>
      <c r="D8" s="173">
        <v>0</v>
      </c>
      <c r="E8" s="180">
        <f>SUM(I8:P8)</f>
        <v>0</v>
      </c>
      <c r="F8" s="181">
        <f>D8-AS8</f>
        <v>0</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0</v>
      </c>
      <c r="R8" s="176">
        <f t="shared" si="1"/>
        <v>0</v>
      </c>
      <c r="S8" s="176">
        <f t="shared" si="1"/>
        <v>0</v>
      </c>
      <c r="T8" s="176">
        <f t="shared" si="1"/>
        <v>0</v>
      </c>
      <c r="U8" s="176">
        <f t="shared" si="1"/>
        <v>0</v>
      </c>
      <c r="V8" s="176">
        <f t="shared" si="1"/>
        <v>0</v>
      </c>
      <c r="W8" s="176">
        <f t="shared" si="1"/>
        <v>0</v>
      </c>
      <c r="X8" s="176">
        <f t="shared" si="1"/>
        <v>0</v>
      </c>
      <c r="Y8" s="176">
        <f t="shared" si="1"/>
        <v>0</v>
      </c>
      <c r="Z8" s="176">
        <f t="shared" si="1"/>
        <v>0</v>
      </c>
      <c r="AA8" s="176">
        <f t="shared" si="1"/>
        <v>0</v>
      </c>
      <c r="AB8" s="176">
        <f t="shared" si="1"/>
        <v>0</v>
      </c>
      <c r="AC8" s="176">
        <f t="shared" si="1"/>
        <v>0</v>
      </c>
      <c r="AD8" s="176">
        <f t="shared" si="1"/>
        <v>0</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0</v>
      </c>
      <c r="AT8" s="179">
        <f>F48</f>
        <v>0</v>
      </c>
      <c r="AU8" s="164"/>
      <c r="AV8" s="203" t="s">
        <v>208</v>
      </c>
    </row>
    <row r="9" spans="1:48" s="182" customFormat="1" ht="14" x14ac:dyDescent="0.15">
      <c r="A9" s="170"/>
      <c r="B9" s="171" t="s">
        <v>205</v>
      </c>
      <c r="C9" s="179" t="s">
        <v>76</v>
      </c>
      <c r="D9" s="173">
        <v>0</v>
      </c>
      <c r="E9" s="180">
        <f>SUM(H9:P9)</f>
        <v>0</v>
      </c>
      <c r="F9" s="176">
        <f>SUM(H9)</f>
        <v>0</v>
      </c>
      <c r="G9" s="181">
        <f>D9-AS9</f>
        <v>0</v>
      </c>
      <c r="H9" s="126"/>
      <c r="I9" s="126"/>
      <c r="J9" s="126"/>
      <c r="K9" s="126"/>
      <c r="L9" s="126"/>
      <c r="M9" s="126"/>
      <c r="N9" s="126"/>
      <c r="O9" s="126"/>
      <c r="P9" s="126"/>
      <c r="Q9" s="176">
        <f>SUM(R9:AQ9)</f>
        <v>0</v>
      </c>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76">
        <f>SUM(R9:AR9,H9:P9)</f>
        <v>0</v>
      </c>
      <c r="AT9" s="179">
        <f>G48</f>
        <v>0</v>
      </c>
      <c r="AU9" s="164"/>
      <c r="AV9" s="203" t="s">
        <v>209</v>
      </c>
    </row>
    <row r="10" spans="1:48" s="182" customFormat="1" ht="14" x14ac:dyDescent="0.15">
      <c r="A10" s="170"/>
      <c r="B10" s="171" t="s">
        <v>206</v>
      </c>
      <c r="C10" s="179" t="s">
        <v>204</v>
      </c>
      <c r="D10" s="173">
        <v>0</v>
      </c>
      <c r="E10" s="180">
        <f>SUM(G10,I10:P10)</f>
        <v>0</v>
      </c>
      <c r="F10" s="176">
        <f>SUM(G10)</f>
        <v>0</v>
      </c>
      <c r="G10" s="126"/>
      <c r="H10" s="181">
        <f>D10-AS10</f>
        <v>0</v>
      </c>
      <c r="I10" s="126"/>
      <c r="J10" s="126"/>
      <c r="K10" s="126"/>
      <c r="L10" s="126"/>
      <c r="M10" s="126"/>
      <c r="N10" s="126"/>
      <c r="O10" s="126"/>
      <c r="P10" s="126"/>
      <c r="Q10" s="176">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76">
        <f>SUM(R10:AR10,I10:P10,G10)</f>
        <v>0</v>
      </c>
      <c r="AT10" s="179">
        <f>H48</f>
        <v>0</v>
      </c>
      <c r="AU10" s="164"/>
      <c r="AV10" s="203" t="s">
        <v>210</v>
      </c>
    </row>
    <row r="11" spans="1:48" s="182" customFormat="1" ht="14" x14ac:dyDescent="0.15">
      <c r="A11" s="170" t="s">
        <v>6</v>
      </c>
      <c r="B11" s="171" t="s">
        <v>105</v>
      </c>
      <c r="C11" s="179" t="s">
        <v>54</v>
      </c>
      <c r="D11" s="173">
        <v>0.54</v>
      </c>
      <c r="E11" s="180">
        <f>SUM(G11:H11,J11:P11)</f>
        <v>0</v>
      </c>
      <c r="F11" s="176">
        <f>SUM(G11:H11)</f>
        <v>0</v>
      </c>
      <c r="G11" s="126"/>
      <c r="H11" s="126"/>
      <c r="I11" s="181">
        <f>D11-AS11</f>
        <v>0.54</v>
      </c>
      <c r="J11" s="126"/>
      <c r="K11" s="126"/>
      <c r="L11" s="126"/>
      <c r="M11" s="126"/>
      <c r="N11" s="126"/>
      <c r="O11" s="126"/>
      <c r="P11" s="126"/>
      <c r="Q11" s="176">
        <f t="shared" si="2"/>
        <v>0</v>
      </c>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76">
        <f>SUM(R11:AR11,J11:P11,G11:H11)</f>
        <v>0</v>
      </c>
      <c r="AT11" s="179">
        <f>I48</f>
        <v>0.54</v>
      </c>
      <c r="AU11" s="164"/>
    </row>
    <row r="12" spans="1:48" s="182" customFormat="1" ht="14" x14ac:dyDescent="0.15">
      <c r="A12" s="170" t="s">
        <v>7</v>
      </c>
      <c r="B12" s="171" t="s">
        <v>37</v>
      </c>
      <c r="C12" s="179" t="s">
        <v>42</v>
      </c>
      <c r="D12" s="173">
        <v>59.74</v>
      </c>
      <c r="E12" s="180">
        <f>SUM(G12:I12,K12:P12)</f>
        <v>0</v>
      </c>
      <c r="F12" s="176">
        <f t="shared" ref="F12:F17" si="3">SUM(G12:H12)</f>
        <v>0</v>
      </c>
      <c r="G12" s="126"/>
      <c r="H12" s="126"/>
      <c r="I12" s="126"/>
      <c r="J12" s="181">
        <f>D12-AS12</f>
        <v>59.74</v>
      </c>
      <c r="K12" s="126"/>
      <c r="L12" s="126"/>
      <c r="M12" s="126"/>
      <c r="N12" s="126"/>
      <c r="O12" s="126"/>
      <c r="P12" s="126"/>
      <c r="Q12" s="176">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76">
        <f>SUM(R12:AR12,K12:P12,G12:I12)</f>
        <v>0</v>
      </c>
      <c r="AT12" s="179">
        <f>J48</f>
        <v>59.74</v>
      </c>
      <c r="AU12" s="164"/>
    </row>
    <row r="13" spans="1:48" s="182" customFormat="1" ht="14" x14ac:dyDescent="0.15">
      <c r="A13" s="170" t="s">
        <v>8</v>
      </c>
      <c r="B13" s="171" t="s">
        <v>15</v>
      </c>
      <c r="C13" s="179" t="s">
        <v>26</v>
      </c>
      <c r="D13" s="173">
        <v>72.260000000000005</v>
      </c>
      <c r="E13" s="180">
        <f>SUM(G13:J13,L13:P13)</f>
        <v>0</v>
      </c>
      <c r="F13" s="176">
        <f t="shared" si="3"/>
        <v>0</v>
      </c>
      <c r="G13" s="126"/>
      <c r="H13" s="126"/>
      <c r="I13" s="126"/>
      <c r="J13" s="126"/>
      <c r="K13" s="181">
        <f>D13-AS13</f>
        <v>70.760000000000005</v>
      </c>
      <c r="L13" s="126"/>
      <c r="M13" s="126"/>
      <c r="N13" s="126"/>
      <c r="O13" s="126"/>
      <c r="P13" s="126"/>
      <c r="Q13" s="176">
        <f t="shared" si="2"/>
        <v>1.5</v>
      </c>
      <c r="R13" s="126"/>
      <c r="S13" s="126"/>
      <c r="T13" s="126"/>
      <c r="U13" s="126"/>
      <c r="V13" s="126"/>
      <c r="W13" s="126"/>
      <c r="X13" s="126"/>
      <c r="Y13" s="126"/>
      <c r="Z13" s="126">
        <v>1.5</v>
      </c>
      <c r="AA13" s="126"/>
      <c r="AB13" s="126"/>
      <c r="AC13" s="126"/>
      <c r="AD13" s="126"/>
      <c r="AE13" s="126"/>
      <c r="AF13" s="126"/>
      <c r="AG13" s="126"/>
      <c r="AH13" s="126"/>
      <c r="AI13" s="126"/>
      <c r="AJ13" s="126"/>
      <c r="AK13" s="126"/>
      <c r="AL13" s="126"/>
      <c r="AM13" s="126"/>
      <c r="AN13" s="126"/>
      <c r="AO13" s="126"/>
      <c r="AP13" s="126"/>
      <c r="AQ13" s="126"/>
      <c r="AR13" s="126"/>
      <c r="AS13" s="176">
        <f>SUM(R13:AR13,L13:P13,G13:J13)</f>
        <v>1.5</v>
      </c>
      <c r="AT13" s="179">
        <f>K48</f>
        <v>70.760000000000005</v>
      </c>
      <c r="AU13" s="164"/>
    </row>
    <row r="14" spans="1:48" s="182" customFormat="1" ht="14" x14ac:dyDescent="0.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4" x14ac:dyDescent="0.15">
      <c r="A15" s="170" t="s">
        <v>39</v>
      </c>
      <c r="B15" s="171" t="s">
        <v>38</v>
      </c>
      <c r="C15" s="179" t="s">
        <v>43</v>
      </c>
      <c r="D15" s="173">
        <v>0</v>
      </c>
      <c r="E15" s="180">
        <f>SUM(G15:L15,N15:P15)</f>
        <v>0</v>
      </c>
      <c r="F15" s="176">
        <f t="shared" si="3"/>
        <v>0</v>
      </c>
      <c r="G15" s="126"/>
      <c r="H15" s="126"/>
      <c r="I15" s="126"/>
      <c r="J15" s="126"/>
      <c r="K15" s="126"/>
      <c r="L15" s="126"/>
      <c r="M15" s="181">
        <f>D15-AS15</f>
        <v>0</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0</v>
      </c>
      <c r="AU15" s="164"/>
    </row>
    <row r="16" spans="1:48" s="182" customFormat="1" ht="14" x14ac:dyDescent="0.15">
      <c r="A16" s="170" t="s">
        <v>40</v>
      </c>
      <c r="B16" s="171" t="s">
        <v>82</v>
      </c>
      <c r="C16" s="179" t="s">
        <v>70</v>
      </c>
      <c r="D16" s="173">
        <v>104.04</v>
      </c>
      <c r="E16" s="180">
        <f>SUM(G16:M16,O16:P16)</f>
        <v>0</v>
      </c>
      <c r="F16" s="176">
        <f t="shared" si="3"/>
        <v>0</v>
      </c>
      <c r="G16" s="126"/>
      <c r="H16" s="126"/>
      <c r="I16" s="126"/>
      <c r="J16" s="126"/>
      <c r="K16" s="126"/>
      <c r="L16" s="126"/>
      <c r="M16" s="126"/>
      <c r="N16" s="181">
        <f>D16-AS16</f>
        <v>101.4</v>
      </c>
      <c r="O16" s="126"/>
      <c r="P16" s="126"/>
      <c r="Q16" s="176">
        <f t="shared" si="2"/>
        <v>2.64</v>
      </c>
      <c r="R16" s="126"/>
      <c r="S16" s="126"/>
      <c r="T16" s="126"/>
      <c r="U16" s="126"/>
      <c r="V16" s="126"/>
      <c r="W16" s="126">
        <v>2.64</v>
      </c>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2.64</v>
      </c>
      <c r="AT16" s="179">
        <f>N48</f>
        <v>112.4</v>
      </c>
      <c r="AU16" s="164"/>
    </row>
    <row r="17" spans="1:47" s="182" customFormat="1" ht="14" x14ac:dyDescent="0.15">
      <c r="A17" s="170" t="s">
        <v>50</v>
      </c>
      <c r="B17" s="171" t="s">
        <v>48</v>
      </c>
      <c r="C17" s="179" t="s">
        <v>49</v>
      </c>
      <c r="D17" s="173">
        <v>131.49</v>
      </c>
      <c r="E17" s="180">
        <f>SUM(G17:N17,P17)</f>
        <v>11</v>
      </c>
      <c r="F17" s="176">
        <f t="shared" si="3"/>
        <v>0</v>
      </c>
      <c r="G17" s="126"/>
      <c r="H17" s="126"/>
      <c r="I17" s="126"/>
      <c r="J17" s="126"/>
      <c r="K17" s="126"/>
      <c r="L17" s="126"/>
      <c r="M17" s="126"/>
      <c r="N17" s="126">
        <v>11</v>
      </c>
      <c r="O17" s="181">
        <f>D17-AS17</f>
        <v>109.57000000000001</v>
      </c>
      <c r="P17" s="126"/>
      <c r="Q17" s="176">
        <f t="shared" si="2"/>
        <v>10.92</v>
      </c>
      <c r="R17" s="126"/>
      <c r="S17" s="126"/>
      <c r="T17" s="126"/>
      <c r="U17" s="126"/>
      <c r="V17" s="126"/>
      <c r="W17" s="126">
        <f>1.74+0.5+0.25</f>
        <v>2.4900000000000002</v>
      </c>
      <c r="X17" s="126">
        <v>1</v>
      </c>
      <c r="Y17" s="126"/>
      <c r="Z17" s="126">
        <f>4.5+2</f>
        <v>6.5</v>
      </c>
      <c r="AA17" s="126"/>
      <c r="AB17" s="126"/>
      <c r="AC17" s="126"/>
      <c r="AD17" s="126">
        <f>0.89+0.04</f>
        <v>0.93</v>
      </c>
      <c r="AE17" s="126"/>
      <c r="AF17" s="126"/>
      <c r="AG17" s="126"/>
      <c r="AH17" s="126"/>
      <c r="AI17" s="126"/>
      <c r="AJ17" s="126"/>
      <c r="AK17" s="126"/>
      <c r="AL17" s="126"/>
      <c r="AM17" s="126"/>
      <c r="AN17" s="126"/>
      <c r="AO17" s="126"/>
      <c r="AP17" s="126"/>
      <c r="AQ17" s="126"/>
      <c r="AR17" s="126"/>
      <c r="AS17" s="176">
        <f>SUM(R17:AR17,P17,G17:N17)</f>
        <v>21.92</v>
      </c>
      <c r="AT17" s="179">
        <f>O48</f>
        <v>109.57000000000001</v>
      </c>
      <c r="AU17" s="164"/>
    </row>
    <row r="18" spans="1:47" s="182" customFormat="1" ht="14" x14ac:dyDescent="0.15">
      <c r="A18" s="170" t="s">
        <v>187</v>
      </c>
      <c r="B18" s="171" t="s">
        <v>55</v>
      </c>
      <c r="C18" s="179" t="s">
        <v>56</v>
      </c>
      <c r="D18" s="173">
        <v>1.25</v>
      </c>
      <c r="E18" s="180">
        <f>SUM(G18:O18)</f>
        <v>0</v>
      </c>
      <c r="F18" s="176">
        <f>SUM(G18:H18)</f>
        <v>0</v>
      </c>
      <c r="G18" s="126"/>
      <c r="H18" s="126"/>
      <c r="I18" s="126"/>
      <c r="J18" s="126"/>
      <c r="K18" s="126"/>
      <c r="L18" s="126"/>
      <c r="M18" s="126"/>
      <c r="N18" s="126"/>
      <c r="O18" s="126"/>
      <c r="P18" s="181">
        <f>D18-AS18</f>
        <v>1.25</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1.25</v>
      </c>
      <c r="AU18" s="164"/>
    </row>
    <row r="19" spans="1:47" s="182" customFormat="1" ht="14" x14ac:dyDescent="0.15">
      <c r="A19" s="170">
        <v>2</v>
      </c>
      <c r="B19" s="170" t="s">
        <v>35</v>
      </c>
      <c r="C19" s="179" t="s">
        <v>28</v>
      </c>
      <c r="D19" s="173">
        <v>259.47999999999996</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258.29999999999995</v>
      </c>
      <c r="R19" s="176">
        <f>SUM(R21:R45)</f>
        <v>0</v>
      </c>
      <c r="S19" s="176">
        <f>SUM(S22:S45,S20)</f>
        <v>0</v>
      </c>
      <c r="T19" s="176">
        <f>SUM(T20:T21,T23:T45)</f>
        <v>0</v>
      </c>
      <c r="U19" s="176">
        <f>SUM(U20:U22,U24:U45)</f>
        <v>0</v>
      </c>
      <c r="V19" s="176">
        <f>SUM(V20:V23,V25:V45)</f>
        <v>0</v>
      </c>
      <c r="W19" s="176">
        <f>SUM(W20:W24,W26:W45)</f>
        <v>0</v>
      </c>
      <c r="X19" s="176">
        <f>SUM(X20:X25,X27:X45)</f>
        <v>0.04</v>
      </c>
      <c r="Y19" s="176">
        <f>SUM(Y20:Y26,Y28:Y45)</f>
        <v>0</v>
      </c>
      <c r="Z19" s="176">
        <f>SUM(Z20:Z27,Z29:Z45)</f>
        <v>1.1399999999999999</v>
      </c>
      <c r="AA19" s="176">
        <f>SUM(AA20:AA28,AA30:AA45)</f>
        <v>0</v>
      </c>
      <c r="AB19" s="176">
        <f>SUM(AB20:AB29,AB31:AB45)</f>
        <v>0</v>
      </c>
      <c r="AC19" s="176">
        <f>SUM(AC20:AC30,AC32:AC45)</f>
        <v>0</v>
      </c>
      <c r="AD19" s="176">
        <f>SUM(AD20:AD31,AD33:AD45)</f>
        <v>0</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1.18</v>
      </c>
      <c r="AT19" s="179">
        <f>Q48</f>
        <v>274.78999999999996</v>
      </c>
      <c r="AU19" s="164"/>
    </row>
    <row r="20" spans="1:47" s="182" customFormat="1" ht="14" x14ac:dyDescent="0.15">
      <c r="A20" s="170" t="s">
        <v>21</v>
      </c>
      <c r="B20" s="171" t="s">
        <v>17</v>
      </c>
      <c r="C20" s="179" t="s">
        <v>29</v>
      </c>
      <c r="D20" s="173">
        <v>0</v>
      </c>
      <c r="E20" s="180">
        <f>SUM(G20:P20)</f>
        <v>0</v>
      </c>
      <c r="F20" s="176">
        <f t="shared" si="4"/>
        <v>0</v>
      </c>
      <c r="G20" s="126"/>
      <c r="H20" s="126"/>
      <c r="I20" s="126"/>
      <c r="J20" s="126"/>
      <c r="K20" s="126"/>
      <c r="L20" s="126"/>
      <c r="M20" s="126"/>
      <c r="N20" s="126"/>
      <c r="O20" s="126"/>
      <c r="P20" s="126"/>
      <c r="Q20" s="176">
        <f>SUM(S20:AQ20)</f>
        <v>0</v>
      </c>
      <c r="R20" s="181">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0</v>
      </c>
      <c r="AU20" s="164"/>
    </row>
    <row r="21" spans="1:47" s="182" customFormat="1" ht="14" x14ac:dyDescent="0.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4" x14ac:dyDescent="0.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4" x14ac:dyDescent="0.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4" x14ac:dyDescent="0.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4" x14ac:dyDescent="0.15">
      <c r="A25" s="170" t="s">
        <v>14</v>
      </c>
      <c r="B25" s="171" t="s">
        <v>84</v>
      </c>
      <c r="C25" s="179" t="s">
        <v>125</v>
      </c>
      <c r="D25" s="173">
        <v>0.15</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0.15</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5.33</v>
      </c>
      <c r="AU25" s="164"/>
    </row>
    <row r="26" spans="1:47" s="182" customFormat="1" ht="14" x14ac:dyDescent="0.15">
      <c r="A26" s="170" t="s">
        <v>22</v>
      </c>
      <c r="B26" s="171" t="s">
        <v>85</v>
      </c>
      <c r="C26" s="179" t="s">
        <v>51</v>
      </c>
      <c r="D26" s="173">
        <v>5.1000000000000005</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5.1000000000000005</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6.1400000000000006</v>
      </c>
      <c r="AU26" s="164"/>
    </row>
    <row r="27" spans="1:47" s="182" customFormat="1" ht="20.25" customHeight="1" x14ac:dyDescent="0.15">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x14ac:dyDescent="0.15">
      <c r="A28" s="170" t="s">
        <v>45</v>
      </c>
      <c r="B28" s="171" t="s">
        <v>131</v>
      </c>
      <c r="C28" s="179" t="s">
        <v>31</v>
      </c>
      <c r="D28" s="173">
        <v>89.129999999999981</v>
      </c>
      <c r="E28" s="180">
        <f t="shared" si="6"/>
        <v>0</v>
      </c>
      <c r="F28" s="176">
        <f t="shared" si="4"/>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89.129999999999981</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98.269999999999982</v>
      </c>
      <c r="AU28" s="164"/>
    </row>
    <row r="29" spans="1:47" s="182" customFormat="1" ht="14" x14ac:dyDescent="0.15">
      <c r="A29" s="170" t="s">
        <v>130</v>
      </c>
      <c r="B29" s="171" t="s">
        <v>104</v>
      </c>
      <c r="C29" s="171" t="s">
        <v>148</v>
      </c>
      <c r="D29" s="173">
        <v>0</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4" x14ac:dyDescent="0.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4" x14ac:dyDescent="0.15">
      <c r="A31" s="170" t="s">
        <v>179</v>
      </c>
      <c r="B31" s="171" t="s">
        <v>80</v>
      </c>
      <c r="C31" s="179" t="s">
        <v>69</v>
      </c>
      <c r="D31" s="173">
        <v>0</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v>
      </c>
      <c r="AD31" s="126"/>
      <c r="AE31" s="126"/>
      <c r="AF31" s="126"/>
      <c r="AG31" s="126"/>
      <c r="AH31" s="126"/>
      <c r="AI31" s="126"/>
      <c r="AJ31" s="126"/>
      <c r="AK31" s="126"/>
      <c r="AL31" s="126"/>
      <c r="AM31" s="126"/>
      <c r="AN31" s="126"/>
      <c r="AO31" s="126"/>
      <c r="AP31" s="126"/>
      <c r="AQ31" s="126"/>
      <c r="AR31" s="126"/>
      <c r="AS31" s="176">
        <f>SUM(AD31:AR31,R31:AB31,G31:P31)</f>
        <v>0</v>
      </c>
      <c r="AT31" s="179">
        <f>AC48</f>
        <v>0</v>
      </c>
      <c r="AU31" s="164"/>
    </row>
    <row r="32" spans="1:47" s="182" customFormat="1" ht="14" x14ac:dyDescent="0.15">
      <c r="A32" s="170" t="s">
        <v>180</v>
      </c>
      <c r="B32" s="171" t="s">
        <v>87</v>
      </c>
      <c r="C32" s="179" t="s">
        <v>92</v>
      </c>
      <c r="D32" s="173">
        <v>42.800000000000004</v>
      </c>
      <c r="E32" s="180">
        <f t="shared" si="6"/>
        <v>0</v>
      </c>
      <c r="F32" s="176">
        <f t="shared" si="4"/>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42.800000000000004</v>
      </c>
      <c r="AE32" s="126"/>
      <c r="AF32" s="126"/>
      <c r="AG32" s="126"/>
      <c r="AH32" s="126"/>
      <c r="AI32" s="126"/>
      <c r="AJ32" s="126"/>
      <c r="AK32" s="126"/>
      <c r="AL32" s="126"/>
      <c r="AM32" s="126"/>
      <c r="AN32" s="126"/>
      <c r="AO32" s="126"/>
      <c r="AP32" s="126"/>
      <c r="AQ32" s="126"/>
      <c r="AR32" s="126"/>
      <c r="AS32" s="176">
        <f>SUM(AE32:AR32,R32:AC32,G32:P32)</f>
        <v>0</v>
      </c>
      <c r="AT32" s="179">
        <f>AD48</f>
        <v>43.930000000000007</v>
      </c>
      <c r="AU32" s="164"/>
    </row>
    <row r="33" spans="1:47" s="182" customFormat="1" ht="14" x14ac:dyDescent="0.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4" x14ac:dyDescent="0.15">
      <c r="A34" s="170" t="s">
        <v>182</v>
      </c>
      <c r="B34" s="171" t="s">
        <v>89</v>
      </c>
      <c r="C34" s="179" t="s">
        <v>97</v>
      </c>
      <c r="D34" s="173">
        <v>0.19</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0.19</v>
      </c>
      <c r="AG34" s="126"/>
      <c r="AH34" s="126"/>
      <c r="AI34" s="126"/>
      <c r="AJ34" s="126"/>
      <c r="AK34" s="126"/>
      <c r="AL34" s="126"/>
      <c r="AM34" s="126"/>
      <c r="AN34" s="126"/>
      <c r="AO34" s="126"/>
      <c r="AP34" s="126"/>
      <c r="AQ34" s="126"/>
      <c r="AR34" s="126"/>
      <c r="AS34" s="176">
        <f>SUM(AG34:AR34,R34:AE34,G34:P34)</f>
        <v>0</v>
      </c>
      <c r="AT34" s="179">
        <f>AF48</f>
        <v>0.19</v>
      </c>
      <c r="AU34" s="164"/>
    </row>
    <row r="35" spans="1:47" s="182" customFormat="1" ht="14" x14ac:dyDescent="0.15">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4" x14ac:dyDescent="0.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4" x14ac:dyDescent="0.15">
      <c r="A37" s="170" t="s">
        <v>185</v>
      </c>
      <c r="B37" s="171" t="s">
        <v>90</v>
      </c>
      <c r="C37" s="179" t="s">
        <v>95</v>
      </c>
      <c r="D37" s="173">
        <v>3.65</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3.65</v>
      </c>
      <c r="AJ37" s="126"/>
      <c r="AK37" s="126"/>
      <c r="AL37" s="126"/>
      <c r="AM37" s="126"/>
      <c r="AN37" s="126"/>
      <c r="AO37" s="126"/>
      <c r="AP37" s="126"/>
      <c r="AQ37" s="126"/>
      <c r="AR37" s="126"/>
      <c r="AS37" s="176">
        <f>SUM(AJ37:AR37,R37:AH37,G37:P37)</f>
        <v>0</v>
      </c>
      <c r="AT37" s="179">
        <f>AI48</f>
        <v>3.65</v>
      </c>
      <c r="AU37" s="164"/>
    </row>
    <row r="38" spans="1:47" s="182" customFormat="1" ht="20" x14ac:dyDescent="0.15">
      <c r="A38" s="170" t="s">
        <v>186</v>
      </c>
      <c r="B38" s="171" t="s">
        <v>91</v>
      </c>
      <c r="C38" s="179" t="s">
        <v>46</v>
      </c>
      <c r="D38" s="173">
        <v>9.39</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9.39</v>
      </c>
      <c r="AK38" s="126"/>
      <c r="AL38" s="126"/>
      <c r="AM38" s="126"/>
      <c r="AN38" s="126"/>
      <c r="AO38" s="126"/>
      <c r="AP38" s="126"/>
      <c r="AQ38" s="126"/>
      <c r="AR38" s="126"/>
      <c r="AS38" s="176">
        <f>SUM(AK38:AR38,R38:AI38,G38:P38)</f>
        <v>0</v>
      </c>
      <c r="AT38" s="179">
        <f>AJ48</f>
        <v>9.39</v>
      </c>
      <c r="AU38" s="164"/>
    </row>
    <row r="39" spans="1:47" s="182" customFormat="1" ht="14" x14ac:dyDescent="0.15">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0</v>
      </c>
      <c r="AU39" s="164"/>
    </row>
    <row r="40" spans="1:47" s="182" customFormat="1" ht="14" x14ac:dyDescent="0.15">
      <c r="A40" s="170" t="s">
        <v>189</v>
      </c>
      <c r="B40" s="171" t="s">
        <v>153</v>
      </c>
      <c r="C40" s="179" t="s">
        <v>151</v>
      </c>
      <c r="D40" s="173">
        <v>1.67</v>
      </c>
      <c r="E40" s="180">
        <f t="shared" si="6"/>
        <v>0</v>
      </c>
      <c r="F40" s="176">
        <f t="shared" si="4"/>
        <v>0</v>
      </c>
      <c r="G40" s="126"/>
      <c r="H40" s="126"/>
      <c r="I40" s="126"/>
      <c r="J40" s="126"/>
      <c r="K40" s="126"/>
      <c r="L40" s="126"/>
      <c r="M40" s="126"/>
      <c r="N40" s="126"/>
      <c r="O40" s="126"/>
      <c r="P40" s="126"/>
      <c r="Q40" s="176">
        <f>SUM(R40:AK40,AM40:AQ40)</f>
        <v>0.04</v>
      </c>
      <c r="R40" s="126"/>
      <c r="S40" s="126"/>
      <c r="T40" s="126"/>
      <c r="U40" s="126"/>
      <c r="V40" s="126"/>
      <c r="W40" s="126"/>
      <c r="X40" s="126">
        <v>0.04</v>
      </c>
      <c r="Y40" s="126"/>
      <c r="Z40" s="126"/>
      <c r="AA40" s="126"/>
      <c r="AB40" s="126"/>
      <c r="AC40" s="126"/>
      <c r="AD40" s="126"/>
      <c r="AE40" s="126"/>
      <c r="AF40" s="126"/>
      <c r="AG40" s="126"/>
      <c r="AH40" s="126"/>
      <c r="AI40" s="126"/>
      <c r="AJ40" s="126"/>
      <c r="AK40" s="126"/>
      <c r="AL40" s="181">
        <f>D40-AS40</f>
        <v>1.63</v>
      </c>
      <c r="AM40" s="126"/>
      <c r="AN40" s="126"/>
      <c r="AO40" s="126"/>
      <c r="AP40" s="126"/>
      <c r="AQ40" s="126"/>
      <c r="AR40" s="126"/>
      <c r="AS40" s="176">
        <f>SUM(AM40:AR40,R40:AK40,G40:P40)</f>
        <v>0.04</v>
      </c>
      <c r="AT40" s="179">
        <f>AL48</f>
        <v>1.63</v>
      </c>
      <c r="AU40" s="164"/>
    </row>
    <row r="41" spans="1:47" s="182" customFormat="1" ht="14" x14ac:dyDescent="0.15">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4" x14ac:dyDescent="0.15">
      <c r="A42" s="170" t="s">
        <v>191</v>
      </c>
      <c r="B42" s="171" t="s">
        <v>149</v>
      </c>
      <c r="C42" s="179" t="s">
        <v>103</v>
      </c>
      <c r="D42" s="173">
        <v>0.69</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0.69</v>
      </c>
      <c r="AO42" s="126"/>
      <c r="AP42" s="126"/>
      <c r="AQ42" s="126"/>
      <c r="AR42" s="126"/>
      <c r="AS42" s="176">
        <f>SUM(AO42:AR42,R42:AM42,G42:P42)</f>
        <v>0</v>
      </c>
      <c r="AT42" s="179">
        <f>AN48</f>
        <v>0.69</v>
      </c>
      <c r="AU42" s="164"/>
    </row>
    <row r="43" spans="1:47" s="182" customFormat="1" ht="14" x14ac:dyDescent="0.15">
      <c r="A43" s="170" t="s">
        <v>192</v>
      </c>
      <c r="B43" s="171" t="s">
        <v>156</v>
      </c>
      <c r="C43" s="179" t="s">
        <v>157</v>
      </c>
      <c r="D43" s="173">
        <v>106.7</v>
      </c>
      <c r="E43" s="180">
        <f t="shared" si="6"/>
        <v>0</v>
      </c>
      <c r="F43" s="176">
        <f t="shared" si="4"/>
        <v>0</v>
      </c>
      <c r="G43" s="126"/>
      <c r="H43" s="126"/>
      <c r="I43" s="126"/>
      <c r="J43" s="126"/>
      <c r="K43" s="126"/>
      <c r="L43" s="126"/>
      <c r="M43" s="126"/>
      <c r="N43" s="126"/>
      <c r="O43" s="126"/>
      <c r="P43" s="126"/>
      <c r="Q43" s="176">
        <f>SUM(R43:AN43,AP43:AQ43)</f>
        <v>1.1399999999999999</v>
      </c>
      <c r="R43" s="126"/>
      <c r="S43" s="126"/>
      <c r="T43" s="126"/>
      <c r="U43" s="126"/>
      <c r="V43" s="126"/>
      <c r="W43" s="126"/>
      <c r="X43" s="126"/>
      <c r="Y43" s="126"/>
      <c r="Z43" s="126">
        <v>1.1399999999999999</v>
      </c>
      <c r="AA43" s="126"/>
      <c r="AB43" s="126"/>
      <c r="AC43" s="126"/>
      <c r="AD43" s="126"/>
      <c r="AE43" s="126"/>
      <c r="AF43" s="126"/>
      <c r="AG43" s="126"/>
      <c r="AH43" s="126"/>
      <c r="AI43" s="126"/>
      <c r="AJ43" s="126"/>
      <c r="AK43" s="126"/>
      <c r="AL43" s="126"/>
      <c r="AM43" s="126"/>
      <c r="AN43" s="126"/>
      <c r="AO43" s="181">
        <f>D43-AS43</f>
        <v>105.56</v>
      </c>
      <c r="AP43" s="126"/>
      <c r="AQ43" s="126"/>
      <c r="AR43" s="126"/>
      <c r="AS43" s="176">
        <f>SUM(AP43:AR43,R43:AN43,G43:P43)</f>
        <v>1.1399999999999999</v>
      </c>
      <c r="AT43" s="179">
        <f>AO48</f>
        <v>105.56</v>
      </c>
      <c r="AU43" s="164"/>
    </row>
    <row r="44" spans="1:47" s="182" customFormat="1" ht="14" x14ac:dyDescent="0.15">
      <c r="A44" s="170" t="s">
        <v>193</v>
      </c>
      <c r="B44" s="171" t="s">
        <v>155</v>
      </c>
      <c r="C44" s="179" t="s">
        <v>158</v>
      </c>
      <c r="D44" s="173">
        <v>0</v>
      </c>
      <c r="E44" s="180">
        <f t="shared" si="6"/>
        <v>0</v>
      </c>
      <c r="F44" s="176">
        <f t="shared" si="4"/>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0</v>
      </c>
      <c r="AQ44" s="126"/>
      <c r="AR44" s="126"/>
      <c r="AS44" s="176">
        <f>SUM(AQ44:AR44,R44:AO44,G44:P44)</f>
        <v>0</v>
      </c>
      <c r="AT44" s="179">
        <f>AP48</f>
        <v>0</v>
      </c>
      <c r="AU44" s="164"/>
    </row>
    <row r="45" spans="1:47" s="182" customFormat="1" ht="14" x14ac:dyDescent="0.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4" x14ac:dyDescent="0.15">
      <c r="A46" s="183">
        <v>3</v>
      </c>
      <c r="B46" s="184" t="s">
        <v>68</v>
      </c>
      <c r="C46" s="185" t="s">
        <v>81</v>
      </c>
      <c r="D46" s="173">
        <v>17.150000000000002</v>
      </c>
      <c r="E46" s="180">
        <f t="shared" si="6"/>
        <v>0</v>
      </c>
      <c r="F46" s="176">
        <f t="shared" si="4"/>
        <v>0</v>
      </c>
      <c r="G46" s="126"/>
      <c r="H46" s="126"/>
      <c r="I46" s="126"/>
      <c r="J46" s="126"/>
      <c r="K46" s="126"/>
      <c r="L46" s="126"/>
      <c r="M46" s="126"/>
      <c r="N46" s="126"/>
      <c r="O46" s="126"/>
      <c r="P46" s="126"/>
      <c r="Q46" s="176">
        <f>SUM(R46:AQ46)</f>
        <v>0.25</v>
      </c>
      <c r="R46" s="126"/>
      <c r="S46" s="126"/>
      <c r="T46" s="126"/>
      <c r="U46" s="126"/>
      <c r="V46" s="126"/>
      <c r="W46" s="126">
        <v>0.05</v>
      </c>
      <c r="X46" s="126"/>
      <c r="Y46" s="126"/>
      <c r="Z46" s="126"/>
      <c r="AA46" s="126"/>
      <c r="AB46" s="126"/>
      <c r="AC46" s="126"/>
      <c r="AD46" s="126">
        <v>0.2</v>
      </c>
      <c r="AE46" s="126"/>
      <c r="AF46" s="126"/>
      <c r="AG46" s="126"/>
      <c r="AH46" s="126"/>
      <c r="AI46" s="126"/>
      <c r="AJ46" s="126"/>
      <c r="AK46" s="126"/>
      <c r="AL46" s="126"/>
      <c r="AM46" s="126"/>
      <c r="AN46" s="126"/>
      <c r="AO46" s="126"/>
      <c r="AP46" s="126"/>
      <c r="AQ46" s="126"/>
      <c r="AR46" s="181">
        <f>D46-AS46</f>
        <v>16.900000000000002</v>
      </c>
      <c r="AS46" s="176">
        <f>SUM(R46:AQ46,G46:P46)</f>
        <v>0.25</v>
      </c>
      <c r="AT46" s="179">
        <f>AR48</f>
        <v>16.900000000000002</v>
      </c>
      <c r="AU46" s="164"/>
    </row>
    <row r="47" spans="1:47" ht="16.5" customHeight="1" x14ac:dyDescent="0.15">
      <c r="A47" s="186"/>
      <c r="B47" s="187" t="s">
        <v>113</v>
      </c>
      <c r="C47" s="188"/>
      <c r="D47" s="126"/>
      <c r="E47" s="176">
        <f>SUM(G47:P47)</f>
        <v>11</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11</v>
      </c>
      <c r="O47" s="176">
        <f>SUM(O20:O46,O18,O9:O16)</f>
        <v>0</v>
      </c>
      <c r="P47" s="176">
        <f>SUM(P20:P46,P9:P17)</f>
        <v>0</v>
      </c>
      <c r="Q47" s="176">
        <f>SUM(R47:AQ47)</f>
        <v>16.489999999999998</v>
      </c>
      <c r="R47" s="176">
        <f>SUM(R21:R46,R9:R18)</f>
        <v>0</v>
      </c>
      <c r="S47" s="176">
        <f>SUM(S22:S46,S20,S9:S18)</f>
        <v>0</v>
      </c>
      <c r="T47" s="176">
        <f>SUM(T23:T46,T20:T21,T9:T18)</f>
        <v>0</v>
      </c>
      <c r="U47" s="176">
        <f>SUM(U24:U46,U20:U22,U9:U18)</f>
        <v>0</v>
      </c>
      <c r="V47" s="176">
        <f>SUM(V25:V46,V20:V23,V9:V18)</f>
        <v>0</v>
      </c>
      <c r="W47" s="176">
        <f>SUM(W26:W46,W20:W24,W9:W18)</f>
        <v>5.18</v>
      </c>
      <c r="X47" s="176">
        <f>SUM(X27:X46,X20:X25,X9:X18)</f>
        <v>1.04</v>
      </c>
      <c r="Y47" s="176">
        <f>SUM(Y28:Y46,Y20:Y26,Y9:Y18)</f>
        <v>0</v>
      </c>
      <c r="Z47" s="176">
        <f>SUM(Z29:Z46,Z20:Z27,Z9:Z18)</f>
        <v>9.14</v>
      </c>
      <c r="AA47" s="176">
        <f>SUM(AA30:AA46,AA20:AA28,AA9:AA18)</f>
        <v>0</v>
      </c>
      <c r="AB47" s="176">
        <f>SUM(AB31:AB46,AB20:AB29,AB9:AB18)</f>
        <v>0</v>
      </c>
      <c r="AC47" s="176">
        <f>SUM(AC32:AC46,AC20:AC30,AC9:AC18)</f>
        <v>0</v>
      </c>
      <c r="AD47" s="176">
        <f>SUM(AD33:AD46,AD20:AD31,AD9:AD18)</f>
        <v>1.1300000000000001</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0</v>
      </c>
      <c r="AK47" s="176">
        <f>SUM(AK40:AK46,AK20:AK38,AK9:AK18)</f>
        <v>0</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x14ac:dyDescent="0.15">
      <c r="A48" s="189"/>
      <c r="B48" s="190" t="s">
        <v>114</v>
      </c>
      <c r="C48" s="191"/>
      <c r="D48" s="192"/>
      <c r="E48" s="192">
        <f>E47+E7</f>
        <v>354.25</v>
      </c>
      <c r="F48" s="192">
        <f>F8+F47</f>
        <v>0</v>
      </c>
      <c r="G48" s="192">
        <f>G47+G9</f>
        <v>0</v>
      </c>
      <c r="H48" s="192">
        <f>H10+H47</f>
        <v>0</v>
      </c>
      <c r="I48" s="192">
        <f>I11+I47</f>
        <v>0.54</v>
      </c>
      <c r="J48" s="192">
        <f>J12+J47</f>
        <v>59.74</v>
      </c>
      <c r="K48" s="192">
        <f>K13+K47</f>
        <v>70.760000000000005</v>
      </c>
      <c r="L48" s="192">
        <f>L14+L47</f>
        <v>0</v>
      </c>
      <c r="M48" s="192">
        <f>M15+M47</f>
        <v>0</v>
      </c>
      <c r="N48" s="192">
        <f>N47+N16</f>
        <v>112.4</v>
      </c>
      <c r="O48" s="192">
        <f>O47+O17</f>
        <v>109.57000000000001</v>
      </c>
      <c r="P48" s="192">
        <f>P47+P18</f>
        <v>1.25</v>
      </c>
      <c r="Q48" s="192">
        <f>SUM(Q47,Q19)</f>
        <v>274.78999999999996</v>
      </c>
      <c r="R48" s="192">
        <f>R47+R20</f>
        <v>0</v>
      </c>
      <c r="S48" s="192">
        <f>S47+S21</f>
        <v>0</v>
      </c>
      <c r="T48" s="192">
        <f>T47+T22</f>
        <v>0</v>
      </c>
      <c r="U48" s="192">
        <f>U47+U23</f>
        <v>0</v>
      </c>
      <c r="V48" s="192">
        <f>+V47+V24</f>
        <v>0</v>
      </c>
      <c r="W48" s="192">
        <f>+W47+W25</f>
        <v>5.33</v>
      </c>
      <c r="X48" s="192">
        <f>X47+X26</f>
        <v>6.1400000000000006</v>
      </c>
      <c r="Y48" s="192">
        <f>+Y47+Y27</f>
        <v>0</v>
      </c>
      <c r="Z48" s="192">
        <f>+Z47+Z28</f>
        <v>98.269999999999982</v>
      </c>
      <c r="AA48" s="192">
        <f>AA47+AA29</f>
        <v>0</v>
      </c>
      <c r="AB48" s="192">
        <f>AB47+AB30</f>
        <v>0</v>
      </c>
      <c r="AC48" s="192">
        <f>AC47+AC31</f>
        <v>0</v>
      </c>
      <c r="AD48" s="192">
        <f>AD47+AD32</f>
        <v>43.930000000000007</v>
      </c>
      <c r="AE48" s="192">
        <f>AE47+AE33</f>
        <v>0</v>
      </c>
      <c r="AF48" s="192">
        <f>AF47+AF34</f>
        <v>0.19</v>
      </c>
      <c r="AG48" s="192">
        <f>AG47+AG35</f>
        <v>0</v>
      </c>
      <c r="AH48" s="192">
        <f>AH47+AH36</f>
        <v>0</v>
      </c>
      <c r="AI48" s="192">
        <f>AI47+AI37</f>
        <v>3.65</v>
      </c>
      <c r="AJ48" s="192">
        <f>AJ47+AJ38</f>
        <v>9.39</v>
      </c>
      <c r="AK48" s="192">
        <f>AK47+AK39</f>
        <v>0</v>
      </c>
      <c r="AL48" s="192">
        <f>AL47+AL40</f>
        <v>1.63</v>
      </c>
      <c r="AM48" s="192">
        <f>AM47+AM41</f>
        <v>0</v>
      </c>
      <c r="AN48" s="192">
        <f>AN47+AN42</f>
        <v>0.69</v>
      </c>
      <c r="AO48" s="192">
        <f>AO47+AO43</f>
        <v>105.56</v>
      </c>
      <c r="AP48" s="192">
        <f>AP47+AP44</f>
        <v>0</v>
      </c>
      <c r="AQ48" s="192">
        <f>AQ47+AQ45</f>
        <v>0</v>
      </c>
      <c r="AR48" s="192">
        <f>AR47+AR46</f>
        <v>16.900000000000002</v>
      </c>
      <c r="AS48" s="192"/>
      <c r="AT48" s="192"/>
    </row>
    <row r="50" spans="2:37" x14ac:dyDescent="0.15">
      <c r="B50" s="194" t="s">
        <v>165</v>
      </c>
      <c r="C50" s="195" t="s">
        <v>159</v>
      </c>
      <c r="D50" s="196"/>
    </row>
    <row r="51" spans="2:37" ht="16" x14ac:dyDescent="0.2">
      <c r="B51" s="194" t="s">
        <v>166</v>
      </c>
      <c r="C51" s="195" t="s">
        <v>160</v>
      </c>
      <c r="D51" s="196"/>
      <c r="AA51" s="163"/>
      <c r="AB51" s="163"/>
      <c r="AC51" s="163"/>
      <c r="AD51" s="163"/>
      <c r="AE51" s="163"/>
      <c r="AF51" s="163"/>
      <c r="AG51" s="163"/>
      <c r="AH51" s="163"/>
      <c r="AI51" s="163"/>
      <c r="AJ51" s="197"/>
      <c r="AK51" s="197"/>
    </row>
    <row r="52" spans="2:37" ht="16" x14ac:dyDescent="0.2">
      <c r="B52" s="194" t="s">
        <v>167</v>
      </c>
      <c r="C52" s="195" t="s">
        <v>119</v>
      </c>
      <c r="D52" s="196"/>
      <c r="AA52" s="163"/>
      <c r="AB52" s="163"/>
      <c r="AC52" s="163"/>
      <c r="AD52" s="163"/>
      <c r="AE52" s="163"/>
      <c r="AF52" s="163"/>
      <c r="AG52" s="163"/>
      <c r="AH52" s="163"/>
      <c r="AI52" s="163"/>
      <c r="AJ52" s="197"/>
      <c r="AK52" s="197"/>
    </row>
    <row r="53" spans="2:37" ht="16" x14ac:dyDescent="0.2">
      <c r="AA53" s="163"/>
      <c r="AB53" s="163"/>
      <c r="AC53" s="163"/>
      <c r="AD53" s="163"/>
      <c r="AE53" s="163"/>
      <c r="AF53" s="163"/>
      <c r="AG53" s="163"/>
      <c r="AH53" s="163"/>
      <c r="AI53" s="163"/>
      <c r="AJ53" s="197"/>
      <c r="AK53" s="197"/>
    </row>
    <row r="54" spans="2:37" ht="16" x14ac:dyDescent="0.2">
      <c r="AA54" s="163"/>
      <c r="AB54" s="163"/>
      <c r="AC54" s="163"/>
      <c r="AD54" s="163"/>
      <c r="AE54" s="163"/>
      <c r="AF54" s="163"/>
      <c r="AG54" s="163"/>
      <c r="AH54" s="163"/>
      <c r="AI54" s="163"/>
      <c r="AJ54" s="197"/>
      <c r="AK54" s="197"/>
    </row>
    <row r="64" spans="2:37" x14ac:dyDescent="0.15">
      <c r="B64" s="200"/>
    </row>
  </sheetData>
  <sheetProtection password="C77F" sheet="1" selectLockedCells="1"/>
  <mergeCells count="11">
    <mergeCell ref="B5:B6"/>
    <mergeCell ref="C5:C6"/>
    <mergeCell ref="D5:D6"/>
    <mergeCell ref="A1:B1"/>
    <mergeCell ref="A2:AS2"/>
    <mergeCell ref="A3:AT3"/>
    <mergeCell ref="AQ4:AT4"/>
    <mergeCell ref="F5:AR5"/>
    <mergeCell ref="AS5:AS6"/>
    <mergeCell ref="AT5:AT6"/>
    <mergeCell ref="A5:A6"/>
  </mergeCells>
  <phoneticPr fontId="3" type="noConversion"/>
  <pageMargins left="0.47" right="0.16" top="0.64" bottom="0.2" header="0.56999999999999995" footer="0.16"/>
  <pageSetup paperSize="8" orientation="landscape"/>
  <ignoredErrors>
    <ignoredError sqref="I48:AT48 E48:G48 AD29:AD39 O35:O47 AD7:AD8 AD47 AD19:AD27 E7:N16 AF19:AF39 O7:O33 AE7:AE8 AG7:AT39 AF7:AF8 P7:V8 X7:AC12 W47 W7:W8 W19:W39 X27:AC39 X26:Y26 AA26:AC26 X47:AC47 E18:N47 E17:M17 AE19:AE39 P19:V47 P9:Q18 AF47 AG47:AT47 AJ40:AT46 AE47 X14:AC25 X13:Y13 AA13:AC13" unlockedFormula="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V64"/>
  <sheetViews>
    <sheetView zoomScaleNormal="55" zoomScalePageLayoutView="55" workbookViewId="0">
      <pane xSplit="4" ySplit="6" topLeftCell="U7" activePane="bottomRight" state="frozen"/>
      <selection activeCell="J22" sqref="J22"/>
      <selection pane="topRight" activeCell="J22" sqref="J22"/>
      <selection pane="bottomLeft" activeCell="J22" sqref="J22"/>
      <selection pane="bottomRight" activeCell="J22" sqref="J22"/>
    </sheetView>
  </sheetViews>
  <sheetFormatPr baseColWidth="10" defaultColWidth="7.83203125" defaultRowHeight="13" x14ac:dyDescent="0.15"/>
  <cols>
    <col min="1" max="1" width="3.6640625" style="193" customWidth="1"/>
    <col min="2" max="2" width="21.5" style="198" customWidth="1"/>
    <col min="3" max="3" width="5.1640625" style="199" customWidth="1"/>
    <col min="4" max="46" width="8.6640625" style="164" customWidth="1"/>
    <col min="47" max="47" width="9.83203125" style="164" customWidth="1"/>
    <col min="48" max="48" width="37.6640625" style="164" customWidth="1"/>
    <col min="49" max="16384" width="7.83203125" style="164"/>
  </cols>
  <sheetData>
    <row r="1" spans="1:48" ht="16" x14ac:dyDescent="0.2">
      <c r="A1" s="709" t="s">
        <v>212</v>
      </c>
      <c r="B1" s="709"/>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x14ac:dyDescent="0.2">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130"/>
    </row>
    <row r="3" spans="1:48" ht="16" x14ac:dyDescent="0.15">
      <c r="A3" s="658" t="s">
        <v>238</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row>
    <row r="4" spans="1:48" ht="16" x14ac:dyDescent="0.1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710" t="s">
        <v>32</v>
      </c>
      <c r="AR4" s="710"/>
      <c r="AS4" s="710"/>
      <c r="AT4" s="710"/>
    </row>
    <row r="5" spans="1:48" ht="14.25" customHeight="1" x14ac:dyDescent="0.15">
      <c r="A5" s="711" t="s">
        <v>20</v>
      </c>
      <c r="B5" s="725" t="s">
        <v>164</v>
      </c>
      <c r="C5" s="705" t="s">
        <v>24</v>
      </c>
      <c r="D5" s="708" t="s">
        <v>133</v>
      </c>
      <c r="E5" s="166"/>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c r="AS5" s="708" t="s">
        <v>112</v>
      </c>
      <c r="AT5" s="708" t="s">
        <v>195</v>
      </c>
    </row>
    <row r="6" spans="1:48" s="169" customFormat="1" ht="36" customHeight="1" x14ac:dyDescent="0.15">
      <c r="A6" s="711"/>
      <c r="B6" s="726"/>
      <c r="C6" s="706"/>
      <c r="D6" s="708"/>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708"/>
      <c r="AT6" s="708"/>
    </row>
    <row r="7" spans="1:48" s="169" customFormat="1" ht="17.25" customHeight="1" x14ac:dyDescent="0.15">
      <c r="A7" s="170">
        <v>1</v>
      </c>
      <c r="B7" s="171" t="s">
        <v>34</v>
      </c>
      <c r="C7" s="172" t="s">
        <v>25</v>
      </c>
      <c r="D7" s="173">
        <v>1630.6100000000001</v>
      </c>
      <c r="E7" s="174">
        <f>D7-AS7</f>
        <v>1593.0900000000001</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0</v>
      </c>
      <c r="O7" s="175">
        <f>SUM(O9:O16,O18)</f>
        <v>0</v>
      </c>
      <c r="P7" s="175">
        <f>SUM(P9:P17)</f>
        <v>25.5</v>
      </c>
      <c r="Q7" s="176">
        <f>SUM(Q9:Q18)</f>
        <v>12.02</v>
      </c>
      <c r="R7" s="175">
        <f>SUM(R9:R18)</f>
        <v>0</v>
      </c>
      <c r="S7" s="175">
        <f t="shared" ref="S7:AR7" si="0">SUM(S9:S18)</f>
        <v>0</v>
      </c>
      <c r="T7" s="175">
        <f t="shared" si="0"/>
        <v>0</v>
      </c>
      <c r="U7" s="175">
        <f t="shared" si="0"/>
        <v>0</v>
      </c>
      <c r="V7" s="175">
        <f t="shared" si="0"/>
        <v>0</v>
      </c>
      <c r="W7" s="175">
        <f t="shared" si="0"/>
        <v>0</v>
      </c>
      <c r="X7" s="175">
        <f t="shared" si="0"/>
        <v>0</v>
      </c>
      <c r="Y7" s="175">
        <f t="shared" si="0"/>
        <v>0</v>
      </c>
      <c r="Z7" s="175">
        <f t="shared" si="0"/>
        <v>6.5</v>
      </c>
      <c r="AA7" s="175">
        <f t="shared" si="0"/>
        <v>0</v>
      </c>
      <c r="AB7" s="175">
        <f t="shared" si="0"/>
        <v>0</v>
      </c>
      <c r="AC7" s="175">
        <f t="shared" si="0"/>
        <v>0</v>
      </c>
      <c r="AD7" s="175">
        <f t="shared" si="0"/>
        <v>0.52</v>
      </c>
      <c r="AE7" s="175">
        <f t="shared" si="0"/>
        <v>0</v>
      </c>
      <c r="AF7" s="175">
        <f t="shared" si="0"/>
        <v>0</v>
      </c>
      <c r="AG7" s="175">
        <f t="shared" si="0"/>
        <v>0</v>
      </c>
      <c r="AH7" s="175">
        <f t="shared" si="0"/>
        <v>0</v>
      </c>
      <c r="AI7" s="175">
        <f t="shared" si="0"/>
        <v>0</v>
      </c>
      <c r="AJ7" s="175">
        <f t="shared" si="0"/>
        <v>0</v>
      </c>
      <c r="AK7" s="175">
        <f t="shared" si="0"/>
        <v>5</v>
      </c>
      <c r="AL7" s="175">
        <f t="shared" si="0"/>
        <v>0</v>
      </c>
      <c r="AM7" s="175">
        <f t="shared" si="0"/>
        <v>0</v>
      </c>
      <c r="AN7" s="175">
        <f t="shared" si="0"/>
        <v>0</v>
      </c>
      <c r="AO7" s="175">
        <f t="shared" si="0"/>
        <v>0</v>
      </c>
      <c r="AP7" s="175">
        <f t="shared" si="0"/>
        <v>0</v>
      </c>
      <c r="AQ7" s="175">
        <f t="shared" si="0"/>
        <v>0</v>
      </c>
      <c r="AR7" s="175">
        <f t="shared" si="0"/>
        <v>0</v>
      </c>
      <c r="AS7" s="177">
        <f>SUM(AS9:AS18)</f>
        <v>37.519999999999996</v>
      </c>
      <c r="AT7" s="178">
        <f>E48</f>
        <v>1627.0900000000001</v>
      </c>
      <c r="AV7" s="203" t="s">
        <v>207</v>
      </c>
    </row>
    <row r="8" spans="1:48" s="182" customFormat="1" ht="14" x14ac:dyDescent="0.15">
      <c r="A8" s="170" t="s">
        <v>5</v>
      </c>
      <c r="B8" s="171" t="s">
        <v>77</v>
      </c>
      <c r="C8" s="179" t="s">
        <v>78</v>
      </c>
      <c r="D8" s="173">
        <v>520.20000000000005</v>
      </c>
      <c r="E8" s="180">
        <f>SUM(I8:P8)</f>
        <v>0</v>
      </c>
      <c r="F8" s="181">
        <f>D8-AS8</f>
        <v>514.93000000000006</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5.27</v>
      </c>
      <c r="R8" s="176">
        <f t="shared" si="1"/>
        <v>0</v>
      </c>
      <c r="S8" s="176">
        <f t="shared" si="1"/>
        <v>0</v>
      </c>
      <c r="T8" s="176">
        <f t="shared" si="1"/>
        <v>0</v>
      </c>
      <c r="U8" s="176">
        <f t="shared" si="1"/>
        <v>0</v>
      </c>
      <c r="V8" s="176">
        <f t="shared" si="1"/>
        <v>0</v>
      </c>
      <c r="W8" s="176">
        <f t="shared" si="1"/>
        <v>0</v>
      </c>
      <c r="X8" s="176">
        <f t="shared" si="1"/>
        <v>0</v>
      </c>
      <c r="Y8" s="176">
        <f t="shared" si="1"/>
        <v>0</v>
      </c>
      <c r="Z8" s="176">
        <f t="shared" si="1"/>
        <v>5</v>
      </c>
      <c r="AA8" s="176">
        <f t="shared" si="1"/>
        <v>0</v>
      </c>
      <c r="AB8" s="176">
        <f t="shared" si="1"/>
        <v>0</v>
      </c>
      <c r="AC8" s="176">
        <f t="shared" si="1"/>
        <v>0</v>
      </c>
      <c r="AD8" s="176">
        <f t="shared" si="1"/>
        <v>0.27</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5.27</v>
      </c>
      <c r="AT8" s="179">
        <f>F48</f>
        <v>514.93000000000006</v>
      </c>
      <c r="AU8" s="164"/>
      <c r="AV8" s="203" t="s">
        <v>208</v>
      </c>
    </row>
    <row r="9" spans="1:48" s="182" customFormat="1" ht="14" x14ac:dyDescent="0.15">
      <c r="A9" s="170"/>
      <c r="B9" s="171" t="s">
        <v>205</v>
      </c>
      <c r="C9" s="179" t="s">
        <v>76</v>
      </c>
      <c r="D9" s="173">
        <v>520.20000000000005</v>
      </c>
      <c r="E9" s="180">
        <f>SUM(H9:P9)</f>
        <v>0</v>
      </c>
      <c r="F9" s="176">
        <f>SUM(H9)</f>
        <v>0</v>
      </c>
      <c r="G9" s="181">
        <f>D9-AS9</f>
        <v>514.93000000000006</v>
      </c>
      <c r="H9" s="126"/>
      <c r="I9" s="126"/>
      <c r="J9" s="126"/>
      <c r="K9" s="126"/>
      <c r="L9" s="126"/>
      <c r="M9" s="126"/>
      <c r="N9" s="126"/>
      <c r="O9" s="126"/>
      <c r="P9" s="126"/>
      <c r="Q9" s="176">
        <f>SUM(R9:AQ9)</f>
        <v>5.27</v>
      </c>
      <c r="R9" s="126"/>
      <c r="S9" s="126"/>
      <c r="T9" s="126"/>
      <c r="U9" s="126"/>
      <c r="V9" s="126"/>
      <c r="W9" s="126"/>
      <c r="X9" s="126"/>
      <c r="Y9" s="126"/>
      <c r="Z9" s="126">
        <f>3+2</f>
        <v>5</v>
      </c>
      <c r="AA9" s="126"/>
      <c r="AB9" s="126"/>
      <c r="AC9" s="126"/>
      <c r="AD9" s="126">
        <v>0.27</v>
      </c>
      <c r="AE9" s="126"/>
      <c r="AF9" s="126"/>
      <c r="AG9" s="126"/>
      <c r="AH9" s="126"/>
      <c r="AI9" s="126"/>
      <c r="AJ9" s="126"/>
      <c r="AK9" s="126"/>
      <c r="AL9" s="126"/>
      <c r="AM9" s="126"/>
      <c r="AN9" s="126"/>
      <c r="AO9" s="126"/>
      <c r="AP9" s="126"/>
      <c r="AQ9" s="126"/>
      <c r="AR9" s="126"/>
      <c r="AS9" s="176">
        <f>SUM(R9:AR9,H9:P9)</f>
        <v>5.27</v>
      </c>
      <c r="AT9" s="179">
        <f>G48</f>
        <v>514.93000000000006</v>
      </c>
      <c r="AU9" s="164"/>
      <c r="AV9" s="203" t="s">
        <v>209</v>
      </c>
    </row>
    <row r="10" spans="1:48" s="182" customFormat="1" ht="14" x14ac:dyDescent="0.15">
      <c r="A10" s="170"/>
      <c r="B10" s="171" t="s">
        <v>206</v>
      </c>
      <c r="C10" s="179" t="s">
        <v>204</v>
      </c>
      <c r="D10" s="173">
        <v>0</v>
      </c>
      <c r="E10" s="180">
        <f>SUM(G10,I10:P10)</f>
        <v>0</v>
      </c>
      <c r="F10" s="176">
        <f>SUM(G10)</f>
        <v>0</v>
      </c>
      <c r="G10" s="126"/>
      <c r="H10" s="181">
        <f>D10-AS10</f>
        <v>0</v>
      </c>
      <c r="I10" s="126"/>
      <c r="J10" s="126"/>
      <c r="K10" s="126"/>
      <c r="L10" s="126"/>
      <c r="M10" s="126"/>
      <c r="N10" s="126"/>
      <c r="O10" s="126"/>
      <c r="P10" s="126"/>
      <c r="Q10" s="176">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76">
        <f>SUM(R10:AR10,I10:P10,G10)</f>
        <v>0</v>
      </c>
      <c r="AT10" s="179">
        <f>H48</f>
        <v>0</v>
      </c>
      <c r="AU10" s="164"/>
      <c r="AV10" s="203" t="s">
        <v>210</v>
      </c>
    </row>
    <row r="11" spans="1:48" s="182" customFormat="1" ht="14" x14ac:dyDescent="0.15">
      <c r="A11" s="170" t="s">
        <v>6</v>
      </c>
      <c r="B11" s="171" t="s">
        <v>105</v>
      </c>
      <c r="C11" s="179" t="s">
        <v>54</v>
      </c>
      <c r="D11" s="173">
        <v>239.26999999999998</v>
      </c>
      <c r="E11" s="180">
        <f>SUM(G11:H11,J11:P11)</f>
        <v>25.5</v>
      </c>
      <c r="F11" s="176">
        <f>SUM(G11:H11)</f>
        <v>0</v>
      </c>
      <c r="G11" s="126"/>
      <c r="H11" s="126"/>
      <c r="I11" s="181">
        <f>D11-AS11</f>
        <v>211.01999999999998</v>
      </c>
      <c r="J11" s="126"/>
      <c r="K11" s="126"/>
      <c r="L11" s="126"/>
      <c r="M11" s="126"/>
      <c r="N11" s="126"/>
      <c r="O11" s="126"/>
      <c r="P11" s="126">
        <f>14+11.5</f>
        <v>25.5</v>
      </c>
      <c r="Q11" s="176">
        <f t="shared" si="2"/>
        <v>2.75</v>
      </c>
      <c r="R11" s="126"/>
      <c r="S11" s="126"/>
      <c r="T11" s="126"/>
      <c r="U11" s="126"/>
      <c r="V11" s="126"/>
      <c r="W11" s="126"/>
      <c r="X11" s="126"/>
      <c r="Y11" s="126"/>
      <c r="Z11" s="126"/>
      <c r="AA11" s="126"/>
      <c r="AB11" s="126"/>
      <c r="AC11" s="126"/>
      <c r="AD11" s="126">
        <v>0.25</v>
      </c>
      <c r="AE11" s="126"/>
      <c r="AF11" s="126"/>
      <c r="AG11" s="126"/>
      <c r="AH11" s="126"/>
      <c r="AI11" s="126"/>
      <c r="AJ11" s="126"/>
      <c r="AK11" s="126">
        <v>2.5</v>
      </c>
      <c r="AL11" s="126"/>
      <c r="AM11" s="126"/>
      <c r="AN11" s="126"/>
      <c r="AO11" s="126"/>
      <c r="AP11" s="126"/>
      <c r="AQ11" s="126"/>
      <c r="AR11" s="126"/>
      <c r="AS11" s="176">
        <f>SUM(R11:AR11,J11:P11,G11:H11)</f>
        <v>28.25</v>
      </c>
      <c r="AT11" s="179">
        <f>I48</f>
        <v>211.01999999999998</v>
      </c>
      <c r="AU11" s="164"/>
    </row>
    <row r="12" spans="1:48" s="182" customFormat="1" ht="14" x14ac:dyDescent="0.15">
      <c r="A12" s="170" t="s">
        <v>7</v>
      </c>
      <c r="B12" s="171" t="s">
        <v>37</v>
      </c>
      <c r="C12" s="179" t="s">
        <v>42</v>
      </c>
      <c r="D12" s="173">
        <v>84.87</v>
      </c>
      <c r="E12" s="180">
        <f>SUM(G12:I12,K12:P12)</f>
        <v>0</v>
      </c>
      <c r="F12" s="176">
        <f t="shared" ref="F12:F17" si="3">SUM(G12:H12)</f>
        <v>0</v>
      </c>
      <c r="G12" s="126"/>
      <c r="H12" s="126"/>
      <c r="I12" s="126"/>
      <c r="J12" s="181">
        <f>D12-AS12</f>
        <v>84.87</v>
      </c>
      <c r="K12" s="126"/>
      <c r="L12" s="126"/>
      <c r="M12" s="126"/>
      <c r="N12" s="126"/>
      <c r="O12" s="126"/>
      <c r="P12" s="126"/>
      <c r="Q12" s="176">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76">
        <f>SUM(R12:AR12,K12:P12,G12:I12)</f>
        <v>0</v>
      </c>
      <c r="AT12" s="179">
        <f>J48</f>
        <v>84.87</v>
      </c>
      <c r="AU12" s="164"/>
    </row>
    <row r="13" spans="1:48" s="182" customFormat="1" ht="14" x14ac:dyDescent="0.15">
      <c r="A13" s="170" t="s">
        <v>8</v>
      </c>
      <c r="B13" s="171" t="s">
        <v>15</v>
      </c>
      <c r="C13" s="179" t="s">
        <v>26</v>
      </c>
      <c r="D13" s="173">
        <v>408.69</v>
      </c>
      <c r="E13" s="180">
        <f>SUM(G13:J13,L13:P13)</f>
        <v>0</v>
      </c>
      <c r="F13" s="176">
        <f t="shared" si="3"/>
        <v>0</v>
      </c>
      <c r="G13" s="126"/>
      <c r="H13" s="126"/>
      <c r="I13" s="126"/>
      <c r="J13" s="126"/>
      <c r="K13" s="181">
        <f>D13-AS13</f>
        <v>407.19</v>
      </c>
      <c r="L13" s="126"/>
      <c r="M13" s="126"/>
      <c r="N13" s="126"/>
      <c r="O13" s="126"/>
      <c r="P13" s="126"/>
      <c r="Q13" s="176">
        <f t="shared" si="2"/>
        <v>1.5</v>
      </c>
      <c r="R13" s="126"/>
      <c r="S13" s="126"/>
      <c r="T13" s="126"/>
      <c r="U13" s="126"/>
      <c r="V13" s="126"/>
      <c r="W13" s="126"/>
      <c r="X13" s="126"/>
      <c r="Y13" s="126"/>
      <c r="Z13" s="126">
        <v>1.5</v>
      </c>
      <c r="AA13" s="126"/>
      <c r="AB13" s="126"/>
      <c r="AC13" s="126"/>
      <c r="AD13" s="126"/>
      <c r="AE13" s="126"/>
      <c r="AF13" s="126"/>
      <c r="AG13" s="126"/>
      <c r="AH13" s="126"/>
      <c r="AI13" s="126"/>
      <c r="AJ13" s="126"/>
      <c r="AK13" s="126"/>
      <c r="AL13" s="126"/>
      <c r="AM13" s="126"/>
      <c r="AN13" s="126"/>
      <c r="AO13" s="126"/>
      <c r="AP13" s="126"/>
      <c r="AQ13" s="126"/>
      <c r="AR13" s="126"/>
      <c r="AS13" s="176">
        <f>SUM(R13:AR13,L13:P13,G13:J13)</f>
        <v>1.5</v>
      </c>
      <c r="AT13" s="179">
        <f>K48</f>
        <v>407.19</v>
      </c>
      <c r="AU13" s="164"/>
    </row>
    <row r="14" spans="1:48" s="182" customFormat="1" ht="14" x14ac:dyDescent="0.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4" x14ac:dyDescent="0.15">
      <c r="A15" s="170" t="s">
        <v>39</v>
      </c>
      <c r="B15" s="171" t="s">
        <v>38</v>
      </c>
      <c r="C15" s="179" t="s">
        <v>43</v>
      </c>
      <c r="D15" s="173">
        <v>356.11</v>
      </c>
      <c r="E15" s="180">
        <f>SUM(G15:L15,N15:P15)</f>
        <v>0</v>
      </c>
      <c r="F15" s="176">
        <f t="shared" si="3"/>
        <v>0</v>
      </c>
      <c r="G15" s="126"/>
      <c r="H15" s="126"/>
      <c r="I15" s="126"/>
      <c r="J15" s="126"/>
      <c r="K15" s="126"/>
      <c r="L15" s="126"/>
      <c r="M15" s="181">
        <f>D15-AS15</f>
        <v>353.61</v>
      </c>
      <c r="N15" s="126"/>
      <c r="O15" s="126"/>
      <c r="P15" s="126"/>
      <c r="Q15" s="176">
        <f t="shared" si="2"/>
        <v>2.5</v>
      </c>
      <c r="R15" s="126"/>
      <c r="S15" s="126"/>
      <c r="T15" s="126"/>
      <c r="U15" s="126"/>
      <c r="V15" s="126"/>
      <c r="W15" s="126"/>
      <c r="X15" s="126"/>
      <c r="Y15" s="126"/>
      <c r="Z15" s="126"/>
      <c r="AA15" s="126"/>
      <c r="AB15" s="126"/>
      <c r="AC15" s="126"/>
      <c r="AD15" s="126"/>
      <c r="AE15" s="126"/>
      <c r="AF15" s="126"/>
      <c r="AG15" s="126"/>
      <c r="AH15" s="126"/>
      <c r="AI15" s="126"/>
      <c r="AJ15" s="126"/>
      <c r="AK15" s="126">
        <v>2.5</v>
      </c>
      <c r="AL15" s="126"/>
      <c r="AM15" s="126"/>
      <c r="AN15" s="126"/>
      <c r="AO15" s="126"/>
      <c r="AP15" s="126"/>
      <c r="AQ15" s="126"/>
      <c r="AR15" s="126"/>
      <c r="AS15" s="176">
        <f>SUM(R15:AR15,N15:P15,G15:L15)</f>
        <v>2.5</v>
      </c>
      <c r="AT15" s="179">
        <f>M48</f>
        <v>353.61</v>
      </c>
      <c r="AU15" s="164"/>
    </row>
    <row r="16" spans="1:48" s="182" customFormat="1" ht="14" x14ac:dyDescent="0.15">
      <c r="A16" s="170" t="s">
        <v>40</v>
      </c>
      <c r="B16" s="171" t="s">
        <v>82</v>
      </c>
      <c r="C16" s="179" t="s">
        <v>70</v>
      </c>
      <c r="D16" s="173">
        <v>15.26</v>
      </c>
      <c r="E16" s="180">
        <f>SUM(G16:M16,O16:P16)</f>
        <v>0</v>
      </c>
      <c r="F16" s="176">
        <f t="shared" si="3"/>
        <v>0</v>
      </c>
      <c r="G16" s="126"/>
      <c r="H16" s="126"/>
      <c r="I16" s="126"/>
      <c r="J16" s="126"/>
      <c r="K16" s="126"/>
      <c r="L16" s="126"/>
      <c r="M16" s="126"/>
      <c r="N16" s="181">
        <f>D16-AS16</f>
        <v>15.26</v>
      </c>
      <c r="O16" s="126"/>
      <c r="P16" s="126"/>
      <c r="Q16" s="176">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0</v>
      </c>
      <c r="AT16" s="179">
        <f>N48</f>
        <v>15.26</v>
      </c>
      <c r="AU16" s="164"/>
    </row>
    <row r="17" spans="1:47" s="182" customFormat="1" ht="14" x14ac:dyDescent="0.15">
      <c r="A17" s="170" t="s">
        <v>50</v>
      </c>
      <c r="B17" s="171" t="s">
        <v>48</v>
      </c>
      <c r="C17" s="179" t="s">
        <v>49</v>
      </c>
      <c r="D17" s="173">
        <v>0</v>
      </c>
      <c r="E17" s="180">
        <f>SUM(G17:N17,P17)</f>
        <v>0</v>
      </c>
      <c r="F17" s="176">
        <f t="shared" si="3"/>
        <v>0</v>
      </c>
      <c r="G17" s="126"/>
      <c r="H17" s="126"/>
      <c r="I17" s="126"/>
      <c r="J17" s="126"/>
      <c r="K17" s="126"/>
      <c r="L17" s="126"/>
      <c r="M17" s="126"/>
      <c r="N17" s="126"/>
      <c r="O17" s="181">
        <f>D17-AS17</f>
        <v>0</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0</v>
      </c>
      <c r="AU17" s="164"/>
    </row>
    <row r="18" spans="1:47" s="182" customFormat="1" ht="14" x14ac:dyDescent="0.15">
      <c r="A18" s="170" t="s">
        <v>187</v>
      </c>
      <c r="B18" s="171" t="s">
        <v>55</v>
      </c>
      <c r="C18" s="179" t="s">
        <v>56</v>
      </c>
      <c r="D18" s="173">
        <v>6.21</v>
      </c>
      <c r="E18" s="180">
        <f>SUM(G18:O18)</f>
        <v>0</v>
      </c>
      <c r="F18" s="176">
        <f>SUM(G18:H18)</f>
        <v>0</v>
      </c>
      <c r="G18" s="126"/>
      <c r="H18" s="126"/>
      <c r="I18" s="126"/>
      <c r="J18" s="126"/>
      <c r="K18" s="126"/>
      <c r="L18" s="126"/>
      <c r="M18" s="126"/>
      <c r="N18" s="126"/>
      <c r="O18" s="126"/>
      <c r="P18" s="181">
        <f>D18-AS18</f>
        <v>6.21</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40.21</v>
      </c>
      <c r="AU18" s="164"/>
    </row>
    <row r="19" spans="1:47" s="182" customFormat="1" ht="14" x14ac:dyDescent="0.15">
      <c r="A19" s="170">
        <v>2</v>
      </c>
      <c r="B19" s="170" t="s">
        <v>35</v>
      </c>
      <c r="C19" s="179" t="s">
        <v>28</v>
      </c>
      <c r="D19" s="173">
        <v>280.51</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278.61</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1.6</v>
      </c>
      <c r="AA19" s="176">
        <f>SUM(AA20:AA28,AA30:AA45)</f>
        <v>0</v>
      </c>
      <c r="AB19" s="176">
        <f>SUM(AB20:AB29,AB31:AB45)</f>
        <v>0</v>
      </c>
      <c r="AC19" s="176">
        <f>SUM(AC20:AC30,AC32:AC45)</f>
        <v>0</v>
      </c>
      <c r="AD19" s="176">
        <f>SUM(AD20:AD31,AD33:AD45)</f>
        <v>0.30000000000000004</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1.9000000000000001</v>
      </c>
      <c r="AT19" s="179">
        <f>Q48</f>
        <v>292.53000000000003</v>
      </c>
      <c r="AU19" s="164"/>
    </row>
    <row r="20" spans="1:47" s="182" customFormat="1" ht="14" x14ac:dyDescent="0.15">
      <c r="A20" s="170" t="s">
        <v>21</v>
      </c>
      <c r="B20" s="171" t="s">
        <v>17</v>
      </c>
      <c r="C20" s="179" t="s">
        <v>29</v>
      </c>
      <c r="D20" s="173">
        <v>6.28</v>
      </c>
      <c r="E20" s="180">
        <f>SUM(G20:P20)</f>
        <v>0</v>
      </c>
      <c r="F20" s="176">
        <f t="shared" si="4"/>
        <v>0</v>
      </c>
      <c r="G20" s="126"/>
      <c r="H20" s="126"/>
      <c r="I20" s="126"/>
      <c r="J20" s="126"/>
      <c r="K20" s="126"/>
      <c r="L20" s="126"/>
      <c r="M20" s="126"/>
      <c r="N20" s="126"/>
      <c r="O20" s="126"/>
      <c r="P20" s="126"/>
      <c r="Q20" s="176">
        <f>SUM(S20:AQ20)</f>
        <v>0</v>
      </c>
      <c r="R20" s="181">
        <f>D20-AS20</f>
        <v>6.28</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6.28</v>
      </c>
      <c r="AU20" s="164"/>
    </row>
    <row r="21" spans="1:47" s="182" customFormat="1" ht="14" x14ac:dyDescent="0.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4" x14ac:dyDescent="0.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4" x14ac:dyDescent="0.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4" x14ac:dyDescent="0.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4" x14ac:dyDescent="0.15">
      <c r="A25" s="170" t="s">
        <v>14</v>
      </c>
      <c r="B25" s="171" t="s">
        <v>84</v>
      </c>
      <c r="C25" s="179" t="s">
        <v>125</v>
      </c>
      <c r="D25" s="173">
        <v>0.3</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0.3</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0.3</v>
      </c>
      <c r="AU25" s="164"/>
    </row>
    <row r="26" spans="1:47" s="182" customFormat="1" ht="14" x14ac:dyDescent="0.15">
      <c r="A26" s="170" t="s">
        <v>22</v>
      </c>
      <c r="B26" s="171" t="s">
        <v>85</v>
      </c>
      <c r="C26" s="179" t="s">
        <v>51</v>
      </c>
      <c r="D26" s="173">
        <v>29.75</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29.75</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29.75</v>
      </c>
      <c r="AU26" s="164"/>
    </row>
    <row r="27" spans="1:47" s="182" customFormat="1" ht="20.25" customHeight="1" x14ac:dyDescent="0.15">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x14ac:dyDescent="0.15">
      <c r="A28" s="170" t="s">
        <v>45</v>
      </c>
      <c r="B28" s="171" t="s">
        <v>131</v>
      </c>
      <c r="C28" s="179" t="s">
        <v>31</v>
      </c>
      <c r="D28" s="173">
        <v>143.71</v>
      </c>
      <c r="E28" s="180">
        <f t="shared" si="6"/>
        <v>0</v>
      </c>
      <c r="F28" s="176">
        <f t="shared" si="4"/>
        <v>0</v>
      </c>
      <c r="G28" s="126"/>
      <c r="H28" s="126"/>
      <c r="I28" s="126"/>
      <c r="J28" s="126"/>
      <c r="K28" s="126"/>
      <c r="L28" s="126"/>
      <c r="M28" s="126"/>
      <c r="N28" s="126"/>
      <c r="O28" s="126"/>
      <c r="P28" s="126"/>
      <c r="Q28" s="176">
        <f>SUM(R28:Y28,AA28:AQ28)</f>
        <v>0.2</v>
      </c>
      <c r="R28" s="126"/>
      <c r="S28" s="126"/>
      <c r="T28" s="126"/>
      <c r="U28" s="126"/>
      <c r="V28" s="126"/>
      <c r="W28" s="126"/>
      <c r="X28" s="126"/>
      <c r="Y28" s="126"/>
      <c r="Z28" s="181">
        <f>D28-AS28</f>
        <v>143.51000000000002</v>
      </c>
      <c r="AA28" s="126"/>
      <c r="AB28" s="126"/>
      <c r="AC28" s="126"/>
      <c r="AD28" s="126">
        <v>0.2</v>
      </c>
      <c r="AE28" s="126"/>
      <c r="AF28" s="126"/>
      <c r="AG28" s="126"/>
      <c r="AH28" s="126"/>
      <c r="AI28" s="126"/>
      <c r="AJ28" s="126"/>
      <c r="AK28" s="126"/>
      <c r="AL28" s="126"/>
      <c r="AM28" s="126"/>
      <c r="AN28" s="126"/>
      <c r="AO28" s="126"/>
      <c r="AP28" s="126"/>
      <c r="AQ28" s="126"/>
      <c r="AR28" s="126"/>
      <c r="AS28" s="176">
        <f>SUM(AA28:AR28,R28:Y28,G28:P28)</f>
        <v>0.2</v>
      </c>
      <c r="AT28" s="179">
        <f>Z48</f>
        <v>151.61000000000001</v>
      </c>
      <c r="AU28" s="164"/>
    </row>
    <row r="29" spans="1:47" s="182" customFormat="1" ht="14" x14ac:dyDescent="0.15">
      <c r="A29" s="170" t="s">
        <v>130</v>
      </c>
      <c r="B29" s="171" t="s">
        <v>104</v>
      </c>
      <c r="C29" s="171" t="s">
        <v>148</v>
      </c>
      <c r="D29" s="173">
        <v>0</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4" x14ac:dyDescent="0.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4" x14ac:dyDescent="0.15">
      <c r="A31" s="170" t="s">
        <v>179</v>
      </c>
      <c r="B31" s="171" t="s">
        <v>80</v>
      </c>
      <c r="C31" s="179" t="s">
        <v>69</v>
      </c>
      <c r="D31" s="173">
        <v>0.51</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0.51</v>
      </c>
      <c r="AD31" s="126"/>
      <c r="AE31" s="126"/>
      <c r="AF31" s="126"/>
      <c r="AG31" s="126"/>
      <c r="AH31" s="126"/>
      <c r="AI31" s="126"/>
      <c r="AJ31" s="126"/>
      <c r="AK31" s="126"/>
      <c r="AL31" s="126"/>
      <c r="AM31" s="126"/>
      <c r="AN31" s="126"/>
      <c r="AO31" s="126"/>
      <c r="AP31" s="126"/>
      <c r="AQ31" s="126"/>
      <c r="AR31" s="126"/>
      <c r="AS31" s="176">
        <f>SUM(AD31:AR31,R31:AB31,G31:P31)</f>
        <v>0</v>
      </c>
      <c r="AT31" s="179">
        <f>AC48</f>
        <v>0.51</v>
      </c>
      <c r="AU31" s="164"/>
    </row>
    <row r="32" spans="1:47" s="182" customFormat="1" ht="14" x14ac:dyDescent="0.15">
      <c r="A32" s="170" t="s">
        <v>180</v>
      </c>
      <c r="B32" s="171" t="s">
        <v>87</v>
      </c>
      <c r="C32" s="179" t="s">
        <v>92</v>
      </c>
      <c r="D32" s="173">
        <v>50.769999999999996</v>
      </c>
      <c r="E32" s="180">
        <f t="shared" si="6"/>
        <v>0</v>
      </c>
      <c r="F32" s="176">
        <f t="shared" si="4"/>
        <v>0</v>
      </c>
      <c r="G32" s="126"/>
      <c r="H32" s="126"/>
      <c r="I32" s="126"/>
      <c r="J32" s="126"/>
      <c r="K32" s="126"/>
      <c r="L32" s="126"/>
      <c r="M32" s="126"/>
      <c r="N32" s="126"/>
      <c r="O32" s="126"/>
      <c r="P32" s="126"/>
      <c r="Q32" s="176">
        <f>SUM(R32:AC32,AE32:AQ32)</f>
        <v>1.5</v>
      </c>
      <c r="R32" s="126"/>
      <c r="S32" s="126"/>
      <c r="T32" s="126"/>
      <c r="U32" s="126"/>
      <c r="V32" s="126"/>
      <c r="W32" s="126"/>
      <c r="X32" s="126"/>
      <c r="Y32" s="126"/>
      <c r="Z32" s="126">
        <f>1+0.5</f>
        <v>1.5</v>
      </c>
      <c r="AA32" s="126"/>
      <c r="AB32" s="126"/>
      <c r="AC32" s="126"/>
      <c r="AD32" s="181">
        <f>D32-AS32</f>
        <v>49.269999999999996</v>
      </c>
      <c r="AE32" s="126"/>
      <c r="AF32" s="126"/>
      <c r="AG32" s="126"/>
      <c r="AH32" s="126"/>
      <c r="AI32" s="126"/>
      <c r="AJ32" s="126"/>
      <c r="AK32" s="126"/>
      <c r="AL32" s="126"/>
      <c r="AM32" s="126"/>
      <c r="AN32" s="126"/>
      <c r="AO32" s="126"/>
      <c r="AP32" s="126"/>
      <c r="AQ32" s="126"/>
      <c r="AR32" s="126"/>
      <c r="AS32" s="176">
        <f>SUM(AE32:AR32,R32:AC32,G32:P32)</f>
        <v>1.5</v>
      </c>
      <c r="AT32" s="179">
        <f>AD48</f>
        <v>50.089999999999996</v>
      </c>
      <c r="AU32" s="164"/>
    </row>
    <row r="33" spans="1:47" s="182" customFormat="1" ht="14" x14ac:dyDescent="0.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4" x14ac:dyDescent="0.15">
      <c r="A34" s="170" t="s">
        <v>182</v>
      </c>
      <c r="B34" s="171" t="s">
        <v>89</v>
      </c>
      <c r="C34" s="179" t="s">
        <v>97</v>
      </c>
      <c r="D34" s="173">
        <v>0.51</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0.51</v>
      </c>
      <c r="AG34" s="126"/>
      <c r="AH34" s="126"/>
      <c r="AI34" s="126"/>
      <c r="AJ34" s="126"/>
      <c r="AK34" s="126"/>
      <c r="AL34" s="126"/>
      <c r="AM34" s="126"/>
      <c r="AN34" s="126"/>
      <c r="AO34" s="126"/>
      <c r="AP34" s="126"/>
      <c r="AQ34" s="126"/>
      <c r="AR34" s="126"/>
      <c r="AS34" s="176">
        <f>SUM(AG34:AR34,R34:AE34,G34:P34)</f>
        <v>0</v>
      </c>
      <c r="AT34" s="179">
        <f>AF48</f>
        <v>0.51</v>
      </c>
      <c r="AU34" s="164"/>
    </row>
    <row r="35" spans="1:47" s="182" customFormat="1" ht="14" x14ac:dyDescent="0.15">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4" x14ac:dyDescent="0.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4" x14ac:dyDescent="0.15">
      <c r="A37" s="170" t="s">
        <v>185</v>
      </c>
      <c r="B37" s="171" t="s">
        <v>90</v>
      </c>
      <c r="C37" s="179" t="s">
        <v>95</v>
      </c>
      <c r="D37" s="173">
        <v>0</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0</v>
      </c>
      <c r="AJ37" s="126"/>
      <c r="AK37" s="126"/>
      <c r="AL37" s="126"/>
      <c r="AM37" s="126"/>
      <c r="AN37" s="126"/>
      <c r="AO37" s="126"/>
      <c r="AP37" s="126"/>
      <c r="AQ37" s="126"/>
      <c r="AR37" s="126"/>
      <c r="AS37" s="176">
        <f>SUM(AJ37:AR37,R37:AH37,G37:P37)</f>
        <v>0</v>
      </c>
      <c r="AT37" s="179">
        <f>AI48</f>
        <v>0</v>
      </c>
      <c r="AU37" s="164"/>
    </row>
    <row r="38" spans="1:47" s="182" customFormat="1" ht="20" x14ac:dyDescent="0.15">
      <c r="A38" s="170" t="s">
        <v>186</v>
      </c>
      <c r="B38" s="171" t="s">
        <v>91</v>
      </c>
      <c r="C38" s="179" t="s">
        <v>46</v>
      </c>
      <c r="D38" s="173">
        <v>17.36</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17.36</v>
      </c>
      <c r="AK38" s="126"/>
      <c r="AL38" s="126"/>
      <c r="AM38" s="126"/>
      <c r="AN38" s="126"/>
      <c r="AO38" s="126"/>
      <c r="AP38" s="126"/>
      <c r="AQ38" s="126"/>
      <c r="AR38" s="126"/>
      <c r="AS38" s="176">
        <f>SUM(AK38:AR38,R38:AI38,G38:P38)</f>
        <v>0</v>
      </c>
      <c r="AT38" s="179">
        <f>AJ48</f>
        <v>17.36</v>
      </c>
      <c r="AU38" s="164"/>
    </row>
    <row r="39" spans="1:47" s="182" customFormat="1" ht="14" x14ac:dyDescent="0.15">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5</v>
      </c>
      <c r="AU39" s="164"/>
    </row>
    <row r="40" spans="1:47" s="182" customFormat="1" ht="14" x14ac:dyDescent="0.15">
      <c r="A40" s="170" t="s">
        <v>189</v>
      </c>
      <c r="B40" s="171" t="s">
        <v>153</v>
      </c>
      <c r="C40" s="179" t="s">
        <v>151</v>
      </c>
      <c r="D40" s="173">
        <v>0.74</v>
      </c>
      <c r="E40" s="180">
        <f t="shared" si="6"/>
        <v>0</v>
      </c>
      <c r="F40" s="176">
        <f t="shared" si="4"/>
        <v>0</v>
      </c>
      <c r="G40" s="126"/>
      <c r="H40" s="126"/>
      <c r="I40" s="126"/>
      <c r="J40" s="126"/>
      <c r="K40" s="126"/>
      <c r="L40" s="126"/>
      <c r="M40" s="126"/>
      <c r="N40" s="126"/>
      <c r="O40" s="126"/>
      <c r="P40" s="126"/>
      <c r="Q40" s="176">
        <f>SUM(R40:AK40,AM40:AQ40)</f>
        <v>0.1</v>
      </c>
      <c r="R40" s="126"/>
      <c r="S40" s="126"/>
      <c r="T40" s="126"/>
      <c r="U40" s="126"/>
      <c r="V40" s="126"/>
      <c r="W40" s="126"/>
      <c r="X40" s="126"/>
      <c r="Y40" s="126"/>
      <c r="Z40" s="126"/>
      <c r="AA40" s="126"/>
      <c r="AB40" s="126"/>
      <c r="AC40" s="126"/>
      <c r="AD40" s="126">
        <v>0.1</v>
      </c>
      <c r="AE40" s="126"/>
      <c r="AF40" s="126"/>
      <c r="AG40" s="126"/>
      <c r="AH40" s="126"/>
      <c r="AI40" s="126"/>
      <c r="AJ40" s="126"/>
      <c r="AK40" s="126"/>
      <c r="AL40" s="181">
        <f>D40-AS40</f>
        <v>0.64</v>
      </c>
      <c r="AM40" s="126"/>
      <c r="AN40" s="126"/>
      <c r="AO40" s="126"/>
      <c r="AP40" s="126"/>
      <c r="AQ40" s="126"/>
      <c r="AR40" s="126"/>
      <c r="AS40" s="176">
        <f>SUM(AM40:AR40,R40:AK40,G40:P40)</f>
        <v>0.1</v>
      </c>
      <c r="AT40" s="179">
        <f>AL48</f>
        <v>0.64</v>
      </c>
      <c r="AU40" s="164"/>
    </row>
    <row r="41" spans="1:47" s="182" customFormat="1" ht="14" x14ac:dyDescent="0.15">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4" x14ac:dyDescent="0.15">
      <c r="A42" s="170" t="s">
        <v>191</v>
      </c>
      <c r="B42" s="171" t="s">
        <v>149</v>
      </c>
      <c r="C42" s="179" t="s">
        <v>103</v>
      </c>
      <c r="D42" s="173">
        <v>1.47</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1.47</v>
      </c>
      <c r="AO42" s="126"/>
      <c r="AP42" s="126"/>
      <c r="AQ42" s="126"/>
      <c r="AR42" s="126"/>
      <c r="AS42" s="176">
        <f>SUM(AO42:AR42,R42:AM42,G42:P42)</f>
        <v>0</v>
      </c>
      <c r="AT42" s="179">
        <f>AN48</f>
        <v>1.47</v>
      </c>
      <c r="AU42" s="164"/>
    </row>
    <row r="43" spans="1:47" s="182" customFormat="1" ht="14" x14ac:dyDescent="0.15">
      <c r="A43" s="170" t="s">
        <v>192</v>
      </c>
      <c r="B43" s="171" t="s">
        <v>156</v>
      </c>
      <c r="C43" s="179" t="s">
        <v>157</v>
      </c>
      <c r="D43" s="173">
        <v>11.1</v>
      </c>
      <c r="E43" s="180">
        <f t="shared" si="6"/>
        <v>0</v>
      </c>
      <c r="F43" s="176">
        <f t="shared" si="4"/>
        <v>0</v>
      </c>
      <c r="G43" s="126"/>
      <c r="H43" s="126"/>
      <c r="I43" s="126"/>
      <c r="J43" s="126"/>
      <c r="K43" s="126"/>
      <c r="L43" s="126"/>
      <c r="M43" s="126"/>
      <c r="N43" s="126"/>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11.1</v>
      </c>
      <c r="AP43" s="126"/>
      <c r="AQ43" s="126"/>
      <c r="AR43" s="126"/>
      <c r="AS43" s="176">
        <f>SUM(AP43:AR43,R43:AN43,G43:P43)</f>
        <v>0</v>
      </c>
      <c r="AT43" s="179">
        <f>AO48</f>
        <v>11.1</v>
      </c>
      <c r="AU43" s="164"/>
    </row>
    <row r="44" spans="1:47" s="182" customFormat="1" ht="14" x14ac:dyDescent="0.15">
      <c r="A44" s="170" t="s">
        <v>193</v>
      </c>
      <c r="B44" s="171" t="s">
        <v>155</v>
      </c>
      <c r="C44" s="179" t="s">
        <v>158</v>
      </c>
      <c r="D44" s="173">
        <v>17.989999999999998</v>
      </c>
      <c r="E44" s="180">
        <f t="shared" si="6"/>
        <v>0</v>
      </c>
      <c r="F44" s="176">
        <f t="shared" si="4"/>
        <v>0</v>
      </c>
      <c r="G44" s="126"/>
      <c r="H44" s="126"/>
      <c r="I44" s="126"/>
      <c r="J44" s="126"/>
      <c r="K44" s="126"/>
      <c r="L44" s="126"/>
      <c r="M44" s="126"/>
      <c r="N44" s="126"/>
      <c r="O44" s="126"/>
      <c r="P44" s="126"/>
      <c r="Q44" s="176">
        <f>SUM(R44:AO44,AQ44)</f>
        <v>0.1</v>
      </c>
      <c r="R44" s="126"/>
      <c r="S44" s="126"/>
      <c r="T44" s="126"/>
      <c r="U44" s="126"/>
      <c r="V44" s="126"/>
      <c r="W44" s="126"/>
      <c r="X44" s="126"/>
      <c r="Y44" s="126"/>
      <c r="Z44" s="126">
        <v>0.1</v>
      </c>
      <c r="AA44" s="126"/>
      <c r="AB44" s="126"/>
      <c r="AC44" s="126"/>
      <c r="AD44" s="126"/>
      <c r="AE44" s="126"/>
      <c r="AF44" s="126"/>
      <c r="AG44" s="126"/>
      <c r="AH44" s="126"/>
      <c r="AI44" s="126"/>
      <c r="AJ44" s="126"/>
      <c r="AK44" s="126"/>
      <c r="AL44" s="126"/>
      <c r="AM44" s="126"/>
      <c r="AN44" s="126"/>
      <c r="AO44" s="126"/>
      <c r="AP44" s="181">
        <f>D44-AS44</f>
        <v>17.889999999999997</v>
      </c>
      <c r="AQ44" s="126"/>
      <c r="AR44" s="126"/>
      <c r="AS44" s="176">
        <f>SUM(AQ44:AR44,R44:AO44,G44:P44)</f>
        <v>0.1</v>
      </c>
      <c r="AT44" s="179">
        <f>AP48</f>
        <v>17.889999999999997</v>
      </c>
      <c r="AU44" s="164"/>
    </row>
    <row r="45" spans="1:47" s="182" customFormat="1" ht="14" x14ac:dyDescent="0.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4" x14ac:dyDescent="0.15">
      <c r="A46" s="183">
        <v>3</v>
      </c>
      <c r="B46" s="184" t="s">
        <v>68</v>
      </c>
      <c r="C46" s="185" t="s">
        <v>81</v>
      </c>
      <c r="D46" s="173">
        <v>208.02</v>
      </c>
      <c r="E46" s="180">
        <f t="shared" si="6"/>
        <v>8.5</v>
      </c>
      <c r="F46" s="176">
        <f t="shared" si="4"/>
        <v>0</v>
      </c>
      <c r="G46" s="126"/>
      <c r="H46" s="126"/>
      <c r="I46" s="126"/>
      <c r="J46" s="126"/>
      <c r="K46" s="126"/>
      <c r="L46" s="126"/>
      <c r="M46" s="126"/>
      <c r="N46" s="126"/>
      <c r="O46" s="126"/>
      <c r="P46" s="126">
        <v>8.5</v>
      </c>
      <c r="Q46" s="176">
        <f>SUM(R46:AQ46)</f>
        <v>0</v>
      </c>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81">
        <f>D46-AS46</f>
        <v>199.52</v>
      </c>
      <c r="AS46" s="176">
        <f>SUM(R46:AQ46,G46:P46)</f>
        <v>8.5</v>
      </c>
      <c r="AT46" s="179">
        <f>AR48</f>
        <v>199.52</v>
      </c>
      <c r="AU46" s="164"/>
    </row>
    <row r="47" spans="1:47" ht="16.5" customHeight="1" x14ac:dyDescent="0.15">
      <c r="A47" s="186"/>
      <c r="B47" s="187" t="s">
        <v>113</v>
      </c>
      <c r="C47" s="188"/>
      <c r="D47" s="126"/>
      <c r="E47" s="176">
        <f>SUM(G47:P47)</f>
        <v>34</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0</v>
      </c>
      <c r="O47" s="176">
        <f>SUM(O20:O46,O18,O9:O16)</f>
        <v>0</v>
      </c>
      <c r="P47" s="176">
        <f>SUM(P20:P46,P9:P17)</f>
        <v>34</v>
      </c>
      <c r="Q47" s="176">
        <f>SUM(R47:AQ47)</f>
        <v>13.92</v>
      </c>
      <c r="R47" s="176">
        <f>SUM(R21:R46,R9:R18)</f>
        <v>0</v>
      </c>
      <c r="S47" s="176">
        <f>SUM(S22:S46,S20,S9:S18)</f>
        <v>0</v>
      </c>
      <c r="T47" s="176">
        <f>SUM(T23:T46,T20:T21,T9:T18)</f>
        <v>0</v>
      </c>
      <c r="U47" s="176">
        <f>SUM(U24:U46,U20:U22,U9:U18)</f>
        <v>0</v>
      </c>
      <c r="V47" s="176">
        <f>SUM(V25:V46,V20:V23,V9:V18)</f>
        <v>0</v>
      </c>
      <c r="W47" s="176">
        <f>SUM(W26:W46,W20:W24,W9:W18)</f>
        <v>0</v>
      </c>
      <c r="X47" s="176">
        <f>SUM(X27:X46,X20:X25,X9:X18)</f>
        <v>0</v>
      </c>
      <c r="Y47" s="176">
        <f>SUM(Y28:Y46,Y20:Y26,Y9:Y18)</f>
        <v>0</v>
      </c>
      <c r="Z47" s="176">
        <f>SUM(Z29:Z46,Z20:Z27,Z9:Z18)</f>
        <v>8.1</v>
      </c>
      <c r="AA47" s="176">
        <f>SUM(AA30:AA46,AA20:AA28,AA9:AA18)</f>
        <v>0</v>
      </c>
      <c r="AB47" s="176">
        <f>SUM(AB31:AB46,AB20:AB29,AB9:AB18)</f>
        <v>0</v>
      </c>
      <c r="AC47" s="176">
        <f>SUM(AC32:AC46,AC20:AC30,AC9:AC18)</f>
        <v>0</v>
      </c>
      <c r="AD47" s="176">
        <f>SUM(AD33:AD46,AD20:AD31,AD9:AD18)</f>
        <v>0.82000000000000006</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0</v>
      </c>
      <c r="AK47" s="176">
        <f>SUM(AK40:AK46,AK20:AK38,AK9:AK18)</f>
        <v>5</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x14ac:dyDescent="0.15">
      <c r="A48" s="189"/>
      <c r="B48" s="190" t="s">
        <v>114</v>
      </c>
      <c r="C48" s="191"/>
      <c r="D48" s="192"/>
      <c r="E48" s="192">
        <f>E47+E7</f>
        <v>1627.0900000000001</v>
      </c>
      <c r="F48" s="192">
        <f>F8+F47</f>
        <v>514.93000000000006</v>
      </c>
      <c r="G48" s="192">
        <f>G47+G9</f>
        <v>514.93000000000006</v>
      </c>
      <c r="H48" s="192">
        <f>H10+H47</f>
        <v>0</v>
      </c>
      <c r="I48" s="192">
        <f>I11+I47</f>
        <v>211.01999999999998</v>
      </c>
      <c r="J48" s="192">
        <f>J12+J47</f>
        <v>84.87</v>
      </c>
      <c r="K48" s="192">
        <f>K13+K47</f>
        <v>407.19</v>
      </c>
      <c r="L48" s="192">
        <f>L14+L47</f>
        <v>0</v>
      </c>
      <c r="M48" s="192">
        <f>M15+M47</f>
        <v>353.61</v>
      </c>
      <c r="N48" s="192">
        <f>N47+N16</f>
        <v>15.26</v>
      </c>
      <c r="O48" s="192">
        <f>O47+O17</f>
        <v>0</v>
      </c>
      <c r="P48" s="192">
        <f>P47+P18</f>
        <v>40.21</v>
      </c>
      <c r="Q48" s="192">
        <f>SUM(Q47,Q19)</f>
        <v>292.53000000000003</v>
      </c>
      <c r="R48" s="192">
        <f>R47+R20</f>
        <v>6.28</v>
      </c>
      <c r="S48" s="192">
        <f>S47+S21</f>
        <v>0</v>
      </c>
      <c r="T48" s="192">
        <f>T47+T22</f>
        <v>0</v>
      </c>
      <c r="U48" s="192">
        <f>U47+U23</f>
        <v>0</v>
      </c>
      <c r="V48" s="192">
        <f>+V47+V24</f>
        <v>0</v>
      </c>
      <c r="W48" s="192">
        <f>+W47+W25</f>
        <v>0.3</v>
      </c>
      <c r="X48" s="192">
        <f>X47+X26</f>
        <v>29.75</v>
      </c>
      <c r="Y48" s="192">
        <f>+Y47+Y27</f>
        <v>0</v>
      </c>
      <c r="Z48" s="192">
        <f>+Z47+Z28</f>
        <v>151.61000000000001</v>
      </c>
      <c r="AA48" s="192">
        <f>AA47+AA29</f>
        <v>0</v>
      </c>
      <c r="AB48" s="192">
        <f>AB47+AB30</f>
        <v>0</v>
      </c>
      <c r="AC48" s="192">
        <f>AC47+AC31</f>
        <v>0.51</v>
      </c>
      <c r="AD48" s="192">
        <f>AD47+AD32</f>
        <v>50.089999999999996</v>
      </c>
      <c r="AE48" s="192">
        <f>AE47+AE33</f>
        <v>0</v>
      </c>
      <c r="AF48" s="192">
        <f>AF47+AF34</f>
        <v>0.51</v>
      </c>
      <c r="AG48" s="192">
        <f>AG47+AG35</f>
        <v>0</v>
      </c>
      <c r="AH48" s="192">
        <f>AH47+AH36</f>
        <v>0</v>
      </c>
      <c r="AI48" s="192">
        <f>AI47+AI37</f>
        <v>0</v>
      </c>
      <c r="AJ48" s="192">
        <f>AJ47+AJ38</f>
        <v>17.36</v>
      </c>
      <c r="AK48" s="192">
        <f>AK47+AK39</f>
        <v>5</v>
      </c>
      <c r="AL48" s="192">
        <f>AL47+AL40</f>
        <v>0.64</v>
      </c>
      <c r="AM48" s="192">
        <f>AM47+AM41</f>
        <v>0</v>
      </c>
      <c r="AN48" s="192">
        <f>AN47+AN42</f>
        <v>1.47</v>
      </c>
      <c r="AO48" s="192">
        <f>AO47+AO43</f>
        <v>11.1</v>
      </c>
      <c r="AP48" s="192">
        <f>AP47+AP44</f>
        <v>17.889999999999997</v>
      </c>
      <c r="AQ48" s="192">
        <f>AQ47+AQ45</f>
        <v>0</v>
      </c>
      <c r="AR48" s="192">
        <f>AR47+AR46</f>
        <v>199.52</v>
      </c>
      <c r="AS48" s="192"/>
      <c r="AT48" s="192"/>
    </row>
    <row r="50" spans="2:37" x14ac:dyDescent="0.15">
      <c r="B50" s="194" t="s">
        <v>165</v>
      </c>
      <c r="C50" s="195" t="s">
        <v>159</v>
      </c>
      <c r="D50" s="196"/>
    </row>
    <row r="51" spans="2:37" ht="16" x14ac:dyDescent="0.2">
      <c r="B51" s="194" t="s">
        <v>166</v>
      </c>
      <c r="C51" s="195" t="s">
        <v>160</v>
      </c>
      <c r="D51" s="196"/>
      <c r="AA51" s="163"/>
      <c r="AB51" s="163"/>
      <c r="AC51" s="163"/>
      <c r="AD51" s="163"/>
      <c r="AE51" s="163"/>
      <c r="AF51" s="163"/>
      <c r="AG51" s="163"/>
      <c r="AH51" s="163"/>
      <c r="AI51" s="163"/>
      <c r="AJ51" s="197"/>
      <c r="AK51" s="197"/>
    </row>
    <row r="52" spans="2:37" ht="16" x14ac:dyDescent="0.2">
      <c r="B52" s="194" t="s">
        <v>167</v>
      </c>
      <c r="C52" s="195" t="s">
        <v>119</v>
      </c>
      <c r="D52" s="196"/>
      <c r="AA52" s="163"/>
      <c r="AB52" s="163"/>
      <c r="AC52" s="163"/>
      <c r="AD52" s="163"/>
      <c r="AE52" s="163"/>
      <c r="AF52" s="163"/>
      <c r="AG52" s="163"/>
      <c r="AH52" s="163"/>
      <c r="AI52" s="163"/>
      <c r="AJ52" s="197"/>
      <c r="AK52" s="197"/>
    </row>
    <row r="53" spans="2:37" ht="16" x14ac:dyDescent="0.2">
      <c r="AA53" s="163"/>
      <c r="AB53" s="163"/>
      <c r="AC53" s="163"/>
      <c r="AD53" s="163"/>
      <c r="AE53" s="163"/>
      <c r="AF53" s="163"/>
      <c r="AG53" s="163"/>
      <c r="AH53" s="163"/>
      <c r="AI53" s="163"/>
      <c r="AJ53" s="197"/>
      <c r="AK53" s="197"/>
    </row>
    <row r="54" spans="2:37" ht="16" x14ac:dyDescent="0.2">
      <c r="AA54" s="163"/>
      <c r="AB54" s="163"/>
      <c r="AC54" s="163"/>
      <c r="AD54" s="163"/>
      <c r="AE54" s="163"/>
      <c r="AF54" s="163"/>
      <c r="AG54" s="163"/>
      <c r="AH54" s="163"/>
      <c r="AI54" s="163"/>
      <c r="AJ54" s="197"/>
      <c r="AK54" s="197"/>
    </row>
    <row r="64" spans="2:37" x14ac:dyDescent="0.15">
      <c r="B64" s="200"/>
    </row>
  </sheetData>
  <sheetProtection password="C77F" sheet="1" selectLockedCells="1"/>
  <mergeCells count="11">
    <mergeCell ref="B5:B6"/>
    <mergeCell ref="C5:C6"/>
    <mergeCell ref="D5:D6"/>
    <mergeCell ref="A1:B1"/>
    <mergeCell ref="A2:AS2"/>
    <mergeCell ref="A3:AT3"/>
    <mergeCell ref="AQ4:AT4"/>
    <mergeCell ref="F5:AR5"/>
    <mergeCell ref="AS5:AS6"/>
    <mergeCell ref="AT5:AT6"/>
    <mergeCell ref="A5:A6"/>
  </mergeCells>
  <phoneticPr fontId="3" type="noConversion"/>
  <pageMargins left="0.47" right="0.16" top="0.64" bottom="0.2" header="0.56999999999999995" footer="0.16"/>
  <pageSetup paperSize="8" orientation="landscape"/>
  <ignoredErrors>
    <ignoredError sqref="I48:AT48 E48:G48 E7:O47 P47 AS12:AT12 AD7:AD8 Q7:Y8 AA7:AC47 Z7:Z8 P17:P45 AE19:AT47 AE12:AM12 AE7:AK8 AM7:AT8 AL7:AL8 P7:P8 AD19 AD47 Z19:Z28 Q19:Y47 Q9:Q18 AS13:AT18 AS9:AT11 Z47 AD32" unlockedFormula="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V64"/>
  <sheetViews>
    <sheetView workbookViewId="0">
      <pane xSplit="4" ySplit="6" topLeftCell="O7" activePane="bottomRight" state="frozen"/>
      <selection activeCell="J22" sqref="J22"/>
      <selection pane="topRight" activeCell="J22" sqref="J22"/>
      <selection pane="bottomLeft" activeCell="J22" sqref="J22"/>
      <selection pane="bottomRight" activeCell="J22" sqref="J22"/>
    </sheetView>
  </sheetViews>
  <sheetFormatPr baseColWidth="10" defaultColWidth="7.83203125" defaultRowHeight="13" x14ac:dyDescent="0.15"/>
  <cols>
    <col min="1" max="1" width="3.6640625" style="193" customWidth="1"/>
    <col min="2" max="2" width="21.5" style="198" customWidth="1"/>
    <col min="3" max="3" width="5.1640625" style="199" customWidth="1"/>
    <col min="4" max="46" width="8.6640625" style="164" customWidth="1"/>
    <col min="47" max="47" width="9.83203125" style="164" customWidth="1"/>
    <col min="48" max="48" width="32.83203125" style="164" customWidth="1"/>
    <col min="49" max="16384" width="7.83203125" style="164"/>
  </cols>
  <sheetData>
    <row r="1" spans="1:48" ht="16" x14ac:dyDescent="0.2">
      <c r="A1" s="709" t="s">
        <v>212</v>
      </c>
      <c r="B1" s="709"/>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x14ac:dyDescent="0.2">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130"/>
    </row>
    <row r="3" spans="1:48" ht="16" x14ac:dyDescent="0.15">
      <c r="A3" s="658" t="s">
        <v>237</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row>
    <row r="4" spans="1:48" ht="16" x14ac:dyDescent="0.1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710" t="s">
        <v>32</v>
      </c>
      <c r="AR4" s="710"/>
      <c r="AS4" s="710"/>
      <c r="AT4" s="710"/>
    </row>
    <row r="5" spans="1:48" ht="14.25" customHeight="1" x14ac:dyDescent="0.15">
      <c r="A5" s="711" t="s">
        <v>20</v>
      </c>
      <c r="B5" s="725" t="s">
        <v>164</v>
      </c>
      <c r="C5" s="705" t="s">
        <v>24</v>
      </c>
      <c r="D5" s="708" t="s">
        <v>133</v>
      </c>
      <c r="E5" s="166"/>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c r="AS5" s="708" t="s">
        <v>112</v>
      </c>
      <c r="AT5" s="708" t="s">
        <v>195</v>
      </c>
    </row>
    <row r="6" spans="1:48" s="169" customFormat="1" ht="36" customHeight="1" x14ac:dyDescent="0.15">
      <c r="A6" s="711"/>
      <c r="B6" s="726"/>
      <c r="C6" s="706"/>
      <c r="D6" s="708"/>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708"/>
      <c r="AT6" s="708"/>
    </row>
    <row r="7" spans="1:48" s="169" customFormat="1" ht="17.25" customHeight="1" x14ac:dyDescent="0.15">
      <c r="A7" s="170">
        <v>1</v>
      </c>
      <c r="B7" s="171" t="s">
        <v>34</v>
      </c>
      <c r="C7" s="172" t="s">
        <v>25</v>
      </c>
      <c r="D7" s="173">
        <v>578.30999999999995</v>
      </c>
      <c r="E7" s="174">
        <f>D7-AS7</f>
        <v>574.5</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0</v>
      </c>
      <c r="O7" s="175">
        <f>SUM(O9:O16,O18)</f>
        <v>0</v>
      </c>
      <c r="P7" s="175">
        <f>SUM(P9:P17)</f>
        <v>0</v>
      </c>
      <c r="Q7" s="176">
        <f>SUM(Q9:Q18)</f>
        <v>3.81</v>
      </c>
      <c r="R7" s="175">
        <f>SUM(R9:R18)</f>
        <v>0</v>
      </c>
      <c r="S7" s="175">
        <f t="shared" ref="S7:AR7" si="0">SUM(S9:S18)</f>
        <v>0</v>
      </c>
      <c r="T7" s="175">
        <f t="shared" si="0"/>
        <v>0</v>
      </c>
      <c r="U7" s="175">
        <f t="shared" si="0"/>
        <v>0</v>
      </c>
      <c r="V7" s="175">
        <f t="shared" si="0"/>
        <v>0</v>
      </c>
      <c r="W7" s="175">
        <f t="shared" si="0"/>
        <v>0</v>
      </c>
      <c r="X7" s="175">
        <f t="shared" si="0"/>
        <v>0</v>
      </c>
      <c r="Y7" s="175">
        <f t="shared" si="0"/>
        <v>0</v>
      </c>
      <c r="Z7" s="175">
        <f t="shared" si="0"/>
        <v>2.83</v>
      </c>
      <c r="AA7" s="175">
        <f t="shared" si="0"/>
        <v>0</v>
      </c>
      <c r="AB7" s="175">
        <f t="shared" si="0"/>
        <v>0</v>
      </c>
      <c r="AC7" s="175">
        <f t="shared" si="0"/>
        <v>0</v>
      </c>
      <c r="AD7" s="175">
        <f t="shared" si="0"/>
        <v>0.98</v>
      </c>
      <c r="AE7" s="175">
        <f t="shared" si="0"/>
        <v>0</v>
      </c>
      <c r="AF7" s="175">
        <f t="shared" si="0"/>
        <v>0</v>
      </c>
      <c r="AG7" s="175">
        <f t="shared" si="0"/>
        <v>0</v>
      </c>
      <c r="AH7" s="175">
        <f t="shared" si="0"/>
        <v>0</v>
      </c>
      <c r="AI7" s="175">
        <f t="shared" si="0"/>
        <v>0</v>
      </c>
      <c r="AJ7" s="175">
        <f t="shared" si="0"/>
        <v>0</v>
      </c>
      <c r="AK7" s="175">
        <f t="shared" si="0"/>
        <v>0</v>
      </c>
      <c r="AL7" s="175">
        <f t="shared" si="0"/>
        <v>0</v>
      </c>
      <c r="AM7" s="175">
        <f t="shared" si="0"/>
        <v>0</v>
      </c>
      <c r="AN7" s="175">
        <f t="shared" si="0"/>
        <v>0</v>
      </c>
      <c r="AO7" s="175">
        <f t="shared" si="0"/>
        <v>0</v>
      </c>
      <c r="AP7" s="175">
        <f t="shared" si="0"/>
        <v>0</v>
      </c>
      <c r="AQ7" s="175">
        <f t="shared" si="0"/>
        <v>0</v>
      </c>
      <c r="AR7" s="175">
        <f t="shared" si="0"/>
        <v>0</v>
      </c>
      <c r="AS7" s="177">
        <f>SUM(AS9:AS18)</f>
        <v>3.81</v>
      </c>
      <c r="AT7" s="178">
        <f>E48</f>
        <v>574.5</v>
      </c>
      <c r="AV7" s="203" t="s">
        <v>207</v>
      </c>
    </row>
    <row r="8" spans="1:48" s="182" customFormat="1" ht="14" x14ac:dyDescent="0.15">
      <c r="A8" s="170" t="s">
        <v>5</v>
      </c>
      <c r="B8" s="171" t="s">
        <v>77</v>
      </c>
      <c r="C8" s="179" t="s">
        <v>78</v>
      </c>
      <c r="D8" s="173">
        <v>463.97999999999996</v>
      </c>
      <c r="E8" s="180">
        <f>SUM(I8:P8)</f>
        <v>0</v>
      </c>
      <c r="F8" s="181">
        <f>D8-AS8</f>
        <v>460.16999999999996</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3.81</v>
      </c>
      <c r="R8" s="176">
        <f t="shared" si="1"/>
        <v>0</v>
      </c>
      <c r="S8" s="176">
        <f t="shared" si="1"/>
        <v>0</v>
      </c>
      <c r="T8" s="176">
        <f t="shared" si="1"/>
        <v>0</v>
      </c>
      <c r="U8" s="176">
        <f t="shared" si="1"/>
        <v>0</v>
      </c>
      <c r="V8" s="176">
        <f t="shared" si="1"/>
        <v>0</v>
      </c>
      <c r="W8" s="176">
        <f t="shared" si="1"/>
        <v>0</v>
      </c>
      <c r="X8" s="176">
        <f t="shared" si="1"/>
        <v>0</v>
      </c>
      <c r="Y8" s="176">
        <f t="shared" si="1"/>
        <v>0</v>
      </c>
      <c r="Z8" s="176">
        <f t="shared" si="1"/>
        <v>2.83</v>
      </c>
      <c r="AA8" s="176">
        <f t="shared" si="1"/>
        <v>0</v>
      </c>
      <c r="AB8" s="176">
        <f t="shared" si="1"/>
        <v>0</v>
      </c>
      <c r="AC8" s="176">
        <f t="shared" si="1"/>
        <v>0</v>
      </c>
      <c r="AD8" s="176">
        <f t="shared" si="1"/>
        <v>0.98</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3.81</v>
      </c>
      <c r="AT8" s="179">
        <f>F48</f>
        <v>460.16999999999996</v>
      </c>
      <c r="AU8" s="164"/>
      <c r="AV8" s="203" t="s">
        <v>208</v>
      </c>
    </row>
    <row r="9" spans="1:48" s="182" customFormat="1" ht="14" x14ac:dyDescent="0.15">
      <c r="A9" s="170"/>
      <c r="B9" s="171" t="s">
        <v>205</v>
      </c>
      <c r="C9" s="179" t="s">
        <v>76</v>
      </c>
      <c r="D9" s="173">
        <v>459.19</v>
      </c>
      <c r="E9" s="180">
        <f>SUM(H9:P9)</f>
        <v>0</v>
      </c>
      <c r="F9" s="176">
        <f>SUM(H9)</f>
        <v>0</v>
      </c>
      <c r="G9" s="181">
        <f>D9-AS9</f>
        <v>455.83</v>
      </c>
      <c r="H9" s="126"/>
      <c r="I9" s="126"/>
      <c r="J9" s="126"/>
      <c r="K9" s="126"/>
      <c r="L9" s="126"/>
      <c r="M9" s="126"/>
      <c r="N9" s="126"/>
      <c r="O9" s="126"/>
      <c r="P9" s="126"/>
      <c r="Q9" s="176">
        <f>SUM(R9:AQ9)</f>
        <v>3.36</v>
      </c>
      <c r="R9" s="126"/>
      <c r="S9" s="126"/>
      <c r="T9" s="126"/>
      <c r="U9" s="126"/>
      <c r="V9" s="126"/>
      <c r="W9" s="126"/>
      <c r="X9" s="126"/>
      <c r="Y9" s="126"/>
      <c r="Z9" s="126">
        <f>0.68+1.7</f>
        <v>2.38</v>
      </c>
      <c r="AA9" s="126"/>
      <c r="AB9" s="126"/>
      <c r="AC9" s="126"/>
      <c r="AD9" s="126">
        <v>0.98</v>
      </c>
      <c r="AE9" s="126"/>
      <c r="AF9" s="126"/>
      <c r="AG9" s="126"/>
      <c r="AH9" s="126"/>
      <c r="AI9" s="126"/>
      <c r="AJ9" s="126"/>
      <c r="AK9" s="126"/>
      <c r="AL9" s="126"/>
      <c r="AM9" s="126"/>
      <c r="AN9" s="126"/>
      <c r="AO9" s="126"/>
      <c r="AP9" s="126"/>
      <c r="AQ9" s="126"/>
      <c r="AR9" s="126"/>
      <c r="AS9" s="176">
        <f>SUM(R9:AR9,H9:P9)</f>
        <v>3.36</v>
      </c>
      <c r="AT9" s="179">
        <f>G48</f>
        <v>455.83</v>
      </c>
      <c r="AU9" s="164"/>
      <c r="AV9" s="203" t="s">
        <v>209</v>
      </c>
    </row>
    <row r="10" spans="1:48" s="182" customFormat="1" ht="14" x14ac:dyDescent="0.15">
      <c r="A10" s="170"/>
      <c r="B10" s="171" t="s">
        <v>206</v>
      </c>
      <c r="C10" s="179" t="s">
        <v>204</v>
      </c>
      <c r="D10" s="173">
        <v>4.79</v>
      </c>
      <c r="E10" s="180">
        <f>SUM(G10,I10:P10)</f>
        <v>0</v>
      </c>
      <c r="F10" s="176">
        <f>SUM(G10)</f>
        <v>0</v>
      </c>
      <c r="G10" s="126"/>
      <c r="H10" s="181">
        <f>D10-AS10</f>
        <v>4.34</v>
      </c>
      <c r="I10" s="126"/>
      <c r="J10" s="126"/>
      <c r="K10" s="126"/>
      <c r="L10" s="126"/>
      <c r="M10" s="126"/>
      <c r="N10" s="126"/>
      <c r="O10" s="126"/>
      <c r="P10" s="126"/>
      <c r="Q10" s="176">
        <f t="shared" ref="Q10:Q17" si="2">SUM(R10:AQ10)</f>
        <v>0.45</v>
      </c>
      <c r="R10" s="126"/>
      <c r="S10" s="126"/>
      <c r="T10" s="126"/>
      <c r="U10" s="126"/>
      <c r="V10" s="126"/>
      <c r="W10" s="126"/>
      <c r="X10" s="126"/>
      <c r="Y10" s="126"/>
      <c r="Z10" s="126">
        <v>0.45</v>
      </c>
      <c r="AA10" s="126"/>
      <c r="AB10" s="126"/>
      <c r="AC10" s="126"/>
      <c r="AD10" s="126"/>
      <c r="AE10" s="126"/>
      <c r="AF10" s="126"/>
      <c r="AG10" s="126"/>
      <c r="AH10" s="126"/>
      <c r="AI10" s="126"/>
      <c r="AJ10" s="126"/>
      <c r="AK10" s="126"/>
      <c r="AL10" s="126"/>
      <c r="AM10" s="126"/>
      <c r="AN10" s="126"/>
      <c r="AO10" s="126"/>
      <c r="AP10" s="126"/>
      <c r="AQ10" s="126"/>
      <c r="AR10" s="126"/>
      <c r="AS10" s="176">
        <f>SUM(R10:AR10,I10:P10,G10)</f>
        <v>0.45</v>
      </c>
      <c r="AT10" s="179">
        <f>H48</f>
        <v>4.34</v>
      </c>
      <c r="AU10" s="164"/>
      <c r="AV10" s="203" t="s">
        <v>210</v>
      </c>
    </row>
    <row r="11" spans="1:48" s="182" customFormat="1" ht="14" x14ac:dyDescent="0.15">
      <c r="A11" s="170" t="s">
        <v>6</v>
      </c>
      <c r="B11" s="171" t="s">
        <v>105</v>
      </c>
      <c r="C11" s="179" t="s">
        <v>54</v>
      </c>
      <c r="D11" s="173">
        <v>8.3800000000000008</v>
      </c>
      <c r="E11" s="180">
        <f>SUM(G11:H11,J11:P11)</f>
        <v>0</v>
      </c>
      <c r="F11" s="176">
        <f>SUM(G11:H11)</f>
        <v>0</v>
      </c>
      <c r="G11" s="126"/>
      <c r="H11" s="126"/>
      <c r="I11" s="181">
        <f>D11-AS11</f>
        <v>8.3800000000000008</v>
      </c>
      <c r="J11" s="126"/>
      <c r="K11" s="126"/>
      <c r="L11" s="126"/>
      <c r="M11" s="126"/>
      <c r="N11" s="126"/>
      <c r="O11" s="126"/>
      <c r="P11" s="126"/>
      <c r="Q11" s="176">
        <f t="shared" si="2"/>
        <v>0</v>
      </c>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76">
        <f>SUM(R11:AR11,J11:P11,G11:H11)</f>
        <v>0</v>
      </c>
      <c r="AT11" s="179">
        <f>I48</f>
        <v>8.3800000000000008</v>
      </c>
      <c r="AU11" s="164"/>
    </row>
    <row r="12" spans="1:48" s="182" customFormat="1" ht="14" x14ac:dyDescent="0.15">
      <c r="A12" s="170" t="s">
        <v>7</v>
      </c>
      <c r="B12" s="171" t="s">
        <v>37</v>
      </c>
      <c r="C12" s="179" t="s">
        <v>42</v>
      </c>
      <c r="D12" s="173">
        <v>37.19</v>
      </c>
      <c r="E12" s="180">
        <f>SUM(G12:I12,K12:P12)</f>
        <v>0</v>
      </c>
      <c r="F12" s="176">
        <f t="shared" ref="F12:F17" si="3">SUM(G12:H12)</f>
        <v>0</v>
      </c>
      <c r="G12" s="126"/>
      <c r="H12" s="126"/>
      <c r="I12" s="126"/>
      <c r="J12" s="181">
        <f>D12-AS12</f>
        <v>37.19</v>
      </c>
      <c r="K12" s="126"/>
      <c r="L12" s="126"/>
      <c r="M12" s="126"/>
      <c r="N12" s="126"/>
      <c r="O12" s="126"/>
      <c r="P12" s="126"/>
      <c r="Q12" s="176">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76">
        <f>SUM(R12:AR12,K12:P12,G12:I12)</f>
        <v>0</v>
      </c>
      <c r="AT12" s="179">
        <f>J48</f>
        <v>37.19</v>
      </c>
      <c r="AU12" s="164"/>
    </row>
    <row r="13" spans="1:48" s="182" customFormat="1" ht="14" x14ac:dyDescent="0.15">
      <c r="A13" s="170" t="s">
        <v>8</v>
      </c>
      <c r="B13" s="171" t="s">
        <v>15</v>
      </c>
      <c r="C13" s="179" t="s">
        <v>26</v>
      </c>
      <c r="D13" s="173">
        <v>0</v>
      </c>
      <c r="E13" s="180">
        <f>SUM(G13:J13,L13:P13)</f>
        <v>0</v>
      </c>
      <c r="F13" s="176">
        <f t="shared" si="3"/>
        <v>0</v>
      </c>
      <c r="G13" s="126"/>
      <c r="H13" s="126"/>
      <c r="I13" s="126"/>
      <c r="J13" s="126"/>
      <c r="K13" s="181">
        <f>D13-AS13</f>
        <v>0</v>
      </c>
      <c r="L13" s="126"/>
      <c r="M13" s="126"/>
      <c r="N13" s="126"/>
      <c r="O13" s="126"/>
      <c r="P13" s="126"/>
      <c r="Q13" s="176">
        <f t="shared" si="2"/>
        <v>0</v>
      </c>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76">
        <f>SUM(R13:AR13,L13:P13,G13:J13)</f>
        <v>0</v>
      </c>
      <c r="AT13" s="179">
        <f>K48</f>
        <v>0</v>
      </c>
      <c r="AU13" s="164"/>
    </row>
    <row r="14" spans="1:48" s="182" customFormat="1" ht="14" x14ac:dyDescent="0.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4" x14ac:dyDescent="0.15">
      <c r="A15" s="170" t="s">
        <v>39</v>
      </c>
      <c r="B15" s="171" t="s">
        <v>38</v>
      </c>
      <c r="C15" s="179" t="s">
        <v>43</v>
      </c>
      <c r="D15" s="173">
        <v>0</v>
      </c>
      <c r="E15" s="180">
        <f>SUM(G15:L15,N15:P15)</f>
        <v>0</v>
      </c>
      <c r="F15" s="176">
        <f t="shared" si="3"/>
        <v>0</v>
      </c>
      <c r="G15" s="126"/>
      <c r="H15" s="126"/>
      <c r="I15" s="126"/>
      <c r="J15" s="126"/>
      <c r="K15" s="126"/>
      <c r="L15" s="126"/>
      <c r="M15" s="181">
        <f>D15-AS15</f>
        <v>0</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0</v>
      </c>
      <c r="AU15" s="164"/>
    </row>
    <row r="16" spans="1:48" s="182" customFormat="1" ht="14" x14ac:dyDescent="0.15">
      <c r="A16" s="170" t="s">
        <v>40</v>
      </c>
      <c r="B16" s="171" t="s">
        <v>82</v>
      </c>
      <c r="C16" s="179" t="s">
        <v>70</v>
      </c>
      <c r="D16" s="173">
        <v>28.56</v>
      </c>
      <c r="E16" s="180">
        <f>SUM(G16:M16,O16:P16)</f>
        <v>0</v>
      </c>
      <c r="F16" s="176">
        <f t="shared" si="3"/>
        <v>0</v>
      </c>
      <c r="G16" s="126"/>
      <c r="H16" s="126"/>
      <c r="I16" s="126"/>
      <c r="J16" s="126"/>
      <c r="K16" s="126"/>
      <c r="L16" s="126"/>
      <c r="M16" s="126"/>
      <c r="N16" s="181">
        <f>D16-AS16</f>
        <v>28.56</v>
      </c>
      <c r="O16" s="126"/>
      <c r="P16" s="126"/>
      <c r="Q16" s="176">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0</v>
      </c>
      <c r="AT16" s="179">
        <f>N48</f>
        <v>28.56</v>
      </c>
      <c r="AU16" s="164"/>
    </row>
    <row r="17" spans="1:47" s="182" customFormat="1" ht="14" x14ac:dyDescent="0.15">
      <c r="A17" s="170" t="s">
        <v>50</v>
      </c>
      <c r="B17" s="171" t="s">
        <v>48</v>
      </c>
      <c r="C17" s="179" t="s">
        <v>49</v>
      </c>
      <c r="D17" s="173">
        <v>0</v>
      </c>
      <c r="E17" s="180">
        <f>SUM(G17:N17,P17)</f>
        <v>0</v>
      </c>
      <c r="F17" s="176">
        <f t="shared" si="3"/>
        <v>0</v>
      </c>
      <c r="G17" s="126"/>
      <c r="H17" s="126"/>
      <c r="I17" s="126"/>
      <c r="J17" s="126"/>
      <c r="K17" s="126"/>
      <c r="L17" s="126"/>
      <c r="M17" s="126"/>
      <c r="N17" s="126"/>
      <c r="O17" s="181">
        <f>D17-AS17</f>
        <v>0</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0</v>
      </c>
      <c r="AU17" s="164"/>
    </row>
    <row r="18" spans="1:47" s="182" customFormat="1" ht="14" x14ac:dyDescent="0.15">
      <c r="A18" s="170" t="s">
        <v>187</v>
      </c>
      <c r="B18" s="171" t="s">
        <v>55</v>
      </c>
      <c r="C18" s="179" t="s">
        <v>56</v>
      </c>
      <c r="D18" s="173">
        <v>40.200000000000003</v>
      </c>
      <c r="E18" s="180">
        <f>SUM(G18:O18)</f>
        <v>0</v>
      </c>
      <c r="F18" s="176">
        <f>SUM(G18:H18)</f>
        <v>0</v>
      </c>
      <c r="G18" s="126"/>
      <c r="H18" s="126"/>
      <c r="I18" s="126"/>
      <c r="J18" s="126"/>
      <c r="K18" s="126"/>
      <c r="L18" s="126"/>
      <c r="M18" s="126"/>
      <c r="N18" s="126"/>
      <c r="O18" s="126"/>
      <c r="P18" s="181">
        <f>D18-AS18</f>
        <v>40.200000000000003</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40.200000000000003</v>
      </c>
      <c r="AU18" s="164"/>
    </row>
    <row r="19" spans="1:47" s="182" customFormat="1" ht="14" x14ac:dyDescent="0.15">
      <c r="A19" s="170">
        <v>2</v>
      </c>
      <c r="B19" s="170" t="s">
        <v>35</v>
      </c>
      <c r="C19" s="179" t="s">
        <v>28</v>
      </c>
      <c r="D19" s="173">
        <v>277.57</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277.57</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0</v>
      </c>
      <c r="AA19" s="176">
        <f>SUM(AA20:AA28,AA30:AA45)</f>
        <v>0</v>
      </c>
      <c r="AB19" s="176">
        <f>SUM(AB20:AB29,AB31:AB45)</f>
        <v>0</v>
      </c>
      <c r="AC19" s="176">
        <f>SUM(AC20:AC30,AC32:AC45)</f>
        <v>0</v>
      </c>
      <c r="AD19" s="176">
        <f>SUM(AD20:AD31,AD33:AD45)</f>
        <v>0</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0</v>
      </c>
      <c r="AT19" s="179">
        <f>Q48</f>
        <v>281.38</v>
      </c>
      <c r="AU19" s="164"/>
    </row>
    <row r="20" spans="1:47" s="182" customFormat="1" ht="14" x14ac:dyDescent="0.15">
      <c r="A20" s="170" t="s">
        <v>21</v>
      </c>
      <c r="B20" s="171" t="s">
        <v>17</v>
      </c>
      <c r="C20" s="179" t="s">
        <v>29</v>
      </c>
      <c r="D20" s="173">
        <v>0</v>
      </c>
      <c r="E20" s="180">
        <f>SUM(G20:P20)</f>
        <v>0</v>
      </c>
      <c r="F20" s="176">
        <f t="shared" si="4"/>
        <v>0</v>
      </c>
      <c r="G20" s="126"/>
      <c r="H20" s="126"/>
      <c r="I20" s="126"/>
      <c r="J20" s="126"/>
      <c r="K20" s="126"/>
      <c r="L20" s="126"/>
      <c r="M20" s="126"/>
      <c r="N20" s="126"/>
      <c r="O20" s="126"/>
      <c r="P20" s="126"/>
      <c r="Q20" s="176">
        <f>SUM(S20:AQ20)</f>
        <v>0</v>
      </c>
      <c r="R20" s="181">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0</v>
      </c>
      <c r="AU20" s="164"/>
    </row>
    <row r="21" spans="1:47" s="182" customFormat="1" ht="14" x14ac:dyDescent="0.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4" x14ac:dyDescent="0.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4" x14ac:dyDescent="0.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4" x14ac:dyDescent="0.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4" x14ac:dyDescent="0.15">
      <c r="A25" s="170" t="s">
        <v>14</v>
      </c>
      <c r="B25" s="171" t="s">
        <v>84</v>
      </c>
      <c r="C25" s="179" t="s">
        <v>125</v>
      </c>
      <c r="D25" s="173">
        <v>0</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0</v>
      </c>
      <c r="AU25" s="164"/>
    </row>
    <row r="26" spans="1:47" s="182" customFormat="1" ht="14" x14ac:dyDescent="0.15">
      <c r="A26" s="170" t="s">
        <v>22</v>
      </c>
      <c r="B26" s="171" t="s">
        <v>85</v>
      </c>
      <c r="C26" s="179" t="s">
        <v>51</v>
      </c>
      <c r="D26" s="173">
        <v>0.33</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0.33</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0.33</v>
      </c>
      <c r="AU26" s="164"/>
    </row>
    <row r="27" spans="1:47" s="182" customFormat="1" ht="20.25" customHeight="1" x14ac:dyDescent="0.15">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x14ac:dyDescent="0.15">
      <c r="A28" s="170" t="s">
        <v>45</v>
      </c>
      <c r="B28" s="171" t="s">
        <v>131</v>
      </c>
      <c r="C28" s="179" t="s">
        <v>31</v>
      </c>
      <c r="D28" s="173">
        <v>109.84</v>
      </c>
      <c r="E28" s="180">
        <f t="shared" si="6"/>
        <v>0</v>
      </c>
      <c r="F28" s="176">
        <f t="shared" si="4"/>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109.84</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112.67</v>
      </c>
      <c r="AU28" s="164"/>
    </row>
    <row r="29" spans="1:47" s="182" customFormat="1" ht="14" x14ac:dyDescent="0.15">
      <c r="A29" s="170" t="s">
        <v>130</v>
      </c>
      <c r="B29" s="171" t="s">
        <v>104</v>
      </c>
      <c r="C29" s="171" t="s">
        <v>148</v>
      </c>
      <c r="D29" s="173">
        <v>0.88</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0.88</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0.88</v>
      </c>
      <c r="AU29" s="164"/>
    </row>
    <row r="30" spans="1:47" s="182" customFormat="1" ht="14" x14ac:dyDescent="0.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4" x14ac:dyDescent="0.15">
      <c r="A31" s="170" t="s">
        <v>179</v>
      </c>
      <c r="B31" s="171" t="s">
        <v>80</v>
      </c>
      <c r="C31" s="179" t="s">
        <v>69</v>
      </c>
      <c r="D31" s="173">
        <v>0</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v>
      </c>
      <c r="AD31" s="126"/>
      <c r="AE31" s="126"/>
      <c r="AF31" s="126"/>
      <c r="AG31" s="126"/>
      <c r="AH31" s="126"/>
      <c r="AI31" s="126"/>
      <c r="AJ31" s="126"/>
      <c r="AK31" s="126"/>
      <c r="AL31" s="126"/>
      <c r="AM31" s="126"/>
      <c r="AN31" s="126"/>
      <c r="AO31" s="126"/>
      <c r="AP31" s="126"/>
      <c r="AQ31" s="126"/>
      <c r="AR31" s="126"/>
      <c r="AS31" s="176">
        <f>SUM(AD31:AR31,R31:AB31,G31:P31)</f>
        <v>0</v>
      </c>
      <c r="AT31" s="179">
        <f>AC48</f>
        <v>0</v>
      </c>
      <c r="AU31" s="164"/>
    </row>
    <row r="32" spans="1:47" s="182" customFormat="1" ht="14" x14ac:dyDescent="0.15">
      <c r="A32" s="170" t="s">
        <v>180</v>
      </c>
      <c r="B32" s="171" t="s">
        <v>87</v>
      </c>
      <c r="C32" s="179" t="s">
        <v>92</v>
      </c>
      <c r="D32" s="173">
        <v>46.54</v>
      </c>
      <c r="E32" s="180">
        <f t="shared" si="6"/>
        <v>0</v>
      </c>
      <c r="F32" s="176">
        <f t="shared" si="4"/>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46.54</v>
      </c>
      <c r="AE32" s="126"/>
      <c r="AF32" s="126"/>
      <c r="AG32" s="126"/>
      <c r="AH32" s="126"/>
      <c r="AI32" s="126"/>
      <c r="AJ32" s="126"/>
      <c r="AK32" s="126"/>
      <c r="AL32" s="126"/>
      <c r="AM32" s="126"/>
      <c r="AN32" s="126"/>
      <c r="AO32" s="126"/>
      <c r="AP32" s="126"/>
      <c r="AQ32" s="126"/>
      <c r="AR32" s="126"/>
      <c r="AS32" s="176">
        <f>SUM(AE32:AR32,R32:AC32,G32:P32)</f>
        <v>0</v>
      </c>
      <c r="AT32" s="179">
        <f>AD48</f>
        <v>47.519999999999996</v>
      </c>
      <c r="AU32" s="164"/>
    </row>
    <row r="33" spans="1:47" s="182" customFormat="1" ht="14" x14ac:dyDescent="0.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4" x14ac:dyDescent="0.15">
      <c r="A34" s="170" t="s">
        <v>182</v>
      </c>
      <c r="B34" s="171" t="s">
        <v>89</v>
      </c>
      <c r="C34" s="179" t="s">
        <v>97</v>
      </c>
      <c r="D34" s="173">
        <v>0.23</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0.23</v>
      </c>
      <c r="AG34" s="126"/>
      <c r="AH34" s="126"/>
      <c r="AI34" s="126"/>
      <c r="AJ34" s="126"/>
      <c r="AK34" s="126"/>
      <c r="AL34" s="126"/>
      <c r="AM34" s="126"/>
      <c r="AN34" s="126"/>
      <c r="AO34" s="126"/>
      <c r="AP34" s="126"/>
      <c r="AQ34" s="126"/>
      <c r="AR34" s="126"/>
      <c r="AS34" s="176">
        <f>SUM(AG34:AR34,R34:AE34,G34:P34)</f>
        <v>0</v>
      </c>
      <c r="AT34" s="179">
        <f>AF48</f>
        <v>0.23</v>
      </c>
      <c r="AU34" s="164"/>
    </row>
    <row r="35" spans="1:47" s="182" customFormat="1" ht="14" x14ac:dyDescent="0.15">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4" x14ac:dyDescent="0.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4" x14ac:dyDescent="0.15">
      <c r="A37" s="170" t="s">
        <v>185</v>
      </c>
      <c r="B37" s="171" t="s">
        <v>90</v>
      </c>
      <c r="C37" s="179" t="s">
        <v>95</v>
      </c>
      <c r="D37" s="173">
        <v>0</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0</v>
      </c>
      <c r="AJ37" s="126"/>
      <c r="AK37" s="126"/>
      <c r="AL37" s="126"/>
      <c r="AM37" s="126"/>
      <c r="AN37" s="126"/>
      <c r="AO37" s="126"/>
      <c r="AP37" s="126"/>
      <c r="AQ37" s="126"/>
      <c r="AR37" s="126"/>
      <c r="AS37" s="176">
        <f>SUM(AJ37:AR37,R37:AH37,G37:P37)</f>
        <v>0</v>
      </c>
      <c r="AT37" s="179">
        <f>AI48</f>
        <v>0</v>
      </c>
      <c r="AU37" s="164"/>
    </row>
    <row r="38" spans="1:47" s="182" customFormat="1" ht="20" x14ac:dyDescent="0.15">
      <c r="A38" s="170" t="s">
        <v>186</v>
      </c>
      <c r="B38" s="171" t="s">
        <v>91</v>
      </c>
      <c r="C38" s="179" t="s">
        <v>46</v>
      </c>
      <c r="D38" s="173">
        <v>8.01</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8.01</v>
      </c>
      <c r="AK38" s="126"/>
      <c r="AL38" s="126"/>
      <c r="AM38" s="126"/>
      <c r="AN38" s="126"/>
      <c r="AO38" s="126"/>
      <c r="AP38" s="126"/>
      <c r="AQ38" s="126"/>
      <c r="AR38" s="126"/>
      <c r="AS38" s="176">
        <f>SUM(AK38:AR38,R38:AI38,G38:P38)</f>
        <v>0</v>
      </c>
      <c r="AT38" s="179">
        <f>AJ48</f>
        <v>8.01</v>
      </c>
      <c r="AU38" s="164"/>
    </row>
    <row r="39" spans="1:47" s="182" customFormat="1" ht="14" x14ac:dyDescent="0.15">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0</v>
      </c>
      <c r="AU39" s="164"/>
    </row>
    <row r="40" spans="1:47" s="182" customFormat="1" ht="14" x14ac:dyDescent="0.15">
      <c r="A40" s="170" t="s">
        <v>189</v>
      </c>
      <c r="B40" s="171" t="s">
        <v>153</v>
      </c>
      <c r="C40" s="179" t="s">
        <v>151</v>
      </c>
      <c r="D40" s="173">
        <v>0.3</v>
      </c>
      <c r="E40" s="180">
        <f t="shared" si="6"/>
        <v>0</v>
      </c>
      <c r="F40" s="176">
        <f t="shared" si="4"/>
        <v>0</v>
      </c>
      <c r="G40" s="126"/>
      <c r="H40" s="126"/>
      <c r="I40" s="126"/>
      <c r="J40" s="126"/>
      <c r="K40" s="126"/>
      <c r="L40" s="126"/>
      <c r="M40" s="126"/>
      <c r="N40" s="126"/>
      <c r="O40" s="126"/>
      <c r="P40" s="126"/>
      <c r="Q40" s="176">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81">
        <f>D40-AS40</f>
        <v>0.3</v>
      </c>
      <c r="AM40" s="126"/>
      <c r="AN40" s="126"/>
      <c r="AO40" s="126"/>
      <c r="AP40" s="126"/>
      <c r="AQ40" s="126"/>
      <c r="AR40" s="126"/>
      <c r="AS40" s="176">
        <f>SUM(AM40:AR40,R40:AK40,G40:P40)</f>
        <v>0</v>
      </c>
      <c r="AT40" s="179">
        <f>AL48</f>
        <v>0.3</v>
      </c>
      <c r="AU40" s="164"/>
    </row>
    <row r="41" spans="1:47" s="182" customFormat="1" ht="14" x14ac:dyDescent="0.15">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4" x14ac:dyDescent="0.15">
      <c r="A42" s="170" t="s">
        <v>191</v>
      </c>
      <c r="B42" s="171" t="s">
        <v>149</v>
      </c>
      <c r="C42" s="179" t="s">
        <v>103</v>
      </c>
      <c r="D42" s="173">
        <v>2.11</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2.11</v>
      </c>
      <c r="AO42" s="126"/>
      <c r="AP42" s="126"/>
      <c r="AQ42" s="126"/>
      <c r="AR42" s="126"/>
      <c r="AS42" s="176">
        <f>SUM(AO42:AR42,R42:AM42,G42:P42)</f>
        <v>0</v>
      </c>
      <c r="AT42" s="179">
        <f>AN48</f>
        <v>2.11</v>
      </c>
      <c r="AU42" s="164"/>
    </row>
    <row r="43" spans="1:47" s="182" customFormat="1" ht="14" x14ac:dyDescent="0.15">
      <c r="A43" s="170" t="s">
        <v>192</v>
      </c>
      <c r="B43" s="171" t="s">
        <v>156</v>
      </c>
      <c r="C43" s="179" t="s">
        <v>157</v>
      </c>
      <c r="D43" s="173">
        <v>109.27</v>
      </c>
      <c r="E43" s="180">
        <f t="shared" si="6"/>
        <v>0</v>
      </c>
      <c r="F43" s="176">
        <f t="shared" si="4"/>
        <v>0</v>
      </c>
      <c r="G43" s="126"/>
      <c r="H43" s="126"/>
      <c r="I43" s="126"/>
      <c r="J43" s="126"/>
      <c r="K43" s="126"/>
      <c r="L43" s="126"/>
      <c r="M43" s="126"/>
      <c r="N43" s="126"/>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109.27</v>
      </c>
      <c r="AP43" s="126"/>
      <c r="AQ43" s="126"/>
      <c r="AR43" s="126"/>
      <c r="AS43" s="176">
        <f>SUM(AP43:AR43,R43:AN43,G43:P43)</f>
        <v>0</v>
      </c>
      <c r="AT43" s="179">
        <f>AO48</f>
        <v>109.27</v>
      </c>
      <c r="AU43" s="164"/>
    </row>
    <row r="44" spans="1:47" s="182" customFormat="1" ht="14" x14ac:dyDescent="0.15">
      <c r="A44" s="170" t="s">
        <v>193</v>
      </c>
      <c r="B44" s="171" t="s">
        <v>155</v>
      </c>
      <c r="C44" s="179" t="s">
        <v>158</v>
      </c>
      <c r="D44" s="173">
        <v>0.01</v>
      </c>
      <c r="E44" s="180">
        <f t="shared" si="6"/>
        <v>0</v>
      </c>
      <c r="F44" s="176">
        <f t="shared" si="4"/>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0.01</v>
      </c>
      <c r="AQ44" s="126"/>
      <c r="AR44" s="126"/>
      <c r="AS44" s="176">
        <f>SUM(AQ44:AR44,R44:AO44,G44:P44)</f>
        <v>0</v>
      </c>
      <c r="AT44" s="179">
        <f>AP48</f>
        <v>0.01</v>
      </c>
      <c r="AU44" s="164"/>
    </row>
    <row r="45" spans="1:47" s="182" customFormat="1" ht="14" x14ac:dyDescent="0.15">
      <c r="A45" s="170" t="s">
        <v>194</v>
      </c>
      <c r="B45" s="171" t="s">
        <v>73</v>
      </c>
      <c r="C45" s="179" t="s">
        <v>74</v>
      </c>
      <c r="D45" s="173">
        <v>0.05</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0.05</v>
      </c>
      <c r="AR45" s="126"/>
      <c r="AS45" s="176">
        <f>SUM(AR45,R45:AP45,G45:P45)</f>
        <v>0</v>
      </c>
      <c r="AT45" s="179">
        <f>AQ48</f>
        <v>0.05</v>
      </c>
      <c r="AU45" s="164"/>
    </row>
    <row r="46" spans="1:47" s="182" customFormat="1" ht="14" x14ac:dyDescent="0.15">
      <c r="A46" s="183">
        <v>3</v>
      </c>
      <c r="B46" s="184" t="s">
        <v>68</v>
      </c>
      <c r="C46" s="185" t="s">
        <v>81</v>
      </c>
      <c r="D46" s="173">
        <v>61.38</v>
      </c>
      <c r="E46" s="180">
        <f t="shared" si="6"/>
        <v>0</v>
      </c>
      <c r="F46" s="176">
        <f t="shared" si="4"/>
        <v>0</v>
      </c>
      <c r="G46" s="126"/>
      <c r="H46" s="126"/>
      <c r="I46" s="126"/>
      <c r="J46" s="126"/>
      <c r="K46" s="126"/>
      <c r="L46" s="126"/>
      <c r="M46" s="126"/>
      <c r="N46" s="126"/>
      <c r="O46" s="126"/>
      <c r="P46" s="126"/>
      <c r="Q46" s="176">
        <f>SUM(R46:AQ46)</f>
        <v>0</v>
      </c>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81">
        <f>D46-AS46</f>
        <v>61.38</v>
      </c>
      <c r="AS46" s="176">
        <f>SUM(R46:AQ46,G46:P46)</f>
        <v>0</v>
      </c>
      <c r="AT46" s="179">
        <f>AR48</f>
        <v>61.38</v>
      </c>
      <c r="AU46" s="164"/>
    </row>
    <row r="47" spans="1:47" ht="16.5" customHeight="1" x14ac:dyDescent="0.15">
      <c r="A47" s="186"/>
      <c r="B47" s="187" t="s">
        <v>113</v>
      </c>
      <c r="C47" s="188"/>
      <c r="D47" s="126"/>
      <c r="E47" s="176">
        <f>SUM(G47:P47)</f>
        <v>0</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0</v>
      </c>
      <c r="O47" s="176">
        <f>SUM(O20:O46,O18,O9:O16)</f>
        <v>0</v>
      </c>
      <c r="P47" s="176">
        <f>SUM(P20:P46,P9:P17)</f>
        <v>0</v>
      </c>
      <c r="Q47" s="176">
        <f>SUM(R47:AQ47)</f>
        <v>3.81</v>
      </c>
      <c r="R47" s="176">
        <f>SUM(R21:R46,R9:R18)</f>
        <v>0</v>
      </c>
      <c r="S47" s="176">
        <f>SUM(S22:S46,S20,S9:S18)</f>
        <v>0</v>
      </c>
      <c r="T47" s="176">
        <f>SUM(T23:T46,T20:T21,T9:T18)</f>
        <v>0</v>
      </c>
      <c r="U47" s="176">
        <f>SUM(U24:U46,U20:U22,U9:U18)</f>
        <v>0</v>
      </c>
      <c r="V47" s="176">
        <f>SUM(V25:V46,V20:V23,V9:V18)</f>
        <v>0</v>
      </c>
      <c r="W47" s="176">
        <f>SUM(W26:W46,W20:W24,W9:W18)</f>
        <v>0</v>
      </c>
      <c r="X47" s="176">
        <f>SUM(X27:X46,X20:X25,X9:X18)</f>
        <v>0</v>
      </c>
      <c r="Y47" s="176">
        <f>SUM(Y28:Y46,Y20:Y26,Y9:Y18)</f>
        <v>0</v>
      </c>
      <c r="Z47" s="176">
        <f>SUM(Z29:Z46,Z20:Z27,Z9:Z18)</f>
        <v>2.83</v>
      </c>
      <c r="AA47" s="176">
        <f>SUM(AA30:AA46,AA20:AA28,AA9:AA18)</f>
        <v>0</v>
      </c>
      <c r="AB47" s="176">
        <f>SUM(AB31:AB46,AB20:AB29,AB9:AB18)</f>
        <v>0</v>
      </c>
      <c r="AC47" s="176">
        <f>SUM(AC32:AC46,AC20:AC30,AC9:AC18)</f>
        <v>0</v>
      </c>
      <c r="AD47" s="176">
        <f>SUM(AD33:AD46,AD20:AD31,AD9:AD18)</f>
        <v>0.98</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0</v>
      </c>
      <c r="AK47" s="176">
        <f>SUM(AK40:AK46,AK20:AK38,AK9:AK18)</f>
        <v>0</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x14ac:dyDescent="0.15">
      <c r="A48" s="189"/>
      <c r="B48" s="190" t="s">
        <v>114</v>
      </c>
      <c r="C48" s="191"/>
      <c r="D48" s="192"/>
      <c r="E48" s="192">
        <f>E47+E7</f>
        <v>574.5</v>
      </c>
      <c r="F48" s="192">
        <f>F8+F47</f>
        <v>460.16999999999996</v>
      </c>
      <c r="G48" s="192">
        <f>G47+G9</f>
        <v>455.83</v>
      </c>
      <c r="H48" s="192">
        <f>H10+H47</f>
        <v>4.34</v>
      </c>
      <c r="I48" s="192">
        <f>I11+I47</f>
        <v>8.3800000000000008</v>
      </c>
      <c r="J48" s="192">
        <f>J12+J47</f>
        <v>37.19</v>
      </c>
      <c r="K48" s="192">
        <f>K13+K47</f>
        <v>0</v>
      </c>
      <c r="L48" s="192">
        <f>L14+L47</f>
        <v>0</v>
      </c>
      <c r="M48" s="192">
        <f>M15+M47</f>
        <v>0</v>
      </c>
      <c r="N48" s="192">
        <f>N47+N16</f>
        <v>28.56</v>
      </c>
      <c r="O48" s="192">
        <f>O47+O17</f>
        <v>0</v>
      </c>
      <c r="P48" s="192">
        <f>P47+P18</f>
        <v>40.200000000000003</v>
      </c>
      <c r="Q48" s="192">
        <f>SUM(Q47,Q19)</f>
        <v>281.38</v>
      </c>
      <c r="R48" s="192">
        <f>R47+R20</f>
        <v>0</v>
      </c>
      <c r="S48" s="192">
        <f>S47+S21</f>
        <v>0</v>
      </c>
      <c r="T48" s="192">
        <f>T47+T22</f>
        <v>0</v>
      </c>
      <c r="U48" s="192">
        <f>U47+U23</f>
        <v>0</v>
      </c>
      <c r="V48" s="192">
        <f>+V47+V24</f>
        <v>0</v>
      </c>
      <c r="W48" s="192">
        <f>+W47+W25</f>
        <v>0</v>
      </c>
      <c r="X48" s="192">
        <f>X47+X26</f>
        <v>0.33</v>
      </c>
      <c r="Y48" s="192">
        <f>+Y47+Y27</f>
        <v>0</v>
      </c>
      <c r="Z48" s="192">
        <f>+Z47+Z28</f>
        <v>112.67</v>
      </c>
      <c r="AA48" s="192">
        <f>AA47+AA29</f>
        <v>0.88</v>
      </c>
      <c r="AB48" s="192">
        <f>AB47+AB30</f>
        <v>0</v>
      </c>
      <c r="AC48" s="192">
        <f>AC47+AC31</f>
        <v>0</v>
      </c>
      <c r="AD48" s="192">
        <f>AD47+AD32</f>
        <v>47.519999999999996</v>
      </c>
      <c r="AE48" s="192">
        <f>AE47+AE33</f>
        <v>0</v>
      </c>
      <c r="AF48" s="192">
        <f>AF47+AF34</f>
        <v>0.23</v>
      </c>
      <c r="AG48" s="192">
        <f>AG47+AG35</f>
        <v>0</v>
      </c>
      <c r="AH48" s="192">
        <f>AH47+AH36</f>
        <v>0</v>
      </c>
      <c r="AI48" s="192">
        <f>AI47+AI37</f>
        <v>0</v>
      </c>
      <c r="AJ48" s="192">
        <f>AJ47+AJ38</f>
        <v>8.01</v>
      </c>
      <c r="AK48" s="192">
        <f>AK47+AK39</f>
        <v>0</v>
      </c>
      <c r="AL48" s="192">
        <f>AL47+AL40</f>
        <v>0.3</v>
      </c>
      <c r="AM48" s="192">
        <f>AM47+AM41</f>
        <v>0</v>
      </c>
      <c r="AN48" s="192">
        <f>AN47+AN42</f>
        <v>2.11</v>
      </c>
      <c r="AO48" s="192">
        <f>AO47+AO43</f>
        <v>109.27</v>
      </c>
      <c r="AP48" s="192">
        <f>AP47+AP44</f>
        <v>0.01</v>
      </c>
      <c r="AQ48" s="192">
        <f>AQ47+AQ45</f>
        <v>0.05</v>
      </c>
      <c r="AR48" s="192">
        <f>AR47+AR46</f>
        <v>61.38</v>
      </c>
      <c r="AS48" s="192"/>
      <c r="AT48" s="192"/>
    </row>
    <row r="50" spans="2:37" x14ac:dyDescent="0.15">
      <c r="B50" s="194" t="s">
        <v>165</v>
      </c>
      <c r="C50" s="195" t="s">
        <v>159</v>
      </c>
      <c r="D50" s="196"/>
    </row>
    <row r="51" spans="2:37" ht="16" x14ac:dyDescent="0.2">
      <c r="B51" s="194" t="s">
        <v>166</v>
      </c>
      <c r="C51" s="195" t="s">
        <v>160</v>
      </c>
      <c r="D51" s="196"/>
      <c r="AA51" s="163"/>
      <c r="AB51" s="163"/>
      <c r="AC51" s="163"/>
      <c r="AD51" s="163"/>
      <c r="AE51" s="163"/>
      <c r="AF51" s="163"/>
      <c r="AG51" s="163"/>
      <c r="AH51" s="163"/>
      <c r="AI51" s="163"/>
      <c r="AJ51" s="197"/>
      <c r="AK51" s="197"/>
    </row>
    <row r="52" spans="2:37" ht="16" x14ac:dyDescent="0.2">
      <c r="B52" s="194" t="s">
        <v>167</v>
      </c>
      <c r="C52" s="195" t="s">
        <v>119</v>
      </c>
      <c r="D52" s="196"/>
      <c r="AA52" s="163"/>
      <c r="AB52" s="163"/>
      <c r="AC52" s="163"/>
      <c r="AD52" s="163"/>
      <c r="AE52" s="163"/>
      <c r="AF52" s="163"/>
      <c r="AG52" s="163"/>
      <c r="AH52" s="163"/>
      <c r="AI52" s="163"/>
      <c r="AJ52" s="197"/>
      <c r="AK52" s="197"/>
    </row>
    <row r="53" spans="2:37" ht="16" x14ac:dyDescent="0.2">
      <c r="AA53" s="163"/>
      <c r="AB53" s="163"/>
      <c r="AC53" s="163"/>
      <c r="AD53" s="163"/>
      <c r="AE53" s="163"/>
      <c r="AF53" s="163"/>
      <c r="AG53" s="163"/>
      <c r="AH53" s="163"/>
      <c r="AI53" s="163"/>
      <c r="AJ53" s="197"/>
      <c r="AK53" s="197"/>
    </row>
    <row r="54" spans="2:37" ht="16" x14ac:dyDescent="0.2">
      <c r="AA54" s="163"/>
      <c r="AB54" s="163"/>
      <c r="AC54" s="163"/>
      <c r="AD54" s="163"/>
      <c r="AE54" s="163"/>
      <c r="AF54" s="163"/>
      <c r="AG54" s="163"/>
      <c r="AH54" s="163"/>
      <c r="AI54" s="163"/>
      <c r="AJ54" s="197"/>
      <c r="AK54" s="197"/>
    </row>
    <row r="64" spans="2:37" x14ac:dyDescent="0.15">
      <c r="B64" s="200"/>
    </row>
  </sheetData>
  <sheetProtection password="C77F" sheet="1" selectLockedCells="1"/>
  <mergeCells count="11">
    <mergeCell ref="B5:B6"/>
    <mergeCell ref="C5:C6"/>
    <mergeCell ref="D5:D6"/>
    <mergeCell ref="A1:B1"/>
    <mergeCell ref="A2:AS2"/>
    <mergeCell ref="A3:AT3"/>
    <mergeCell ref="AQ4:AT4"/>
    <mergeCell ref="F5:AR5"/>
    <mergeCell ref="AS5:AS6"/>
    <mergeCell ref="AT5:AT6"/>
    <mergeCell ref="A5:A6"/>
  </mergeCells>
  <phoneticPr fontId="3" type="noConversion"/>
  <pageMargins left="0.47" right="0.16" top="0.64" bottom="0.2" header="0.56999999999999995" footer="0.16"/>
  <pageSetup paperSize="8" orientation="landscape"/>
  <ignoredErrors>
    <ignoredError sqref="I48:AT48 E48:G48 AD19:AD47 AE7:AT8 AD7:AD8 Z10:Z47 AA7:AC8 Z7:Z8 E7:O47 Q7:Y8 P7:P9 P11:P47 AE19:AT47 AS9:AT18 AA19:AC47 Q19:Y47 Q9:Q18" unlockedFormula="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V64"/>
  <sheetViews>
    <sheetView workbookViewId="0">
      <pane xSplit="4" ySplit="6" topLeftCell="N12" activePane="bottomRight" state="frozen"/>
      <selection activeCell="J22" sqref="J22"/>
      <selection pane="topRight" activeCell="J22" sqref="J22"/>
      <selection pane="bottomLeft" activeCell="J22" sqref="J22"/>
      <selection pane="bottomRight" activeCell="J22" sqref="J22"/>
    </sheetView>
  </sheetViews>
  <sheetFormatPr baseColWidth="10" defaultColWidth="7.83203125" defaultRowHeight="13" x14ac:dyDescent="0.15"/>
  <cols>
    <col min="1" max="1" width="3.6640625" style="193" customWidth="1"/>
    <col min="2" max="2" width="21.5" style="198" customWidth="1"/>
    <col min="3" max="3" width="5.1640625" style="199" customWidth="1"/>
    <col min="4" max="46" width="8.6640625" style="164" customWidth="1"/>
    <col min="47" max="47" width="9.83203125" style="164" customWidth="1"/>
    <col min="48" max="48" width="40.33203125" style="164" customWidth="1"/>
    <col min="49" max="16384" width="7.83203125" style="164"/>
  </cols>
  <sheetData>
    <row r="1" spans="1:48" ht="16" x14ac:dyDescent="0.2">
      <c r="A1" s="709" t="s">
        <v>212</v>
      </c>
      <c r="B1" s="709"/>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x14ac:dyDescent="0.2">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130"/>
    </row>
    <row r="3" spans="1:48" ht="16" x14ac:dyDescent="0.15">
      <c r="A3" s="658" t="s">
        <v>236</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row>
    <row r="4" spans="1:48" ht="16" x14ac:dyDescent="0.1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710" t="s">
        <v>32</v>
      </c>
      <c r="AR4" s="710"/>
      <c r="AS4" s="710"/>
      <c r="AT4" s="710"/>
    </row>
    <row r="5" spans="1:48" ht="14.25" customHeight="1" x14ac:dyDescent="0.15">
      <c r="A5" s="711" t="s">
        <v>20</v>
      </c>
      <c r="B5" s="725" t="s">
        <v>164</v>
      </c>
      <c r="C5" s="705" t="s">
        <v>24</v>
      </c>
      <c r="D5" s="708" t="s">
        <v>133</v>
      </c>
      <c r="E5" s="166"/>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c r="AS5" s="708" t="s">
        <v>112</v>
      </c>
      <c r="AT5" s="708" t="s">
        <v>195</v>
      </c>
    </row>
    <row r="6" spans="1:48" s="169" customFormat="1" ht="36" customHeight="1" x14ac:dyDescent="0.15">
      <c r="A6" s="711"/>
      <c r="B6" s="726"/>
      <c r="C6" s="706"/>
      <c r="D6" s="708"/>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708"/>
      <c r="AT6" s="708"/>
    </row>
    <row r="7" spans="1:48" s="169" customFormat="1" ht="17.25" customHeight="1" x14ac:dyDescent="0.15">
      <c r="A7" s="170">
        <v>1</v>
      </c>
      <c r="B7" s="171" t="s">
        <v>34</v>
      </c>
      <c r="C7" s="172" t="s">
        <v>25</v>
      </c>
      <c r="D7" s="173">
        <v>317.86</v>
      </c>
      <c r="E7" s="174">
        <f>D7-AS7</f>
        <v>287.29000000000002</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16.399999999999999</v>
      </c>
      <c r="O7" s="175">
        <f>SUM(O9:O16,O18)</f>
        <v>0</v>
      </c>
      <c r="P7" s="175">
        <f>SUM(P9:P17)</f>
        <v>0</v>
      </c>
      <c r="Q7" s="176">
        <f>SUM(Q9:Q18)</f>
        <v>14.170000000000002</v>
      </c>
      <c r="R7" s="175">
        <f>SUM(R9:R18)</f>
        <v>0</v>
      </c>
      <c r="S7" s="175">
        <f t="shared" ref="S7:AR7" si="0">SUM(S9:S18)</f>
        <v>0</v>
      </c>
      <c r="T7" s="175">
        <f t="shared" si="0"/>
        <v>0</v>
      </c>
      <c r="U7" s="175">
        <f t="shared" si="0"/>
        <v>0</v>
      </c>
      <c r="V7" s="175">
        <f t="shared" si="0"/>
        <v>0</v>
      </c>
      <c r="W7" s="175">
        <f t="shared" si="0"/>
        <v>0</v>
      </c>
      <c r="X7" s="175">
        <f t="shared" si="0"/>
        <v>0</v>
      </c>
      <c r="Y7" s="175">
        <f t="shared" si="0"/>
        <v>0</v>
      </c>
      <c r="Z7" s="175">
        <f t="shared" si="0"/>
        <v>12.52</v>
      </c>
      <c r="AA7" s="175">
        <f t="shared" si="0"/>
        <v>0</v>
      </c>
      <c r="AB7" s="175">
        <f t="shared" si="0"/>
        <v>0</v>
      </c>
      <c r="AC7" s="175">
        <f t="shared" si="0"/>
        <v>0</v>
      </c>
      <c r="AD7" s="175">
        <f t="shared" si="0"/>
        <v>1.17</v>
      </c>
      <c r="AE7" s="175">
        <f t="shared" si="0"/>
        <v>0</v>
      </c>
      <c r="AF7" s="175">
        <f t="shared" si="0"/>
        <v>0.23</v>
      </c>
      <c r="AG7" s="175">
        <f t="shared" si="0"/>
        <v>0</v>
      </c>
      <c r="AH7" s="175">
        <f t="shared" si="0"/>
        <v>0</v>
      </c>
      <c r="AI7" s="175">
        <f t="shared" si="0"/>
        <v>0</v>
      </c>
      <c r="AJ7" s="175">
        <f t="shared" si="0"/>
        <v>0</v>
      </c>
      <c r="AK7" s="175">
        <f t="shared" si="0"/>
        <v>0</v>
      </c>
      <c r="AL7" s="175">
        <f t="shared" si="0"/>
        <v>0.25</v>
      </c>
      <c r="AM7" s="175">
        <f t="shared" si="0"/>
        <v>0</v>
      </c>
      <c r="AN7" s="175">
        <f t="shared" si="0"/>
        <v>0</v>
      </c>
      <c r="AO7" s="175">
        <f t="shared" si="0"/>
        <v>0</v>
      </c>
      <c r="AP7" s="175">
        <f t="shared" si="0"/>
        <v>0</v>
      </c>
      <c r="AQ7" s="175">
        <f t="shared" si="0"/>
        <v>0</v>
      </c>
      <c r="AR7" s="175">
        <f t="shared" si="0"/>
        <v>0</v>
      </c>
      <c r="AS7" s="177">
        <f>SUM(AS9:AS18)</f>
        <v>30.57</v>
      </c>
      <c r="AT7" s="178">
        <f>E48</f>
        <v>303.69</v>
      </c>
      <c r="AV7" s="203" t="s">
        <v>207</v>
      </c>
    </row>
    <row r="8" spans="1:48" s="182" customFormat="1" ht="14" x14ac:dyDescent="0.15">
      <c r="A8" s="170" t="s">
        <v>5</v>
      </c>
      <c r="B8" s="171" t="s">
        <v>77</v>
      </c>
      <c r="C8" s="179" t="s">
        <v>78</v>
      </c>
      <c r="D8" s="173">
        <v>89.52</v>
      </c>
      <c r="E8" s="180">
        <f>SUM(I8:P8)</f>
        <v>0.4</v>
      </c>
      <c r="F8" s="181">
        <f>D8-AS8</f>
        <v>87.8</v>
      </c>
      <c r="G8" s="176">
        <f>SUM(G10)</f>
        <v>0</v>
      </c>
      <c r="H8" s="176">
        <f>SUM(H9)</f>
        <v>0</v>
      </c>
      <c r="I8" s="176">
        <f>SUM(I9:I10)</f>
        <v>0</v>
      </c>
      <c r="J8" s="176">
        <f t="shared" ref="J8:AS8" si="1">SUM(J9:J10)</f>
        <v>0</v>
      </c>
      <c r="K8" s="176">
        <f t="shared" si="1"/>
        <v>0</v>
      </c>
      <c r="L8" s="176">
        <f t="shared" si="1"/>
        <v>0</v>
      </c>
      <c r="M8" s="176">
        <f t="shared" si="1"/>
        <v>0</v>
      </c>
      <c r="N8" s="176">
        <f t="shared" si="1"/>
        <v>0.4</v>
      </c>
      <c r="O8" s="176">
        <f t="shared" si="1"/>
        <v>0</v>
      </c>
      <c r="P8" s="176">
        <f t="shared" si="1"/>
        <v>0</v>
      </c>
      <c r="Q8" s="176">
        <f>SUM(Q9:Q10)</f>
        <v>1.32</v>
      </c>
      <c r="R8" s="176">
        <f t="shared" si="1"/>
        <v>0</v>
      </c>
      <c r="S8" s="176">
        <f t="shared" si="1"/>
        <v>0</v>
      </c>
      <c r="T8" s="176">
        <f t="shared" si="1"/>
        <v>0</v>
      </c>
      <c r="U8" s="176">
        <f t="shared" si="1"/>
        <v>0</v>
      </c>
      <c r="V8" s="176">
        <f t="shared" si="1"/>
        <v>0</v>
      </c>
      <c r="W8" s="176">
        <f t="shared" si="1"/>
        <v>0</v>
      </c>
      <c r="X8" s="176">
        <f t="shared" si="1"/>
        <v>0</v>
      </c>
      <c r="Y8" s="176">
        <f t="shared" si="1"/>
        <v>0</v>
      </c>
      <c r="Z8" s="176">
        <f t="shared" si="1"/>
        <v>1</v>
      </c>
      <c r="AA8" s="176">
        <f t="shared" si="1"/>
        <v>0</v>
      </c>
      <c r="AB8" s="176">
        <f t="shared" si="1"/>
        <v>0</v>
      </c>
      <c r="AC8" s="176">
        <f t="shared" si="1"/>
        <v>0</v>
      </c>
      <c r="AD8" s="176">
        <f t="shared" si="1"/>
        <v>0.32</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1.7200000000000002</v>
      </c>
      <c r="AT8" s="179">
        <f>F48</f>
        <v>87.8</v>
      </c>
      <c r="AU8" s="164"/>
      <c r="AV8" s="203" t="s">
        <v>208</v>
      </c>
    </row>
    <row r="9" spans="1:48" s="182" customFormat="1" ht="14" x14ac:dyDescent="0.15">
      <c r="A9" s="170"/>
      <c r="B9" s="171" t="s">
        <v>205</v>
      </c>
      <c r="C9" s="179" t="s">
        <v>76</v>
      </c>
      <c r="D9" s="173">
        <v>26.189999999999998</v>
      </c>
      <c r="E9" s="180">
        <f>SUM(H9:P9)</f>
        <v>0.4</v>
      </c>
      <c r="F9" s="176">
        <f>SUM(H9)</f>
        <v>0</v>
      </c>
      <c r="G9" s="181">
        <f>D9-AS9</f>
        <v>25.589999999999996</v>
      </c>
      <c r="H9" s="126"/>
      <c r="I9" s="126"/>
      <c r="J9" s="126"/>
      <c r="K9" s="126"/>
      <c r="L9" s="126"/>
      <c r="M9" s="126"/>
      <c r="N9" s="126">
        <v>0.4</v>
      </c>
      <c r="O9" s="126"/>
      <c r="P9" s="126"/>
      <c r="Q9" s="176">
        <f>SUM(R9:AQ9)</f>
        <v>0.2</v>
      </c>
      <c r="R9" s="126"/>
      <c r="S9" s="126"/>
      <c r="T9" s="126"/>
      <c r="U9" s="126"/>
      <c r="V9" s="126"/>
      <c r="W9" s="126"/>
      <c r="X9" s="126"/>
      <c r="Y9" s="126"/>
      <c r="Z9" s="126">
        <v>0.2</v>
      </c>
      <c r="AA9" s="126"/>
      <c r="AB9" s="126"/>
      <c r="AC9" s="126"/>
      <c r="AD9" s="126"/>
      <c r="AE9" s="126"/>
      <c r="AF9" s="126"/>
      <c r="AG9" s="126"/>
      <c r="AH9" s="126"/>
      <c r="AI9" s="126"/>
      <c r="AJ9" s="126"/>
      <c r="AK9" s="126"/>
      <c r="AL9" s="126"/>
      <c r="AM9" s="126"/>
      <c r="AN9" s="126"/>
      <c r="AO9" s="126"/>
      <c r="AP9" s="126"/>
      <c r="AQ9" s="126"/>
      <c r="AR9" s="126"/>
      <c r="AS9" s="176">
        <f>SUM(R9:AR9,H9:P9)</f>
        <v>0.60000000000000009</v>
      </c>
      <c r="AT9" s="179">
        <f>G48</f>
        <v>25.589999999999996</v>
      </c>
      <c r="AU9" s="164"/>
      <c r="AV9" s="203" t="s">
        <v>209</v>
      </c>
    </row>
    <row r="10" spans="1:48" s="182" customFormat="1" ht="14" x14ac:dyDescent="0.15">
      <c r="A10" s="170"/>
      <c r="B10" s="171" t="s">
        <v>206</v>
      </c>
      <c r="C10" s="179" t="s">
        <v>204</v>
      </c>
      <c r="D10" s="173">
        <v>63.33</v>
      </c>
      <c r="E10" s="180">
        <f>SUM(G10,I10:P10)</f>
        <v>0</v>
      </c>
      <c r="F10" s="176">
        <f>SUM(G10)</f>
        <v>0</v>
      </c>
      <c r="G10" s="126"/>
      <c r="H10" s="181">
        <f>D10-AS10</f>
        <v>62.21</v>
      </c>
      <c r="I10" s="126"/>
      <c r="J10" s="126"/>
      <c r="K10" s="126"/>
      <c r="L10" s="126"/>
      <c r="M10" s="126"/>
      <c r="N10" s="126"/>
      <c r="O10" s="126"/>
      <c r="P10" s="126"/>
      <c r="Q10" s="176">
        <f t="shared" ref="Q10:Q17" si="2">SUM(R10:AQ10)</f>
        <v>1.1200000000000001</v>
      </c>
      <c r="R10" s="126"/>
      <c r="S10" s="126"/>
      <c r="T10" s="126"/>
      <c r="U10" s="126"/>
      <c r="V10" s="126"/>
      <c r="W10" s="126"/>
      <c r="X10" s="126"/>
      <c r="Y10" s="126"/>
      <c r="Z10" s="126">
        <f>0.8</f>
        <v>0.8</v>
      </c>
      <c r="AA10" s="126"/>
      <c r="AB10" s="126"/>
      <c r="AC10" s="126"/>
      <c r="AD10" s="126">
        <v>0.32</v>
      </c>
      <c r="AE10" s="126"/>
      <c r="AF10" s="126"/>
      <c r="AG10" s="126"/>
      <c r="AH10" s="126"/>
      <c r="AI10" s="126"/>
      <c r="AJ10" s="126"/>
      <c r="AK10" s="126"/>
      <c r="AL10" s="126"/>
      <c r="AM10" s="126"/>
      <c r="AN10" s="126"/>
      <c r="AO10" s="126"/>
      <c r="AP10" s="126"/>
      <c r="AQ10" s="126"/>
      <c r="AR10" s="126"/>
      <c r="AS10" s="176">
        <f>SUM(R10:AR10,I10:P10,G10)</f>
        <v>1.1200000000000001</v>
      </c>
      <c r="AT10" s="179">
        <f>H48</f>
        <v>62.21</v>
      </c>
      <c r="AU10" s="164"/>
      <c r="AV10" s="203" t="s">
        <v>210</v>
      </c>
    </row>
    <row r="11" spans="1:48" s="182" customFormat="1" ht="14" x14ac:dyDescent="0.15">
      <c r="A11" s="170" t="s">
        <v>6</v>
      </c>
      <c r="B11" s="171" t="s">
        <v>105</v>
      </c>
      <c r="C11" s="179" t="s">
        <v>54</v>
      </c>
      <c r="D11" s="173">
        <v>105.05</v>
      </c>
      <c r="E11" s="180">
        <f>SUM(G11:H11,J11:P11)</f>
        <v>0</v>
      </c>
      <c r="F11" s="176">
        <f>SUM(G11:H11)</f>
        <v>0</v>
      </c>
      <c r="G11" s="126"/>
      <c r="H11" s="126"/>
      <c r="I11" s="181">
        <f>D11-AS11</f>
        <v>101.81</v>
      </c>
      <c r="J11" s="126"/>
      <c r="K11" s="126"/>
      <c r="L11" s="126"/>
      <c r="M11" s="126"/>
      <c r="N11" s="126"/>
      <c r="O11" s="126"/>
      <c r="P11" s="126"/>
      <c r="Q11" s="176">
        <f t="shared" si="2"/>
        <v>3.24</v>
      </c>
      <c r="R11" s="126"/>
      <c r="S11" s="126"/>
      <c r="T11" s="126"/>
      <c r="U11" s="126"/>
      <c r="V11" s="126"/>
      <c r="W11" s="126"/>
      <c r="X11" s="126"/>
      <c r="Y11" s="126"/>
      <c r="Z11" s="126">
        <f>0.8+0.23+0.23+0.9</f>
        <v>2.16</v>
      </c>
      <c r="AA11" s="126"/>
      <c r="AB11" s="126"/>
      <c r="AC11" s="126"/>
      <c r="AD11" s="126">
        <f>0.22+0.63</f>
        <v>0.85</v>
      </c>
      <c r="AE11" s="126"/>
      <c r="AF11" s="126">
        <v>0.23</v>
      </c>
      <c r="AG11" s="126"/>
      <c r="AH11" s="126"/>
      <c r="AI11" s="126"/>
      <c r="AJ11" s="126"/>
      <c r="AK11" s="126"/>
      <c r="AL11" s="126"/>
      <c r="AM11" s="126"/>
      <c r="AN11" s="126"/>
      <c r="AO11" s="126"/>
      <c r="AP11" s="126"/>
      <c r="AQ11" s="126"/>
      <c r="AR11" s="126"/>
      <c r="AS11" s="176">
        <f>SUM(R11:AR11,J11:P11,G11:H11)</f>
        <v>3.24</v>
      </c>
      <c r="AT11" s="179">
        <f>I48</f>
        <v>101.81</v>
      </c>
      <c r="AU11" s="164"/>
    </row>
    <row r="12" spans="1:48" s="182" customFormat="1" ht="14" x14ac:dyDescent="0.15">
      <c r="A12" s="170" t="s">
        <v>7</v>
      </c>
      <c r="B12" s="171" t="s">
        <v>37</v>
      </c>
      <c r="C12" s="179" t="s">
        <v>42</v>
      </c>
      <c r="D12" s="173">
        <v>58.1</v>
      </c>
      <c r="E12" s="180">
        <f>SUM(G12:I12,K12:P12)</f>
        <v>0</v>
      </c>
      <c r="F12" s="176">
        <f t="shared" ref="F12:F17" si="3">SUM(G12:H12)</f>
        <v>0</v>
      </c>
      <c r="G12" s="126"/>
      <c r="H12" s="126"/>
      <c r="I12" s="126"/>
      <c r="J12" s="181">
        <f>D12-AS12</f>
        <v>57.85</v>
      </c>
      <c r="K12" s="126"/>
      <c r="L12" s="126"/>
      <c r="M12" s="126"/>
      <c r="N12" s="126"/>
      <c r="O12" s="126"/>
      <c r="P12" s="126"/>
      <c r="Q12" s="176">
        <f t="shared" si="2"/>
        <v>0.25</v>
      </c>
      <c r="R12" s="126"/>
      <c r="S12" s="126"/>
      <c r="T12" s="126"/>
      <c r="U12" s="126"/>
      <c r="V12" s="126"/>
      <c r="W12" s="126"/>
      <c r="X12" s="126"/>
      <c r="Y12" s="126"/>
      <c r="Z12" s="126"/>
      <c r="AA12" s="126"/>
      <c r="AB12" s="126"/>
      <c r="AC12" s="126"/>
      <c r="AD12" s="126"/>
      <c r="AE12" s="126"/>
      <c r="AF12" s="126"/>
      <c r="AG12" s="126"/>
      <c r="AH12" s="126"/>
      <c r="AI12" s="126"/>
      <c r="AJ12" s="126"/>
      <c r="AK12" s="126"/>
      <c r="AL12" s="126">
        <v>0.25</v>
      </c>
      <c r="AM12" s="126"/>
      <c r="AN12" s="126"/>
      <c r="AO12" s="126"/>
      <c r="AP12" s="126"/>
      <c r="AQ12" s="126"/>
      <c r="AR12" s="126"/>
      <c r="AS12" s="176">
        <f>SUM(R12:AR12,K12:P12,G12:I12)</f>
        <v>0.25</v>
      </c>
      <c r="AT12" s="179">
        <f>J48</f>
        <v>57.85</v>
      </c>
      <c r="AU12" s="164"/>
    </row>
    <row r="13" spans="1:48" s="182" customFormat="1" ht="14" x14ac:dyDescent="0.15">
      <c r="A13" s="170" t="s">
        <v>8</v>
      </c>
      <c r="B13" s="171" t="s">
        <v>15</v>
      </c>
      <c r="C13" s="179" t="s">
        <v>26</v>
      </c>
      <c r="D13" s="173">
        <v>14.95</v>
      </c>
      <c r="E13" s="180">
        <f>SUM(G13:J13,L13:P13)</f>
        <v>0</v>
      </c>
      <c r="F13" s="176">
        <f t="shared" si="3"/>
        <v>0</v>
      </c>
      <c r="G13" s="126"/>
      <c r="H13" s="126"/>
      <c r="I13" s="126"/>
      <c r="J13" s="126"/>
      <c r="K13" s="181">
        <f>D13-AS13</f>
        <v>12.59</v>
      </c>
      <c r="L13" s="126"/>
      <c r="M13" s="126"/>
      <c r="N13" s="126"/>
      <c r="O13" s="126"/>
      <c r="P13" s="126"/>
      <c r="Q13" s="176">
        <f t="shared" si="2"/>
        <v>2.3600000000000003</v>
      </c>
      <c r="R13" s="126"/>
      <c r="S13" s="126"/>
      <c r="T13" s="126"/>
      <c r="U13" s="126"/>
      <c r="V13" s="126"/>
      <c r="W13" s="126"/>
      <c r="X13" s="126"/>
      <c r="Y13" s="126"/>
      <c r="Z13" s="126">
        <f>1.86+0.5</f>
        <v>2.3600000000000003</v>
      </c>
      <c r="AA13" s="126"/>
      <c r="AB13" s="126"/>
      <c r="AC13" s="126"/>
      <c r="AD13" s="126"/>
      <c r="AE13" s="126"/>
      <c r="AF13" s="126"/>
      <c r="AG13" s="126"/>
      <c r="AH13" s="126"/>
      <c r="AI13" s="126"/>
      <c r="AJ13" s="126"/>
      <c r="AK13" s="126"/>
      <c r="AL13" s="126"/>
      <c r="AM13" s="126"/>
      <c r="AN13" s="126"/>
      <c r="AO13" s="126"/>
      <c r="AP13" s="126"/>
      <c r="AQ13" s="126"/>
      <c r="AR13" s="126"/>
      <c r="AS13" s="176">
        <f>SUM(R13:AR13,L13:P13,G13:J13)</f>
        <v>2.3600000000000003</v>
      </c>
      <c r="AT13" s="179">
        <f>K48</f>
        <v>12.59</v>
      </c>
      <c r="AU13" s="164"/>
    </row>
    <row r="14" spans="1:48" s="182" customFormat="1" ht="14" x14ac:dyDescent="0.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4" x14ac:dyDescent="0.15">
      <c r="A15" s="170" t="s">
        <v>39</v>
      </c>
      <c r="B15" s="171" t="s">
        <v>38</v>
      </c>
      <c r="C15" s="179" t="s">
        <v>43</v>
      </c>
      <c r="D15" s="173">
        <v>0</v>
      </c>
      <c r="E15" s="180">
        <f>SUM(G15:L15,N15:P15)</f>
        <v>0</v>
      </c>
      <c r="F15" s="176">
        <f t="shared" si="3"/>
        <v>0</v>
      </c>
      <c r="G15" s="126"/>
      <c r="H15" s="126"/>
      <c r="I15" s="126"/>
      <c r="J15" s="126"/>
      <c r="K15" s="126"/>
      <c r="L15" s="126"/>
      <c r="M15" s="181">
        <f>D15-AS15</f>
        <v>0</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0</v>
      </c>
      <c r="AU15" s="164"/>
    </row>
    <row r="16" spans="1:48" s="182" customFormat="1" ht="14" x14ac:dyDescent="0.15">
      <c r="A16" s="170" t="s">
        <v>40</v>
      </c>
      <c r="B16" s="171" t="s">
        <v>82</v>
      </c>
      <c r="C16" s="179" t="s">
        <v>70</v>
      </c>
      <c r="D16" s="173">
        <v>6.47</v>
      </c>
      <c r="E16" s="180">
        <f>SUM(G16:M16,O16:P16)</f>
        <v>0</v>
      </c>
      <c r="F16" s="176">
        <f t="shared" si="3"/>
        <v>0</v>
      </c>
      <c r="G16" s="126"/>
      <c r="H16" s="126"/>
      <c r="I16" s="126"/>
      <c r="J16" s="126"/>
      <c r="K16" s="126"/>
      <c r="L16" s="126"/>
      <c r="M16" s="126"/>
      <c r="N16" s="181">
        <f>D16-AS16</f>
        <v>6.47</v>
      </c>
      <c r="O16" s="126"/>
      <c r="P16" s="126"/>
      <c r="Q16" s="176">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0</v>
      </c>
      <c r="AT16" s="179">
        <f>N48</f>
        <v>22.869999999999997</v>
      </c>
      <c r="AU16" s="164"/>
    </row>
    <row r="17" spans="1:47" s="182" customFormat="1" ht="14" x14ac:dyDescent="0.15">
      <c r="A17" s="170" t="s">
        <v>50</v>
      </c>
      <c r="B17" s="171" t="s">
        <v>48</v>
      </c>
      <c r="C17" s="179" t="s">
        <v>49</v>
      </c>
      <c r="D17" s="173">
        <v>43.77</v>
      </c>
      <c r="E17" s="180">
        <f>SUM(G17:N17,P17)</f>
        <v>16</v>
      </c>
      <c r="F17" s="176">
        <f t="shared" si="3"/>
        <v>0</v>
      </c>
      <c r="G17" s="126"/>
      <c r="H17" s="126"/>
      <c r="I17" s="126"/>
      <c r="J17" s="126"/>
      <c r="K17" s="126"/>
      <c r="L17" s="126"/>
      <c r="M17" s="126"/>
      <c r="N17" s="126">
        <v>16</v>
      </c>
      <c r="O17" s="181">
        <f>D17-AS17</f>
        <v>20.770000000000003</v>
      </c>
      <c r="P17" s="126"/>
      <c r="Q17" s="176">
        <f t="shared" si="2"/>
        <v>7</v>
      </c>
      <c r="R17" s="126"/>
      <c r="S17" s="126"/>
      <c r="T17" s="126"/>
      <c r="U17" s="126"/>
      <c r="V17" s="126"/>
      <c r="W17" s="126"/>
      <c r="X17" s="126"/>
      <c r="Y17" s="126"/>
      <c r="Z17" s="126">
        <v>7</v>
      </c>
      <c r="AA17" s="126"/>
      <c r="AB17" s="126"/>
      <c r="AC17" s="126"/>
      <c r="AD17" s="126"/>
      <c r="AE17" s="126"/>
      <c r="AF17" s="126"/>
      <c r="AG17" s="126"/>
      <c r="AH17" s="126"/>
      <c r="AI17" s="126"/>
      <c r="AJ17" s="126"/>
      <c r="AK17" s="126"/>
      <c r="AL17" s="126"/>
      <c r="AM17" s="126"/>
      <c r="AN17" s="126"/>
      <c r="AO17" s="126"/>
      <c r="AP17" s="126"/>
      <c r="AQ17" s="126"/>
      <c r="AR17" s="126"/>
      <c r="AS17" s="176">
        <f>SUM(R17:AR17,P17,G17:N17)</f>
        <v>23</v>
      </c>
      <c r="AT17" s="179">
        <f>O48</f>
        <v>20.770000000000003</v>
      </c>
      <c r="AU17" s="164"/>
    </row>
    <row r="18" spans="1:47" s="182" customFormat="1" ht="14" x14ac:dyDescent="0.15">
      <c r="A18" s="170" t="s">
        <v>187</v>
      </c>
      <c r="B18" s="171" t="s">
        <v>55</v>
      </c>
      <c r="C18" s="179" t="s">
        <v>56</v>
      </c>
      <c r="D18" s="173">
        <v>0</v>
      </c>
      <c r="E18" s="180">
        <f>SUM(G18:O18)</f>
        <v>0</v>
      </c>
      <c r="F18" s="176">
        <f>SUM(G18:H18)</f>
        <v>0</v>
      </c>
      <c r="G18" s="126"/>
      <c r="H18" s="126"/>
      <c r="I18" s="126"/>
      <c r="J18" s="126"/>
      <c r="K18" s="126"/>
      <c r="L18" s="126"/>
      <c r="M18" s="126"/>
      <c r="N18" s="126"/>
      <c r="O18" s="126"/>
      <c r="P18" s="181">
        <f>D18-AS18</f>
        <v>0</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0</v>
      </c>
      <c r="AU18" s="164"/>
    </row>
    <row r="19" spans="1:47" s="182" customFormat="1" ht="14" x14ac:dyDescent="0.15">
      <c r="A19" s="170">
        <v>2</v>
      </c>
      <c r="B19" s="170" t="s">
        <v>35</v>
      </c>
      <c r="C19" s="179" t="s">
        <v>28</v>
      </c>
      <c r="D19" s="173">
        <v>247.34</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244.81</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2.5</v>
      </c>
      <c r="AA19" s="176">
        <f>SUM(AA20:AA28,AA30:AA45)</f>
        <v>0</v>
      </c>
      <c r="AB19" s="176">
        <f>SUM(AB20:AB29,AB31:AB45)</f>
        <v>0</v>
      </c>
      <c r="AC19" s="176">
        <f>SUM(AC20:AC30,AC32:AC45)</f>
        <v>0</v>
      </c>
      <c r="AD19" s="176">
        <f>SUM(AD20:AD31,AD33:AD45)</f>
        <v>0.03</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2.5299999999999998</v>
      </c>
      <c r="AT19" s="179">
        <f>Q48</f>
        <v>262.33</v>
      </c>
      <c r="AU19" s="164"/>
    </row>
    <row r="20" spans="1:47" s="182" customFormat="1" ht="14" x14ac:dyDescent="0.15">
      <c r="A20" s="170" t="s">
        <v>21</v>
      </c>
      <c r="B20" s="171" t="s">
        <v>17</v>
      </c>
      <c r="C20" s="179" t="s">
        <v>29</v>
      </c>
      <c r="D20" s="173">
        <v>0</v>
      </c>
      <c r="E20" s="180">
        <f>SUM(G20:P20)</f>
        <v>0</v>
      </c>
      <c r="F20" s="176">
        <f t="shared" si="4"/>
        <v>0</v>
      </c>
      <c r="G20" s="126"/>
      <c r="H20" s="126"/>
      <c r="I20" s="126"/>
      <c r="J20" s="126"/>
      <c r="K20" s="126"/>
      <c r="L20" s="126"/>
      <c r="M20" s="126"/>
      <c r="N20" s="126"/>
      <c r="O20" s="126"/>
      <c r="P20" s="126"/>
      <c r="Q20" s="176">
        <f>SUM(S20:AQ20)</f>
        <v>0</v>
      </c>
      <c r="R20" s="181">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0</v>
      </c>
      <c r="AU20" s="164"/>
    </row>
    <row r="21" spans="1:47" s="182" customFormat="1" ht="14" x14ac:dyDescent="0.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4" x14ac:dyDescent="0.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4" x14ac:dyDescent="0.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4" x14ac:dyDescent="0.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4" x14ac:dyDescent="0.15">
      <c r="A25" s="170" t="s">
        <v>14</v>
      </c>
      <c r="B25" s="171" t="s">
        <v>84</v>
      </c>
      <c r="C25" s="179" t="s">
        <v>125</v>
      </c>
      <c r="D25" s="173">
        <v>0</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0</v>
      </c>
      <c r="AU25" s="164"/>
    </row>
    <row r="26" spans="1:47" s="182" customFormat="1" ht="14" x14ac:dyDescent="0.15">
      <c r="A26" s="170" t="s">
        <v>22</v>
      </c>
      <c r="B26" s="171" t="s">
        <v>85</v>
      </c>
      <c r="C26" s="179" t="s">
        <v>51</v>
      </c>
      <c r="D26" s="173">
        <v>0</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0</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0</v>
      </c>
      <c r="AU26" s="164"/>
    </row>
    <row r="27" spans="1:47" s="182" customFormat="1" ht="20.25" customHeight="1" x14ac:dyDescent="0.15">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x14ac:dyDescent="0.15">
      <c r="A28" s="170" t="s">
        <v>45</v>
      </c>
      <c r="B28" s="171" t="s">
        <v>131</v>
      </c>
      <c r="C28" s="179" t="s">
        <v>31</v>
      </c>
      <c r="D28" s="173">
        <v>74.55</v>
      </c>
      <c r="E28" s="180">
        <f t="shared" si="6"/>
        <v>0</v>
      </c>
      <c r="F28" s="176">
        <f t="shared" si="4"/>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74.55</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90.19</v>
      </c>
      <c r="AU28" s="164"/>
    </row>
    <row r="29" spans="1:47" s="182" customFormat="1" ht="14" x14ac:dyDescent="0.15">
      <c r="A29" s="170" t="s">
        <v>130</v>
      </c>
      <c r="B29" s="171" t="s">
        <v>104</v>
      </c>
      <c r="C29" s="171" t="s">
        <v>148</v>
      </c>
      <c r="D29" s="173">
        <v>0</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4" x14ac:dyDescent="0.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4" x14ac:dyDescent="0.15">
      <c r="A31" s="170" t="s">
        <v>179</v>
      </c>
      <c r="B31" s="171" t="s">
        <v>80</v>
      </c>
      <c r="C31" s="179" t="s">
        <v>69</v>
      </c>
      <c r="D31" s="173">
        <v>0</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v>
      </c>
      <c r="AD31" s="126"/>
      <c r="AE31" s="126"/>
      <c r="AF31" s="126"/>
      <c r="AG31" s="126"/>
      <c r="AH31" s="126"/>
      <c r="AI31" s="126"/>
      <c r="AJ31" s="126"/>
      <c r="AK31" s="126"/>
      <c r="AL31" s="126"/>
      <c r="AM31" s="126"/>
      <c r="AN31" s="126"/>
      <c r="AO31" s="126"/>
      <c r="AP31" s="126"/>
      <c r="AQ31" s="126"/>
      <c r="AR31" s="126"/>
      <c r="AS31" s="176">
        <f>SUM(AD31:AR31,R31:AB31,G31:P31)</f>
        <v>0</v>
      </c>
      <c r="AT31" s="179">
        <f>AC48</f>
        <v>0</v>
      </c>
      <c r="AU31" s="164"/>
    </row>
    <row r="32" spans="1:47" s="182" customFormat="1" ht="14" x14ac:dyDescent="0.15">
      <c r="A32" s="170" t="s">
        <v>180</v>
      </c>
      <c r="B32" s="171" t="s">
        <v>87</v>
      </c>
      <c r="C32" s="179" t="s">
        <v>92</v>
      </c>
      <c r="D32" s="173">
        <v>35.58</v>
      </c>
      <c r="E32" s="180">
        <f t="shared" si="6"/>
        <v>0</v>
      </c>
      <c r="F32" s="176">
        <f t="shared" si="4"/>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35.58</v>
      </c>
      <c r="AE32" s="126"/>
      <c r="AF32" s="126"/>
      <c r="AG32" s="126"/>
      <c r="AH32" s="126"/>
      <c r="AI32" s="126"/>
      <c r="AJ32" s="126"/>
      <c r="AK32" s="126"/>
      <c r="AL32" s="126"/>
      <c r="AM32" s="126"/>
      <c r="AN32" s="126"/>
      <c r="AO32" s="126"/>
      <c r="AP32" s="126"/>
      <c r="AQ32" s="126"/>
      <c r="AR32" s="126"/>
      <c r="AS32" s="176">
        <f>SUM(AE32:AR32,R32:AC32,G32:P32)</f>
        <v>0</v>
      </c>
      <c r="AT32" s="179">
        <f>AD48</f>
        <v>36.78</v>
      </c>
      <c r="AU32" s="164"/>
    </row>
    <row r="33" spans="1:47" s="182" customFormat="1" ht="14" x14ac:dyDescent="0.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4" x14ac:dyDescent="0.15">
      <c r="A34" s="170" t="s">
        <v>182</v>
      </c>
      <c r="B34" s="171" t="s">
        <v>89</v>
      </c>
      <c r="C34" s="179" t="s">
        <v>97</v>
      </c>
      <c r="D34" s="173">
        <v>0.42</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0.42</v>
      </c>
      <c r="AG34" s="126"/>
      <c r="AH34" s="126"/>
      <c r="AI34" s="126"/>
      <c r="AJ34" s="126"/>
      <c r="AK34" s="126"/>
      <c r="AL34" s="126"/>
      <c r="AM34" s="126"/>
      <c r="AN34" s="126"/>
      <c r="AO34" s="126"/>
      <c r="AP34" s="126"/>
      <c r="AQ34" s="126"/>
      <c r="AR34" s="126"/>
      <c r="AS34" s="176">
        <f>SUM(AG34:AR34,R34:AE34,G34:P34)</f>
        <v>0</v>
      </c>
      <c r="AT34" s="179">
        <f>AF48</f>
        <v>0.65</v>
      </c>
      <c r="AU34" s="164"/>
    </row>
    <row r="35" spans="1:47" s="182" customFormat="1" ht="14" x14ac:dyDescent="0.15">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4" x14ac:dyDescent="0.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4" x14ac:dyDescent="0.15">
      <c r="A37" s="170" t="s">
        <v>185</v>
      </c>
      <c r="B37" s="171" t="s">
        <v>90</v>
      </c>
      <c r="C37" s="179" t="s">
        <v>95</v>
      </c>
      <c r="D37" s="173">
        <v>1.42</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1.42</v>
      </c>
      <c r="AJ37" s="126"/>
      <c r="AK37" s="126"/>
      <c r="AL37" s="126"/>
      <c r="AM37" s="126"/>
      <c r="AN37" s="126"/>
      <c r="AO37" s="126"/>
      <c r="AP37" s="126"/>
      <c r="AQ37" s="126"/>
      <c r="AR37" s="126"/>
      <c r="AS37" s="176">
        <f>SUM(AJ37:AR37,R37:AH37,G37:P37)</f>
        <v>0</v>
      </c>
      <c r="AT37" s="179">
        <f>AI48</f>
        <v>1.42</v>
      </c>
      <c r="AU37" s="164"/>
    </row>
    <row r="38" spans="1:47" s="182" customFormat="1" ht="20" x14ac:dyDescent="0.15">
      <c r="A38" s="170" t="s">
        <v>186</v>
      </c>
      <c r="B38" s="171" t="s">
        <v>91</v>
      </c>
      <c r="C38" s="179" t="s">
        <v>46</v>
      </c>
      <c r="D38" s="173">
        <v>15.8</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15.8</v>
      </c>
      <c r="AK38" s="126"/>
      <c r="AL38" s="126"/>
      <c r="AM38" s="126"/>
      <c r="AN38" s="126"/>
      <c r="AO38" s="126"/>
      <c r="AP38" s="126"/>
      <c r="AQ38" s="126"/>
      <c r="AR38" s="126"/>
      <c r="AS38" s="176">
        <f>SUM(AK38:AR38,R38:AI38,G38:P38)</f>
        <v>0</v>
      </c>
      <c r="AT38" s="179">
        <f>AJ48</f>
        <v>15.8</v>
      </c>
      <c r="AU38" s="164"/>
    </row>
    <row r="39" spans="1:47" s="182" customFormat="1" ht="14" x14ac:dyDescent="0.15">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0</v>
      </c>
      <c r="AU39" s="164"/>
    </row>
    <row r="40" spans="1:47" s="182" customFormat="1" ht="14" x14ac:dyDescent="0.15">
      <c r="A40" s="170" t="s">
        <v>189</v>
      </c>
      <c r="B40" s="171" t="s">
        <v>153</v>
      </c>
      <c r="C40" s="179" t="s">
        <v>151</v>
      </c>
      <c r="D40" s="173">
        <v>0.75</v>
      </c>
      <c r="E40" s="180">
        <f t="shared" si="6"/>
        <v>0</v>
      </c>
      <c r="F40" s="176">
        <f t="shared" si="4"/>
        <v>0</v>
      </c>
      <c r="G40" s="126"/>
      <c r="H40" s="126"/>
      <c r="I40" s="126"/>
      <c r="J40" s="126"/>
      <c r="K40" s="126"/>
      <c r="L40" s="126"/>
      <c r="M40" s="126"/>
      <c r="N40" s="126"/>
      <c r="O40" s="126"/>
      <c r="P40" s="126"/>
      <c r="Q40" s="176">
        <f>SUM(R40:AK40,AM40:AQ40)</f>
        <v>0.03</v>
      </c>
      <c r="R40" s="126"/>
      <c r="S40" s="126"/>
      <c r="T40" s="126"/>
      <c r="U40" s="126"/>
      <c r="V40" s="126"/>
      <c r="W40" s="126"/>
      <c r="X40" s="126"/>
      <c r="Y40" s="126"/>
      <c r="Z40" s="126"/>
      <c r="AA40" s="126"/>
      <c r="AB40" s="126"/>
      <c r="AC40" s="126"/>
      <c r="AD40" s="126">
        <v>0.03</v>
      </c>
      <c r="AE40" s="126"/>
      <c r="AF40" s="126"/>
      <c r="AG40" s="126"/>
      <c r="AH40" s="126"/>
      <c r="AI40" s="126"/>
      <c r="AJ40" s="126"/>
      <c r="AK40" s="126"/>
      <c r="AL40" s="181">
        <f>D40-AS40</f>
        <v>0.72</v>
      </c>
      <c r="AM40" s="126"/>
      <c r="AN40" s="126"/>
      <c r="AO40" s="126"/>
      <c r="AP40" s="126"/>
      <c r="AQ40" s="126"/>
      <c r="AR40" s="126"/>
      <c r="AS40" s="176">
        <f>SUM(AM40:AR40,R40:AK40,G40:P40)</f>
        <v>0.03</v>
      </c>
      <c r="AT40" s="179">
        <f>AL48</f>
        <v>1.17</v>
      </c>
      <c r="AU40" s="164"/>
    </row>
    <row r="41" spans="1:47" s="182" customFormat="1" ht="14" x14ac:dyDescent="0.15">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4" x14ac:dyDescent="0.15">
      <c r="A42" s="170" t="s">
        <v>191</v>
      </c>
      <c r="B42" s="171" t="s">
        <v>149</v>
      </c>
      <c r="C42" s="179" t="s">
        <v>103</v>
      </c>
      <c r="D42" s="173">
        <v>8.379999999999999</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8.379999999999999</v>
      </c>
      <c r="AO42" s="126"/>
      <c r="AP42" s="126"/>
      <c r="AQ42" s="126"/>
      <c r="AR42" s="126"/>
      <c r="AS42" s="176">
        <f>SUM(AO42:AR42,R42:AM42,G42:P42)</f>
        <v>0</v>
      </c>
      <c r="AT42" s="179">
        <f>AN48</f>
        <v>8.379999999999999</v>
      </c>
      <c r="AU42" s="164"/>
    </row>
    <row r="43" spans="1:47" s="182" customFormat="1" ht="14" x14ac:dyDescent="0.15">
      <c r="A43" s="170" t="s">
        <v>192</v>
      </c>
      <c r="B43" s="171" t="s">
        <v>156</v>
      </c>
      <c r="C43" s="179" t="s">
        <v>157</v>
      </c>
      <c r="D43" s="173">
        <v>106.05</v>
      </c>
      <c r="E43" s="180">
        <f t="shared" si="6"/>
        <v>0</v>
      </c>
      <c r="F43" s="176">
        <f t="shared" si="4"/>
        <v>0</v>
      </c>
      <c r="G43" s="126"/>
      <c r="H43" s="126"/>
      <c r="I43" s="126"/>
      <c r="J43" s="126"/>
      <c r="K43" s="126"/>
      <c r="L43" s="126"/>
      <c r="M43" s="126"/>
      <c r="N43" s="126"/>
      <c r="O43" s="126"/>
      <c r="P43" s="126"/>
      <c r="Q43" s="176">
        <f>SUM(R43:AN43,AP43:AQ43)</f>
        <v>2.5</v>
      </c>
      <c r="R43" s="126"/>
      <c r="S43" s="126"/>
      <c r="T43" s="126"/>
      <c r="U43" s="126"/>
      <c r="V43" s="126"/>
      <c r="W43" s="126"/>
      <c r="X43" s="126"/>
      <c r="Y43" s="126"/>
      <c r="Z43" s="126">
        <v>2.5</v>
      </c>
      <c r="AA43" s="126"/>
      <c r="AB43" s="126"/>
      <c r="AC43" s="126"/>
      <c r="AD43" s="126"/>
      <c r="AE43" s="126"/>
      <c r="AF43" s="126"/>
      <c r="AG43" s="126"/>
      <c r="AH43" s="126"/>
      <c r="AI43" s="126"/>
      <c r="AJ43" s="126"/>
      <c r="AK43" s="126"/>
      <c r="AL43" s="126"/>
      <c r="AM43" s="126"/>
      <c r="AN43" s="126"/>
      <c r="AO43" s="181">
        <f>D43-AS43</f>
        <v>103.55</v>
      </c>
      <c r="AP43" s="126"/>
      <c r="AQ43" s="126"/>
      <c r="AR43" s="126"/>
      <c r="AS43" s="176">
        <f>SUM(AP43:AR43,R43:AN43,G43:P43)</f>
        <v>2.5</v>
      </c>
      <c r="AT43" s="179">
        <f>AO48</f>
        <v>103.55</v>
      </c>
      <c r="AU43" s="164"/>
    </row>
    <row r="44" spans="1:47" s="182" customFormat="1" ht="14" x14ac:dyDescent="0.15">
      <c r="A44" s="170" t="s">
        <v>193</v>
      </c>
      <c r="B44" s="171" t="s">
        <v>155</v>
      </c>
      <c r="C44" s="179" t="s">
        <v>158</v>
      </c>
      <c r="D44" s="173">
        <v>4.38</v>
      </c>
      <c r="E44" s="180">
        <f t="shared" si="6"/>
        <v>0</v>
      </c>
      <c r="F44" s="176">
        <f t="shared" si="4"/>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4.38</v>
      </c>
      <c r="AQ44" s="126"/>
      <c r="AR44" s="126"/>
      <c r="AS44" s="176">
        <f>SUM(AQ44:AR44,R44:AO44,G44:P44)</f>
        <v>0</v>
      </c>
      <c r="AT44" s="179">
        <f>AP48</f>
        <v>4.38</v>
      </c>
      <c r="AU44" s="164"/>
    </row>
    <row r="45" spans="1:47" s="182" customFormat="1" ht="14" x14ac:dyDescent="0.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4" x14ac:dyDescent="0.15">
      <c r="A46" s="183">
        <v>3</v>
      </c>
      <c r="B46" s="184" t="s">
        <v>68</v>
      </c>
      <c r="C46" s="185" t="s">
        <v>81</v>
      </c>
      <c r="D46" s="173">
        <v>9.16</v>
      </c>
      <c r="E46" s="180">
        <f t="shared" si="6"/>
        <v>0</v>
      </c>
      <c r="F46" s="176">
        <f t="shared" si="4"/>
        <v>0</v>
      </c>
      <c r="G46" s="126"/>
      <c r="H46" s="126"/>
      <c r="I46" s="126"/>
      <c r="J46" s="126"/>
      <c r="K46" s="126"/>
      <c r="L46" s="126"/>
      <c r="M46" s="126"/>
      <c r="N46" s="126"/>
      <c r="O46" s="126"/>
      <c r="P46" s="126"/>
      <c r="Q46" s="176">
        <f>SUM(R46:AQ46)</f>
        <v>0.82000000000000006</v>
      </c>
      <c r="R46" s="126"/>
      <c r="S46" s="126"/>
      <c r="T46" s="126"/>
      <c r="U46" s="126"/>
      <c r="V46" s="126"/>
      <c r="W46" s="126"/>
      <c r="X46" s="126"/>
      <c r="Y46" s="126"/>
      <c r="Z46" s="126">
        <f>0.12+0.5</f>
        <v>0.62</v>
      </c>
      <c r="AA46" s="126"/>
      <c r="AB46" s="126"/>
      <c r="AC46" s="126"/>
      <c r="AD46" s="126"/>
      <c r="AE46" s="126"/>
      <c r="AF46" s="126"/>
      <c r="AG46" s="126"/>
      <c r="AH46" s="126"/>
      <c r="AI46" s="126"/>
      <c r="AJ46" s="126"/>
      <c r="AK46" s="126"/>
      <c r="AL46" s="126">
        <v>0.2</v>
      </c>
      <c r="AM46" s="126"/>
      <c r="AN46" s="126"/>
      <c r="AO46" s="126"/>
      <c r="AP46" s="126"/>
      <c r="AQ46" s="126"/>
      <c r="AR46" s="181">
        <f>D46-AS46</f>
        <v>8.34</v>
      </c>
      <c r="AS46" s="176">
        <f>SUM(R46:AQ46,G46:P46)</f>
        <v>0.82000000000000006</v>
      </c>
      <c r="AT46" s="179">
        <f>AR48</f>
        <v>8.34</v>
      </c>
      <c r="AU46" s="164"/>
    </row>
    <row r="47" spans="1:47" ht="16.5" customHeight="1" x14ac:dyDescent="0.15">
      <c r="A47" s="186"/>
      <c r="B47" s="187" t="s">
        <v>113</v>
      </c>
      <c r="C47" s="188"/>
      <c r="D47" s="126"/>
      <c r="E47" s="176">
        <f>SUM(G47:P47)</f>
        <v>16.399999999999999</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16.399999999999999</v>
      </c>
      <c r="O47" s="176">
        <f>SUM(O20:O46,O18,O9:O16)</f>
        <v>0</v>
      </c>
      <c r="P47" s="176">
        <f>SUM(P20:P46,P9:P17)</f>
        <v>0</v>
      </c>
      <c r="Q47" s="176">
        <f>SUM(R47:AQ47)</f>
        <v>17.52</v>
      </c>
      <c r="R47" s="176">
        <f>SUM(R21:R46,R9:R18)</f>
        <v>0</v>
      </c>
      <c r="S47" s="176">
        <f>SUM(S22:S46,S20,S9:S18)</f>
        <v>0</v>
      </c>
      <c r="T47" s="176">
        <f>SUM(T23:T46,T20:T21,T9:T18)</f>
        <v>0</v>
      </c>
      <c r="U47" s="176">
        <f>SUM(U24:U46,U20:U22,U9:U18)</f>
        <v>0</v>
      </c>
      <c r="V47" s="176">
        <f>SUM(V25:V46,V20:V23,V9:V18)</f>
        <v>0</v>
      </c>
      <c r="W47" s="176">
        <f>SUM(W26:W46,W20:W24,W9:W18)</f>
        <v>0</v>
      </c>
      <c r="X47" s="176">
        <f>SUM(X27:X46,X20:X25,X9:X18)</f>
        <v>0</v>
      </c>
      <c r="Y47" s="176">
        <f>SUM(Y28:Y46,Y20:Y26,Y9:Y18)</f>
        <v>0</v>
      </c>
      <c r="Z47" s="176">
        <f>SUM(Z29:Z46,Z20:Z27,Z9:Z18)</f>
        <v>15.64</v>
      </c>
      <c r="AA47" s="176">
        <f>SUM(AA30:AA46,AA20:AA28,AA9:AA18)</f>
        <v>0</v>
      </c>
      <c r="AB47" s="176">
        <f>SUM(AB31:AB46,AB20:AB29,AB9:AB18)</f>
        <v>0</v>
      </c>
      <c r="AC47" s="176">
        <f>SUM(AC32:AC46,AC20:AC30,AC9:AC18)</f>
        <v>0</v>
      </c>
      <c r="AD47" s="176">
        <f>SUM(AD33:AD46,AD20:AD31,AD9:AD18)</f>
        <v>1.2</v>
      </c>
      <c r="AE47" s="176">
        <f>SUM(AE34:AE46,AE20:AE32,AE9:AE18)</f>
        <v>0</v>
      </c>
      <c r="AF47" s="176">
        <f>SUM(AF35:AF46,AF20:AF33,AF9:AF18)</f>
        <v>0.23</v>
      </c>
      <c r="AG47" s="176">
        <f>SUM(AG36:AG46,AG20:AG34,AG9:AG18)</f>
        <v>0</v>
      </c>
      <c r="AH47" s="176">
        <f>SUM(AH37:AH46,AH20:AH35,AH9:AH18)</f>
        <v>0</v>
      </c>
      <c r="AI47" s="176">
        <f>SUM(AI9:AI18,AI20:AI36,AI38:AI46)</f>
        <v>0</v>
      </c>
      <c r="AJ47" s="176">
        <f>SUM(AJ39:AJ46,AJ20:AJ37,AJ9:AJ18)</f>
        <v>0</v>
      </c>
      <c r="AK47" s="176">
        <f>SUM(AK40:AK46,AK20:AK38,AK9:AK18)</f>
        <v>0</v>
      </c>
      <c r="AL47" s="176">
        <f>SUM(AL41:AL46,AL20:AL39,AL9:AL18)</f>
        <v>0.45</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x14ac:dyDescent="0.15">
      <c r="A48" s="189"/>
      <c r="B48" s="190" t="s">
        <v>114</v>
      </c>
      <c r="C48" s="191"/>
      <c r="D48" s="192"/>
      <c r="E48" s="192">
        <f>E47+E7</f>
        <v>303.69</v>
      </c>
      <c r="F48" s="192">
        <f>F8+F47</f>
        <v>87.8</v>
      </c>
      <c r="G48" s="192">
        <f>G47+G9</f>
        <v>25.589999999999996</v>
      </c>
      <c r="H48" s="192">
        <f>H10+H47</f>
        <v>62.21</v>
      </c>
      <c r="I48" s="192">
        <f>I11+I47</f>
        <v>101.81</v>
      </c>
      <c r="J48" s="192">
        <f>J12+J47</f>
        <v>57.85</v>
      </c>
      <c r="K48" s="192">
        <f>K13+K47</f>
        <v>12.59</v>
      </c>
      <c r="L48" s="192">
        <f>L14+L47</f>
        <v>0</v>
      </c>
      <c r="M48" s="192">
        <f>M15+M47</f>
        <v>0</v>
      </c>
      <c r="N48" s="192">
        <f>N47+N16</f>
        <v>22.869999999999997</v>
      </c>
      <c r="O48" s="192">
        <f>O47+O17</f>
        <v>20.770000000000003</v>
      </c>
      <c r="P48" s="192">
        <f>P47+P18</f>
        <v>0</v>
      </c>
      <c r="Q48" s="192">
        <f>SUM(Q47,Q19)</f>
        <v>262.33</v>
      </c>
      <c r="R48" s="192">
        <f>R47+R20</f>
        <v>0</v>
      </c>
      <c r="S48" s="192">
        <f>S47+S21</f>
        <v>0</v>
      </c>
      <c r="T48" s="192">
        <f>T47+T22</f>
        <v>0</v>
      </c>
      <c r="U48" s="192">
        <f>U47+U23</f>
        <v>0</v>
      </c>
      <c r="V48" s="192">
        <f>+V47+V24</f>
        <v>0</v>
      </c>
      <c r="W48" s="192">
        <f>+W47+W25</f>
        <v>0</v>
      </c>
      <c r="X48" s="192">
        <f>X47+X26</f>
        <v>0</v>
      </c>
      <c r="Y48" s="192">
        <f>+Y47+Y27</f>
        <v>0</v>
      </c>
      <c r="Z48" s="192">
        <f>+Z47+Z28</f>
        <v>90.19</v>
      </c>
      <c r="AA48" s="192">
        <f>AA47+AA29</f>
        <v>0</v>
      </c>
      <c r="AB48" s="192">
        <f>AB47+AB30</f>
        <v>0</v>
      </c>
      <c r="AC48" s="192">
        <f>AC47+AC31</f>
        <v>0</v>
      </c>
      <c r="AD48" s="192">
        <f>AD47+AD32</f>
        <v>36.78</v>
      </c>
      <c r="AE48" s="192">
        <f>AE47+AE33</f>
        <v>0</v>
      </c>
      <c r="AF48" s="192">
        <f>AF47+AF34</f>
        <v>0.65</v>
      </c>
      <c r="AG48" s="192">
        <f>AG47+AG35</f>
        <v>0</v>
      </c>
      <c r="AH48" s="192">
        <f>AH47+AH36</f>
        <v>0</v>
      </c>
      <c r="AI48" s="192">
        <f>AI47+AI37</f>
        <v>1.42</v>
      </c>
      <c r="AJ48" s="192">
        <f>AJ47+AJ38</f>
        <v>15.8</v>
      </c>
      <c r="AK48" s="192">
        <f>AK47+AK39</f>
        <v>0</v>
      </c>
      <c r="AL48" s="192">
        <f>AL47+AL40</f>
        <v>1.17</v>
      </c>
      <c r="AM48" s="192">
        <f>AM47+AM41</f>
        <v>0</v>
      </c>
      <c r="AN48" s="192">
        <f>AN47+AN42</f>
        <v>8.379999999999999</v>
      </c>
      <c r="AO48" s="192">
        <f>AO47+AO43</f>
        <v>103.55</v>
      </c>
      <c r="AP48" s="192">
        <f>AP47+AP44</f>
        <v>4.38</v>
      </c>
      <c r="AQ48" s="192">
        <f>AQ47+AQ45</f>
        <v>0</v>
      </c>
      <c r="AR48" s="192">
        <f>AR47+AR46</f>
        <v>8.34</v>
      </c>
      <c r="AS48" s="192"/>
      <c r="AT48" s="192"/>
    </row>
    <row r="50" spans="2:37" x14ac:dyDescent="0.15">
      <c r="B50" s="194" t="s">
        <v>165</v>
      </c>
      <c r="C50" s="195" t="s">
        <v>159</v>
      </c>
      <c r="D50" s="196"/>
    </row>
    <row r="51" spans="2:37" ht="16" x14ac:dyDescent="0.2">
      <c r="B51" s="194" t="s">
        <v>166</v>
      </c>
      <c r="C51" s="195" t="s">
        <v>160</v>
      </c>
      <c r="D51" s="196"/>
      <c r="AA51" s="163"/>
      <c r="AB51" s="163"/>
      <c r="AC51" s="163"/>
      <c r="AD51" s="163"/>
      <c r="AE51" s="163"/>
      <c r="AF51" s="163"/>
      <c r="AG51" s="163"/>
      <c r="AH51" s="163"/>
      <c r="AI51" s="163"/>
      <c r="AJ51" s="197"/>
      <c r="AK51" s="197"/>
    </row>
    <row r="52" spans="2:37" ht="16" x14ac:dyDescent="0.2">
      <c r="B52" s="194" t="s">
        <v>167</v>
      </c>
      <c r="C52" s="195" t="s">
        <v>119</v>
      </c>
      <c r="D52" s="196"/>
      <c r="AA52" s="163"/>
      <c r="AB52" s="163"/>
      <c r="AC52" s="163"/>
      <c r="AD52" s="163"/>
      <c r="AE52" s="163"/>
      <c r="AF52" s="163"/>
      <c r="AG52" s="163"/>
      <c r="AH52" s="163"/>
      <c r="AI52" s="163"/>
      <c r="AJ52" s="197"/>
      <c r="AK52" s="197"/>
    </row>
    <row r="53" spans="2:37" ht="16" x14ac:dyDescent="0.2">
      <c r="AA53" s="163"/>
      <c r="AB53" s="163"/>
      <c r="AC53" s="163"/>
      <c r="AD53" s="163"/>
      <c r="AE53" s="163"/>
      <c r="AF53" s="163"/>
      <c r="AG53" s="163"/>
      <c r="AH53" s="163"/>
      <c r="AI53" s="163"/>
      <c r="AJ53" s="197"/>
      <c r="AK53" s="197"/>
    </row>
    <row r="54" spans="2:37" ht="16" x14ac:dyDescent="0.2">
      <c r="AA54" s="163"/>
      <c r="AB54" s="163"/>
      <c r="AC54" s="163"/>
      <c r="AD54" s="163"/>
      <c r="AE54" s="163"/>
      <c r="AF54" s="163"/>
      <c r="AG54" s="163"/>
      <c r="AH54" s="163"/>
      <c r="AI54" s="163"/>
      <c r="AJ54" s="197"/>
      <c r="AK54" s="197"/>
    </row>
    <row r="64" spans="2:37" x14ac:dyDescent="0.15">
      <c r="B64" s="200"/>
    </row>
  </sheetData>
  <sheetProtection password="C77F" sheet="1" selectLockedCells="1"/>
  <mergeCells count="11">
    <mergeCell ref="B5:B6"/>
    <mergeCell ref="C5:C6"/>
    <mergeCell ref="D5:D6"/>
    <mergeCell ref="A1:B1"/>
    <mergeCell ref="A2:AS2"/>
    <mergeCell ref="A3:AT3"/>
    <mergeCell ref="AQ4:AT4"/>
    <mergeCell ref="F5:AR5"/>
    <mergeCell ref="AS5:AS6"/>
    <mergeCell ref="AT5:AT6"/>
    <mergeCell ref="A5:A6"/>
  </mergeCells>
  <phoneticPr fontId="3" type="noConversion"/>
  <pageMargins left="0.47" right="0.16" top="0.64" bottom="0.2" header="0.56999999999999995" footer="0.16"/>
  <pageSetup paperSize="8" orientation="landscape"/>
  <ignoredErrors>
    <ignoredError sqref="I48:AT48 E48:G48 AN33:AN47 AL19:AL45 AD29:AD32 AE7:AK8 AD7:AD8 AL7:AL8 AD19:AD27 AM7:AM8 AO7:AT47 AN7:AN8 AN19:AN31 E7:M47 O7:AC8 N7:N8 N10:N16 O19:AC32 O9:Y9 N18:N47 AD47 O47:AC47 O33:Y46 AL47 AE19:AK47 AM19:AM47 O10:Q18" unlockedFormula="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V64"/>
  <sheetViews>
    <sheetView workbookViewId="0">
      <pane xSplit="4" ySplit="6" topLeftCell="H7" activePane="bottomRight" state="frozen"/>
      <selection activeCell="K16" sqref="K16"/>
      <selection pane="topRight" activeCell="K16" sqref="K16"/>
      <selection pane="bottomLeft" activeCell="K16" sqref="K16"/>
      <selection pane="bottomRight" activeCell="K16" sqref="K16"/>
    </sheetView>
  </sheetViews>
  <sheetFormatPr baseColWidth="10" defaultColWidth="7.83203125" defaultRowHeight="13" x14ac:dyDescent="0.15"/>
  <cols>
    <col min="1" max="1" width="3.6640625" style="193" customWidth="1"/>
    <col min="2" max="2" width="21.5" style="198" customWidth="1"/>
    <col min="3" max="3" width="5.1640625" style="199" customWidth="1"/>
    <col min="4" max="46" width="8.6640625" style="164" customWidth="1"/>
    <col min="47" max="47" width="9.83203125" style="164" customWidth="1"/>
    <col min="48" max="48" width="39.5" style="164" customWidth="1"/>
    <col min="49" max="16384" width="7.83203125" style="164"/>
  </cols>
  <sheetData>
    <row r="1" spans="1:48" ht="16" x14ac:dyDescent="0.2">
      <c r="A1" s="709" t="s">
        <v>212</v>
      </c>
      <c r="B1" s="709"/>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x14ac:dyDescent="0.2">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130"/>
    </row>
    <row r="3" spans="1:48" ht="16" x14ac:dyDescent="0.15">
      <c r="A3" s="658" t="s">
        <v>235</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row>
    <row r="4" spans="1:48" ht="16" x14ac:dyDescent="0.1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710" t="s">
        <v>32</v>
      </c>
      <c r="AR4" s="710"/>
      <c r="AS4" s="710"/>
      <c r="AT4" s="710"/>
    </row>
    <row r="5" spans="1:48" ht="14.25" customHeight="1" x14ac:dyDescent="0.15">
      <c r="A5" s="711" t="s">
        <v>20</v>
      </c>
      <c r="B5" s="725" t="s">
        <v>164</v>
      </c>
      <c r="C5" s="705" t="s">
        <v>24</v>
      </c>
      <c r="D5" s="708" t="s">
        <v>133</v>
      </c>
      <c r="E5" s="166"/>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c r="AS5" s="708" t="s">
        <v>112</v>
      </c>
      <c r="AT5" s="708" t="s">
        <v>195</v>
      </c>
    </row>
    <row r="6" spans="1:48" s="169" customFormat="1" ht="36" customHeight="1" x14ac:dyDescent="0.15">
      <c r="A6" s="711"/>
      <c r="B6" s="726"/>
      <c r="C6" s="706"/>
      <c r="D6" s="708"/>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708"/>
      <c r="AT6" s="708"/>
    </row>
    <row r="7" spans="1:48" s="169" customFormat="1" ht="17.25" customHeight="1" x14ac:dyDescent="0.15">
      <c r="A7" s="170">
        <v>1</v>
      </c>
      <c r="B7" s="171" t="s">
        <v>34</v>
      </c>
      <c r="C7" s="172" t="s">
        <v>25</v>
      </c>
      <c r="D7" s="173">
        <v>572.87</v>
      </c>
      <c r="E7" s="174">
        <f>D7-AS7</f>
        <v>567.28</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0</v>
      </c>
      <c r="O7" s="175">
        <f>SUM(O9:O16,O18)</f>
        <v>0</v>
      </c>
      <c r="P7" s="175">
        <f>SUM(P9:P17)</f>
        <v>0</v>
      </c>
      <c r="Q7" s="176">
        <f>SUM(Q9:Q18)</f>
        <v>5.59</v>
      </c>
      <c r="R7" s="175">
        <f>SUM(R9:R18)</f>
        <v>0</v>
      </c>
      <c r="S7" s="175">
        <f t="shared" ref="S7:AR7" si="0">SUM(S9:S18)</f>
        <v>0</v>
      </c>
      <c r="T7" s="175">
        <f t="shared" si="0"/>
        <v>0</v>
      </c>
      <c r="U7" s="175">
        <f t="shared" si="0"/>
        <v>0</v>
      </c>
      <c r="V7" s="175">
        <f t="shared" si="0"/>
        <v>0</v>
      </c>
      <c r="W7" s="175">
        <f t="shared" si="0"/>
        <v>3</v>
      </c>
      <c r="X7" s="175">
        <f t="shared" si="0"/>
        <v>0</v>
      </c>
      <c r="Y7" s="175">
        <f t="shared" si="0"/>
        <v>0</v>
      </c>
      <c r="Z7" s="175">
        <f t="shared" si="0"/>
        <v>0.25</v>
      </c>
      <c r="AA7" s="175">
        <f t="shared" si="0"/>
        <v>0</v>
      </c>
      <c r="AB7" s="175">
        <f t="shared" si="0"/>
        <v>0</v>
      </c>
      <c r="AC7" s="175">
        <f t="shared" si="0"/>
        <v>0</v>
      </c>
      <c r="AD7" s="175">
        <f t="shared" si="0"/>
        <v>1.1400000000000001</v>
      </c>
      <c r="AE7" s="175">
        <f t="shared" si="0"/>
        <v>0</v>
      </c>
      <c r="AF7" s="175">
        <f t="shared" si="0"/>
        <v>0</v>
      </c>
      <c r="AG7" s="175">
        <f t="shared" si="0"/>
        <v>0</v>
      </c>
      <c r="AH7" s="175">
        <f t="shared" si="0"/>
        <v>0</v>
      </c>
      <c r="AI7" s="175">
        <f t="shared" si="0"/>
        <v>0</v>
      </c>
      <c r="AJ7" s="175">
        <f t="shared" si="0"/>
        <v>1.2</v>
      </c>
      <c r="AK7" s="175">
        <f t="shared" si="0"/>
        <v>0</v>
      </c>
      <c r="AL7" s="175">
        <f t="shared" si="0"/>
        <v>0</v>
      </c>
      <c r="AM7" s="175">
        <f t="shared" si="0"/>
        <v>0</v>
      </c>
      <c r="AN7" s="175">
        <f t="shared" si="0"/>
        <v>0</v>
      </c>
      <c r="AO7" s="175">
        <f t="shared" si="0"/>
        <v>0</v>
      </c>
      <c r="AP7" s="175">
        <f t="shared" si="0"/>
        <v>0</v>
      </c>
      <c r="AQ7" s="175">
        <f t="shared" si="0"/>
        <v>0</v>
      </c>
      <c r="AR7" s="175">
        <f t="shared" si="0"/>
        <v>0</v>
      </c>
      <c r="AS7" s="177">
        <f>SUM(AS9:AS18)</f>
        <v>5.59</v>
      </c>
      <c r="AT7" s="178">
        <f>E48</f>
        <v>571.07999999999993</v>
      </c>
      <c r="AV7" s="203" t="s">
        <v>207</v>
      </c>
    </row>
    <row r="8" spans="1:48" s="182" customFormat="1" ht="14" x14ac:dyDescent="0.15">
      <c r="A8" s="170" t="s">
        <v>5</v>
      </c>
      <c r="B8" s="171" t="s">
        <v>77</v>
      </c>
      <c r="C8" s="179" t="s">
        <v>78</v>
      </c>
      <c r="D8" s="173">
        <v>395.1</v>
      </c>
      <c r="E8" s="180">
        <f>SUM(I8:P8)</f>
        <v>0</v>
      </c>
      <c r="F8" s="181">
        <f>D8-AS8</f>
        <v>389.81</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5.29</v>
      </c>
      <c r="R8" s="176">
        <f t="shared" si="1"/>
        <v>0</v>
      </c>
      <c r="S8" s="176">
        <f t="shared" si="1"/>
        <v>0</v>
      </c>
      <c r="T8" s="176">
        <f t="shared" si="1"/>
        <v>0</v>
      </c>
      <c r="U8" s="176">
        <f t="shared" si="1"/>
        <v>0</v>
      </c>
      <c r="V8" s="176">
        <f t="shared" si="1"/>
        <v>0</v>
      </c>
      <c r="W8" s="176">
        <f t="shared" si="1"/>
        <v>3</v>
      </c>
      <c r="X8" s="176">
        <f t="shared" si="1"/>
        <v>0</v>
      </c>
      <c r="Y8" s="176">
        <f t="shared" si="1"/>
        <v>0</v>
      </c>
      <c r="Z8" s="176">
        <f t="shared" si="1"/>
        <v>0.25</v>
      </c>
      <c r="AA8" s="176">
        <f t="shared" si="1"/>
        <v>0</v>
      </c>
      <c r="AB8" s="176">
        <f t="shared" si="1"/>
        <v>0</v>
      </c>
      <c r="AC8" s="176">
        <f t="shared" si="1"/>
        <v>0</v>
      </c>
      <c r="AD8" s="176">
        <f t="shared" si="1"/>
        <v>0.84000000000000008</v>
      </c>
      <c r="AE8" s="176">
        <f t="shared" si="1"/>
        <v>0</v>
      </c>
      <c r="AF8" s="176">
        <f t="shared" si="1"/>
        <v>0</v>
      </c>
      <c r="AG8" s="176">
        <f t="shared" si="1"/>
        <v>0</v>
      </c>
      <c r="AH8" s="176">
        <f t="shared" si="1"/>
        <v>0</v>
      </c>
      <c r="AI8" s="176">
        <f t="shared" si="1"/>
        <v>0</v>
      </c>
      <c r="AJ8" s="176">
        <f t="shared" si="1"/>
        <v>1.2</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5.29</v>
      </c>
      <c r="AT8" s="179">
        <f>F48</f>
        <v>389.81</v>
      </c>
      <c r="AU8" s="164"/>
      <c r="AV8" s="203" t="s">
        <v>208</v>
      </c>
    </row>
    <row r="9" spans="1:48" s="182" customFormat="1" ht="14" x14ac:dyDescent="0.15">
      <c r="A9" s="170"/>
      <c r="B9" s="171" t="s">
        <v>205</v>
      </c>
      <c r="C9" s="179" t="s">
        <v>76</v>
      </c>
      <c r="D9" s="173">
        <v>293.84999999999997</v>
      </c>
      <c r="E9" s="180">
        <f>SUM(H9:P9)</f>
        <v>0</v>
      </c>
      <c r="F9" s="176">
        <f>SUM(H9)</f>
        <v>0</v>
      </c>
      <c r="G9" s="181">
        <f>D9-AS9</f>
        <v>289.76</v>
      </c>
      <c r="H9" s="126"/>
      <c r="I9" s="126"/>
      <c r="J9" s="126"/>
      <c r="K9" s="126"/>
      <c r="L9" s="126"/>
      <c r="M9" s="126"/>
      <c r="N9" s="126"/>
      <c r="O9" s="126"/>
      <c r="P9" s="126"/>
      <c r="Q9" s="176">
        <f>SUM(R9:AQ9)</f>
        <v>4.09</v>
      </c>
      <c r="R9" s="126"/>
      <c r="S9" s="126"/>
      <c r="T9" s="126"/>
      <c r="U9" s="126"/>
      <c r="V9" s="126"/>
      <c r="W9" s="126">
        <v>2</v>
      </c>
      <c r="X9" s="126"/>
      <c r="Y9" s="126"/>
      <c r="Z9" s="126">
        <v>0.25</v>
      </c>
      <c r="AA9" s="126"/>
      <c r="AB9" s="126"/>
      <c r="AC9" s="126"/>
      <c r="AD9" s="126">
        <v>0.64</v>
      </c>
      <c r="AE9" s="126"/>
      <c r="AF9" s="126"/>
      <c r="AG9" s="126"/>
      <c r="AH9" s="126"/>
      <c r="AI9" s="126"/>
      <c r="AJ9" s="126">
        <v>1.2</v>
      </c>
      <c r="AK9" s="126"/>
      <c r="AL9" s="126"/>
      <c r="AM9" s="126"/>
      <c r="AN9" s="126"/>
      <c r="AO9" s="126"/>
      <c r="AP9" s="126"/>
      <c r="AQ9" s="126"/>
      <c r="AR9" s="126"/>
      <c r="AS9" s="176">
        <f>SUM(R9:AR9,H9:P9)</f>
        <v>4.09</v>
      </c>
      <c r="AT9" s="179">
        <f>G48</f>
        <v>289.76</v>
      </c>
      <c r="AU9" s="164"/>
      <c r="AV9" s="203" t="s">
        <v>209</v>
      </c>
    </row>
    <row r="10" spans="1:48" s="182" customFormat="1" ht="14" x14ac:dyDescent="0.15">
      <c r="A10" s="170"/>
      <c r="B10" s="171" t="s">
        <v>206</v>
      </c>
      <c r="C10" s="179" t="s">
        <v>204</v>
      </c>
      <c r="D10" s="173">
        <v>101.25</v>
      </c>
      <c r="E10" s="180">
        <f>SUM(G10,I10:P10)</f>
        <v>0</v>
      </c>
      <c r="F10" s="176">
        <f>SUM(G10)</f>
        <v>0</v>
      </c>
      <c r="G10" s="126"/>
      <c r="H10" s="181">
        <f>D10-AS10</f>
        <v>100.05</v>
      </c>
      <c r="I10" s="126"/>
      <c r="J10" s="126"/>
      <c r="K10" s="126"/>
      <c r="L10" s="126"/>
      <c r="M10" s="126"/>
      <c r="N10" s="126"/>
      <c r="O10" s="126"/>
      <c r="P10" s="126"/>
      <c r="Q10" s="176">
        <f t="shared" ref="Q10:Q17" si="2">SUM(R10:AQ10)</f>
        <v>1.2</v>
      </c>
      <c r="R10" s="126"/>
      <c r="S10" s="126"/>
      <c r="T10" s="126"/>
      <c r="U10" s="126"/>
      <c r="V10" s="126"/>
      <c r="W10" s="126">
        <v>1</v>
      </c>
      <c r="X10" s="126"/>
      <c r="Y10" s="126"/>
      <c r="Z10" s="126"/>
      <c r="AA10" s="126"/>
      <c r="AB10" s="126"/>
      <c r="AC10" s="126"/>
      <c r="AD10" s="126">
        <v>0.2</v>
      </c>
      <c r="AE10" s="126"/>
      <c r="AF10" s="126"/>
      <c r="AG10" s="126"/>
      <c r="AH10" s="126"/>
      <c r="AI10" s="126"/>
      <c r="AJ10" s="126"/>
      <c r="AK10" s="126"/>
      <c r="AL10" s="126"/>
      <c r="AM10" s="126"/>
      <c r="AN10" s="126"/>
      <c r="AO10" s="126"/>
      <c r="AP10" s="126"/>
      <c r="AQ10" s="126"/>
      <c r="AR10" s="126"/>
      <c r="AS10" s="176">
        <f>SUM(R10:AR10,I10:P10,G10)</f>
        <v>1.2</v>
      </c>
      <c r="AT10" s="179">
        <f>H48</f>
        <v>100.05</v>
      </c>
      <c r="AU10" s="164"/>
      <c r="AV10" s="203" t="s">
        <v>210</v>
      </c>
    </row>
    <row r="11" spans="1:48" s="182" customFormat="1" ht="14" x14ac:dyDescent="0.15">
      <c r="A11" s="170" t="s">
        <v>6</v>
      </c>
      <c r="B11" s="171" t="s">
        <v>105</v>
      </c>
      <c r="C11" s="179" t="s">
        <v>54</v>
      </c>
      <c r="D11" s="173">
        <v>62.72</v>
      </c>
      <c r="E11" s="180">
        <f>SUM(G11:H11,J11:P11)</f>
        <v>0</v>
      </c>
      <c r="F11" s="176">
        <f>SUM(G11:H11)</f>
        <v>0</v>
      </c>
      <c r="G11" s="126"/>
      <c r="H11" s="126"/>
      <c r="I11" s="181">
        <f>D11-AS11</f>
        <v>62.42</v>
      </c>
      <c r="J11" s="126"/>
      <c r="K11" s="126"/>
      <c r="L11" s="126"/>
      <c r="M11" s="126"/>
      <c r="N11" s="126"/>
      <c r="O11" s="126"/>
      <c r="P11" s="126"/>
      <c r="Q11" s="176">
        <f t="shared" si="2"/>
        <v>0.3</v>
      </c>
      <c r="R11" s="126"/>
      <c r="S11" s="126"/>
      <c r="T11" s="126"/>
      <c r="U11" s="126"/>
      <c r="V11" s="126"/>
      <c r="W11" s="126"/>
      <c r="X11" s="126"/>
      <c r="Y11" s="126"/>
      <c r="Z11" s="126"/>
      <c r="AA11" s="126"/>
      <c r="AB11" s="126"/>
      <c r="AC11" s="126"/>
      <c r="AD11" s="126">
        <v>0.3</v>
      </c>
      <c r="AE11" s="126"/>
      <c r="AF11" s="126"/>
      <c r="AG11" s="126"/>
      <c r="AH11" s="126"/>
      <c r="AI11" s="126"/>
      <c r="AJ11" s="126"/>
      <c r="AK11" s="126"/>
      <c r="AL11" s="126"/>
      <c r="AM11" s="126"/>
      <c r="AN11" s="126"/>
      <c r="AO11" s="126"/>
      <c r="AP11" s="126"/>
      <c r="AQ11" s="126"/>
      <c r="AR11" s="126"/>
      <c r="AS11" s="176">
        <f>SUM(R11:AR11,J11:P11,G11:H11)</f>
        <v>0.3</v>
      </c>
      <c r="AT11" s="179">
        <f>I48</f>
        <v>62.42</v>
      </c>
      <c r="AU11" s="164"/>
    </row>
    <row r="12" spans="1:48" s="182" customFormat="1" ht="14" x14ac:dyDescent="0.15">
      <c r="A12" s="170" t="s">
        <v>7</v>
      </c>
      <c r="B12" s="171" t="s">
        <v>37</v>
      </c>
      <c r="C12" s="179" t="s">
        <v>42</v>
      </c>
      <c r="D12" s="173">
        <v>92.31</v>
      </c>
      <c r="E12" s="180">
        <f>SUM(G12:I12,K12:P12)</f>
        <v>0</v>
      </c>
      <c r="F12" s="176">
        <f t="shared" ref="F12:F17" si="3">SUM(G12:H12)</f>
        <v>0</v>
      </c>
      <c r="G12" s="126"/>
      <c r="H12" s="126"/>
      <c r="I12" s="126"/>
      <c r="J12" s="181">
        <f>D12-AS12</f>
        <v>92.31</v>
      </c>
      <c r="K12" s="126"/>
      <c r="L12" s="126"/>
      <c r="M12" s="126"/>
      <c r="N12" s="126"/>
      <c r="O12" s="126"/>
      <c r="P12" s="126"/>
      <c r="Q12" s="176">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76">
        <f>SUM(R12:AR12,K12:P12,G12:I12)</f>
        <v>0</v>
      </c>
      <c r="AT12" s="179">
        <f>J48</f>
        <v>92.31</v>
      </c>
      <c r="AU12" s="164"/>
    </row>
    <row r="13" spans="1:48" s="182" customFormat="1" ht="14" x14ac:dyDescent="0.15">
      <c r="A13" s="170" t="s">
        <v>8</v>
      </c>
      <c r="B13" s="171" t="s">
        <v>15</v>
      </c>
      <c r="C13" s="179" t="s">
        <v>26</v>
      </c>
      <c r="D13" s="173">
        <v>0</v>
      </c>
      <c r="E13" s="180">
        <f>SUM(G13:J13,L13:P13)</f>
        <v>0</v>
      </c>
      <c r="F13" s="176">
        <f t="shared" si="3"/>
        <v>0</v>
      </c>
      <c r="G13" s="126"/>
      <c r="H13" s="126"/>
      <c r="I13" s="126"/>
      <c r="J13" s="126"/>
      <c r="K13" s="181">
        <f>D13-AS13</f>
        <v>0</v>
      </c>
      <c r="L13" s="126"/>
      <c r="M13" s="126"/>
      <c r="N13" s="126"/>
      <c r="O13" s="126"/>
      <c r="P13" s="126"/>
      <c r="Q13" s="176">
        <f t="shared" si="2"/>
        <v>0</v>
      </c>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76">
        <f>SUM(R13:AR13,L13:P13,G13:J13)</f>
        <v>0</v>
      </c>
      <c r="AT13" s="179">
        <f>K48</f>
        <v>0</v>
      </c>
      <c r="AU13" s="164"/>
    </row>
    <row r="14" spans="1:48" s="182" customFormat="1" ht="14" x14ac:dyDescent="0.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4" x14ac:dyDescent="0.15">
      <c r="A15" s="170" t="s">
        <v>39</v>
      </c>
      <c r="B15" s="171" t="s">
        <v>38</v>
      </c>
      <c r="C15" s="179" t="s">
        <v>43</v>
      </c>
      <c r="D15" s="173">
        <v>0</v>
      </c>
      <c r="E15" s="180">
        <f>SUM(G15:L15,N15:P15)</f>
        <v>0</v>
      </c>
      <c r="F15" s="176">
        <f t="shared" si="3"/>
        <v>0</v>
      </c>
      <c r="G15" s="126"/>
      <c r="H15" s="126"/>
      <c r="I15" s="126"/>
      <c r="J15" s="126"/>
      <c r="K15" s="126"/>
      <c r="L15" s="126"/>
      <c r="M15" s="181">
        <f>D15-AS15</f>
        <v>0</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0</v>
      </c>
      <c r="AU15" s="164"/>
    </row>
    <row r="16" spans="1:48" s="182" customFormat="1" ht="14" x14ac:dyDescent="0.15">
      <c r="A16" s="170" t="s">
        <v>40</v>
      </c>
      <c r="B16" s="171" t="s">
        <v>82</v>
      </c>
      <c r="C16" s="179" t="s">
        <v>70</v>
      </c>
      <c r="D16" s="173">
        <v>22.73</v>
      </c>
      <c r="E16" s="180">
        <f>SUM(G16:M16,O16:P16)</f>
        <v>0</v>
      </c>
      <c r="F16" s="176">
        <f t="shared" si="3"/>
        <v>0</v>
      </c>
      <c r="G16" s="126"/>
      <c r="H16" s="126"/>
      <c r="I16" s="126"/>
      <c r="J16" s="126"/>
      <c r="K16" s="126"/>
      <c r="L16" s="126"/>
      <c r="M16" s="126"/>
      <c r="N16" s="181">
        <f>D16-AS16</f>
        <v>22.73</v>
      </c>
      <c r="O16" s="126"/>
      <c r="P16" s="126"/>
      <c r="Q16" s="176">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0</v>
      </c>
      <c r="AT16" s="179">
        <f>N48</f>
        <v>26.53</v>
      </c>
      <c r="AU16" s="164"/>
    </row>
    <row r="17" spans="1:47" s="182" customFormat="1" ht="14" x14ac:dyDescent="0.15">
      <c r="A17" s="170" t="s">
        <v>50</v>
      </c>
      <c r="B17" s="171" t="s">
        <v>48</v>
      </c>
      <c r="C17" s="179" t="s">
        <v>49</v>
      </c>
      <c r="D17" s="173">
        <v>0</v>
      </c>
      <c r="E17" s="180">
        <f>SUM(G17:N17,P17)</f>
        <v>0</v>
      </c>
      <c r="F17" s="176">
        <f t="shared" si="3"/>
        <v>0</v>
      </c>
      <c r="G17" s="126"/>
      <c r="H17" s="126"/>
      <c r="I17" s="126"/>
      <c r="J17" s="126"/>
      <c r="K17" s="126"/>
      <c r="L17" s="126"/>
      <c r="M17" s="126"/>
      <c r="N17" s="126"/>
      <c r="O17" s="181">
        <f>D17-AS17</f>
        <v>0</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0</v>
      </c>
      <c r="AU17" s="164"/>
    </row>
    <row r="18" spans="1:47" s="182" customFormat="1" ht="14" x14ac:dyDescent="0.15">
      <c r="A18" s="170" t="s">
        <v>187</v>
      </c>
      <c r="B18" s="171" t="s">
        <v>55</v>
      </c>
      <c r="C18" s="179" t="s">
        <v>56</v>
      </c>
      <c r="D18" s="173">
        <v>0</v>
      </c>
      <c r="E18" s="180">
        <f>SUM(G18:O18)</f>
        <v>0</v>
      </c>
      <c r="F18" s="176">
        <f>SUM(G18:H18)</f>
        <v>0</v>
      </c>
      <c r="G18" s="126"/>
      <c r="H18" s="126"/>
      <c r="I18" s="126"/>
      <c r="J18" s="126"/>
      <c r="K18" s="126"/>
      <c r="L18" s="126"/>
      <c r="M18" s="126"/>
      <c r="N18" s="126"/>
      <c r="O18" s="126"/>
      <c r="P18" s="181">
        <f>D18-AS18</f>
        <v>0</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0</v>
      </c>
      <c r="AU18" s="164"/>
    </row>
    <row r="19" spans="1:47" s="182" customFormat="1" ht="14" x14ac:dyDescent="0.15">
      <c r="A19" s="170">
        <v>2</v>
      </c>
      <c r="B19" s="170" t="s">
        <v>35</v>
      </c>
      <c r="C19" s="179" t="s">
        <v>28</v>
      </c>
      <c r="D19" s="173">
        <v>259.66999999999996</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258.66999999999996</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0</v>
      </c>
      <c r="AA19" s="176">
        <f>SUM(AA20:AA28,AA30:AA45)</f>
        <v>0</v>
      </c>
      <c r="AB19" s="176">
        <f>SUM(AB20:AB29,AB31:AB45)</f>
        <v>0</v>
      </c>
      <c r="AC19" s="176">
        <f>SUM(AC20:AC30,AC32:AC45)</f>
        <v>0</v>
      </c>
      <c r="AD19" s="176">
        <f>SUM(AD20:AD31,AD33:AD45)</f>
        <v>0</v>
      </c>
      <c r="AE19" s="176">
        <f>SUM(AE20:AE32,AE34:AE45)</f>
        <v>0</v>
      </c>
      <c r="AF19" s="176">
        <f>SUM(AF20:AF33,AF35:AF45)</f>
        <v>1</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1</v>
      </c>
      <c r="AT19" s="179">
        <f>Q48</f>
        <v>265.47999999999996</v>
      </c>
      <c r="AU19" s="164"/>
    </row>
    <row r="20" spans="1:47" s="182" customFormat="1" ht="14" x14ac:dyDescent="0.15">
      <c r="A20" s="170" t="s">
        <v>21</v>
      </c>
      <c r="B20" s="171" t="s">
        <v>17</v>
      </c>
      <c r="C20" s="179" t="s">
        <v>29</v>
      </c>
      <c r="D20" s="173">
        <v>0</v>
      </c>
      <c r="E20" s="180">
        <f>SUM(G20:P20)</f>
        <v>0</v>
      </c>
      <c r="F20" s="176">
        <f t="shared" si="4"/>
        <v>0</v>
      </c>
      <c r="G20" s="126"/>
      <c r="H20" s="126"/>
      <c r="I20" s="126"/>
      <c r="J20" s="126"/>
      <c r="K20" s="126"/>
      <c r="L20" s="126"/>
      <c r="M20" s="126"/>
      <c r="N20" s="126"/>
      <c r="O20" s="126"/>
      <c r="P20" s="126"/>
      <c r="Q20" s="176">
        <f>SUM(S20:AQ20)</f>
        <v>0</v>
      </c>
      <c r="R20" s="181">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0</v>
      </c>
      <c r="AU20" s="164"/>
    </row>
    <row r="21" spans="1:47" s="182" customFormat="1" ht="14" x14ac:dyDescent="0.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4" x14ac:dyDescent="0.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4" x14ac:dyDescent="0.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4" x14ac:dyDescent="0.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4" x14ac:dyDescent="0.15">
      <c r="A25" s="170" t="s">
        <v>14</v>
      </c>
      <c r="B25" s="171" t="s">
        <v>84</v>
      </c>
      <c r="C25" s="179" t="s">
        <v>125</v>
      </c>
      <c r="D25" s="173">
        <v>0.08</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0.08</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3.08</v>
      </c>
      <c r="AU25" s="164"/>
    </row>
    <row r="26" spans="1:47" s="182" customFormat="1" ht="14" x14ac:dyDescent="0.15">
      <c r="A26" s="170" t="s">
        <v>22</v>
      </c>
      <c r="B26" s="171" t="s">
        <v>85</v>
      </c>
      <c r="C26" s="179" t="s">
        <v>51</v>
      </c>
      <c r="D26" s="173">
        <v>0</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0</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0</v>
      </c>
      <c r="AU26" s="164"/>
    </row>
    <row r="27" spans="1:47" s="182" customFormat="1" ht="20.25" customHeight="1" x14ac:dyDescent="0.15">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x14ac:dyDescent="0.15">
      <c r="A28" s="170" t="s">
        <v>45</v>
      </c>
      <c r="B28" s="171" t="s">
        <v>131</v>
      </c>
      <c r="C28" s="179" t="s">
        <v>31</v>
      </c>
      <c r="D28" s="173">
        <v>92.22</v>
      </c>
      <c r="E28" s="180">
        <f t="shared" si="6"/>
        <v>0</v>
      </c>
      <c r="F28" s="176">
        <f t="shared" si="4"/>
        <v>0</v>
      </c>
      <c r="G28" s="126"/>
      <c r="H28" s="126"/>
      <c r="I28" s="126"/>
      <c r="J28" s="126"/>
      <c r="K28" s="126"/>
      <c r="L28" s="126"/>
      <c r="M28" s="126"/>
      <c r="N28" s="126"/>
      <c r="O28" s="126"/>
      <c r="P28" s="126"/>
      <c r="Q28" s="176">
        <f>SUM(R28:Y28,AA28:AQ28)</f>
        <v>1</v>
      </c>
      <c r="R28" s="126"/>
      <c r="S28" s="126"/>
      <c r="T28" s="126"/>
      <c r="U28" s="126"/>
      <c r="V28" s="126"/>
      <c r="W28" s="126"/>
      <c r="X28" s="126"/>
      <c r="Y28" s="126"/>
      <c r="Z28" s="181">
        <f>D28-AS28</f>
        <v>91.22</v>
      </c>
      <c r="AA28" s="126"/>
      <c r="AB28" s="126"/>
      <c r="AC28" s="126"/>
      <c r="AD28" s="126"/>
      <c r="AE28" s="126"/>
      <c r="AF28" s="126">
        <v>1</v>
      </c>
      <c r="AG28" s="126"/>
      <c r="AH28" s="126"/>
      <c r="AI28" s="126"/>
      <c r="AJ28" s="126"/>
      <c r="AK28" s="126"/>
      <c r="AL28" s="126"/>
      <c r="AM28" s="126"/>
      <c r="AN28" s="126"/>
      <c r="AO28" s="126"/>
      <c r="AP28" s="126"/>
      <c r="AQ28" s="126"/>
      <c r="AR28" s="126"/>
      <c r="AS28" s="176">
        <f>SUM(AA28:AR28,R28:Y28,G28:P28)</f>
        <v>1</v>
      </c>
      <c r="AT28" s="179">
        <f>Z48</f>
        <v>91.47</v>
      </c>
      <c r="AU28" s="164"/>
    </row>
    <row r="29" spans="1:47" s="182" customFormat="1" ht="14" x14ac:dyDescent="0.15">
      <c r="A29" s="170" t="s">
        <v>130</v>
      </c>
      <c r="B29" s="171" t="s">
        <v>104</v>
      </c>
      <c r="C29" s="171" t="s">
        <v>148</v>
      </c>
      <c r="D29" s="173">
        <v>0</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4" x14ac:dyDescent="0.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4" x14ac:dyDescent="0.15">
      <c r="A31" s="170" t="s">
        <v>179</v>
      </c>
      <c r="B31" s="171" t="s">
        <v>80</v>
      </c>
      <c r="C31" s="179" t="s">
        <v>69</v>
      </c>
      <c r="D31" s="173">
        <v>0.18</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0.18</v>
      </c>
      <c r="AD31" s="126"/>
      <c r="AE31" s="126"/>
      <c r="AF31" s="126"/>
      <c r="AG31" s="126"/>
      <c r="AH31" s="126"/>
      <c r="AI31" s="126"/>
      <c r="AJ31" s="126"/>
      <c r="AK31" s="126"/>
      <c r="AL31" s="126"/>
      <c r="AM31" s="126"/>
      <c r="AN31" s="126"/>
      <c r="AO31" s="126"/>
      <c r="AP31" s="126"/>
      <c r="AQ31" s="126"/>
      <c r="AR31" s="126"/>
      <c r="AS31" s="176">
        <f>SUM(AD31:AR31,R31:AB31,G31:P31)</f>
        <v>0</v>
      </c>
      <c r="AT31" s="179">
        <f>AC48</f>
        <v>0.18</v>
      </c>
      <c r="AU31" s="164"/>
    </row>
    <row r="32" spans="1:47" s="182" customFormat="1" ht="14" x14ac:dyDescent="0.15">
      <c r="A32" s="170" t="s">
        <v>180</v>
      </c>
      <c r="B32" s="171" t="s">
        <v>87</v>
      </c>
      <c r="C32" s="179" t="s">
        <v>92</v>
      </c>
      <c r="D32" s="173">
        <v>41.29</v>
      </c>
      <c r="E32" s="180">
        <f t="shared" si="6"/>
        <v>0</v>
      </c>
      <c r="F32" s="176">
        <f t="shared" si="4"/>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41.29</v>
      </c>
      <c r="AE32" s="126"/>
      <c r="AF32" s="126"/>
      <c r="AG32" s="126"/>
      <c r="AH32" s="126"/>
      <c r="AI32" s="126"/>
      <c r="AJ32" s="126"/>
      <c r="AK32" s="126"/>
      <c r="AL32" s="126"/>
      <c r="AM32" s="126"/>
      <c r="AN32" s="126"/>
      <c r="AO32" s="126"/>
      <c r="AP32" s="126"/>
      <c r="AQ32" s="126"/>
      <c r="AR32" s="126"/>
      <c r="AS32" s="176">
        <f>SUM(AE32:AR32,R32:AC32,G32:P32)</f>
        <v>0</v>
      </c>
      <c r="AT32" s="179">
        <f>AD48</f>
        <v>42.65</v>
      </c>
      <c r="AU32" s="164"/>
    </row>
    <row r="33" spans="1:47" s="182" customFormat="1" ht="14" x14ac:dyDescent="0.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4" x14ac:dyDescent="0.15">
      <c r="A34" s="170" t="s">
        <v>182</v>
      </c>
      <c r="B34" s="171" t="s">
        <v>89</v>
      </c>
      <c r="C34" s="179" t="s">
        <v>97</v>
      </c>
      <c r="D34" s="173">
        <v>0.25</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0.25</v>
      </c>
      <c r="AG34" s="126"/>
      <c r="AH34" s="126"/>
      <c r="AI34" s="126"/>
      <c r="AJ34" s="126"/>
      <c r="AK34" s="126"/>
      <c r="AL34" s="126"/>
      <c r="AM34" s="126"/>
      <c r="AN34" s="126"/>
      <c r="AO34" s="126"/>
      <c r="AP34" s="126"/>
      <c r="AQ34" s="126"/>
      <c r="AR34" s="126"/>
      <c r="AS34" s="176">
        <f>SUM(AG34:AR34,R34:AE34,G34:P34)</f>
        <v>0</v>
      </c>
      <c r="AT34" s="179">
        <f>AF48</f>
        <v>1.25</v>
      </c>
      <c r="AU34" s="164"/>
    </row>
    <row r="35" spans="1:47" s="182" customFormat="1" ht="14" x14ac:dyDescent="0.15">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4" x14ac:dyDescent="0.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4" x14ac:dyDescent="0.15">
      <c r="A37" s="170" t="s">
        <v>185</v>
      </c>
      <c r="B37" s="171" t="s">
        <v>90</v>
      </c>
      <c r="C37" s="179" t="s">
        <v>95</v>
      </c>
      <c r="D37" s="173">
        <v>0.73</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0.73</v>
      </c>
      <c r="AJ37" s="126"/>
      <c r="AK37" s="126"/>
      <c r="AL37" s="126"/>
      <c r="AM37" s="126"/>
      <c r="AN37" s="126"/>
      <c r="AO37" s="126"/>
      <c r="AP37" s="126"/>
      <c r="AQ37" s="126"/>
      <c r="AR37" s="126"/>
      <c r="AS37" s="176">
        <f>SUM(AJ37:AR37,R37:AH37,G37:P37)</f>
        <v>0</v>
      </c>
      <c r="AT37" s="179">
        <f>AI48</f>
        <v>0.73</v>
      </c>
      <c r="AU37" s="164"/>
    </row>
    <row r="38" spans="1:47" s="182" customFormat="1" ht="20" x14ac:dyDescent="0.15">
      <c r="A38" s="170" t="s">
        <v>186</v>
      </c>
      <c r="B38" s="171" t="s">
        <v>91</v>
      </c>
      <c r="C38" s="179" t="s">
        <v>46</v>
      </c>
      <c r="D38" s="173">
        <v>17.989999999999998</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17.989999999999998</v>
      </c>
      <c r="AK38" s="126"/>
      <c r="AL38" s="126"/>
      <c r="AM38" s="126"/>
      <c r="AN38" s="126"/>
      <c r="AO38" s="126"/>
      <c r="AP38" s="126"/>
      <c r="AQ38" s="126"/>
      <c r="AR38" s="126"/>
      <c r="AS38" s="176">
        <f>SUM(AK38:AR38,R38:AI38,G38:P38)</f>
        <v>0</v>
      </c>
      <c r="AT38" s="179">
        <f>AJ48</f>
        <v>19.189999999999998</v>
      </c>
      <c r="AU38" s="164"/>
    </row>
    <row r="39" spans="1:47" s="182" customFormat="1" ht="14" x14ac:dyDescent="0.15">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0</v>
      </c>
      <c r="AU39" s="164"/>
    </row>
    <row r="40" spans="1:47" s="182" customFormat="1" ht="14" x14ac:dyDescent="0.15">
      <c r="A40" s="170" t="s">
        <v>189</v>
      </c>
      <c r="B40" s="171" t="s">
        <v>153</v>
      </c>
      <c r="C40" s="179" t="s">
        <v>151</v>
      </c>
      <c r="D40" s="173">
        <v>1.1000000000000001</v>
      </c>
      <c r="E40" s="180">
        <f t="shared" si="6"/>
        <v>0</v>
      </c>
      <c r="F40" s="176">
        <f t="shared" si="4"/>
        <v>0</v>
      </c>
      <c r="G40" s="126"/>
      <c r="H40" s="126"/>
      <c r="I40" s="126"/>
      <c r="J40" s="126"/>
      <c r="K40" s="126"/>
      <c r="L40" s="126"/>
      <c r="M40" s="126"/>
      <c r="N40" s="126"/>
      <c r="O40" s="126"/>
      <c r="P40" s="126"/>
      <c r="Q40" s="176">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81">
        <f>D40-AS40</f>
        <v>1.1000000000000001</v>
      </c>
      <c r="AM40" s="126"/>
      <c r="AN40" s="126"/>
      <c r="AO40" s="126"/>
      <c r="AP40" s="126"/>
      <c r="AQ40" s="126"/>
      <c r="AR40" s="126"/>
      <c r="AS40" s="176">
        <f>SUM(AM40:AR40,R40:AK40,G40:P40)</f>
        <v>0</v>
      </c>
      <c r="AT40" s="179">
        <f>AL48</f>
        <v>1.1000000000000001</v>
      </c>
      <c r="AU40" s="164"/>
    </row>
    <row r="41" spans="1:47" s="182" customFormat="1" ht="14" x14ac:dyDescent="0.15">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4" x14ac:dyDescent="0.15">
      <c r="A42" s="170" t="s">
        <v>191</v>
      </c>
      <c r="B42" s="171" t="s">
        <v>149</v>
      </c>
      <c r="C42" s="179" t="s">
        <v>103</v>
      </c>
      <c r="D42" s="173">
        <v>3.54</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3.54</v>
      </c>
      <c r="AO42" s="126"/>
      <c r="AP42" s="126"/>
      <c r="AQ42" s="126"/>
      <c r="AR42" s="126"/>
      <c r="AS42" s="176">
        <f>SUM(AO42:AR42,R42:AM42,G42:P42)</f>
        <v>0</v>
      </c>
      <c r="AT42" s="179">
        <f>AN48</f>
        <v>3.54</v>
      </c>
      <c r="AU42" s="164"/>
    </row>
    <row r="43" spans="1:47" s="182" customFormat="1" ht="14" x14ac:dyDescent="0.15">
      <c r="A43" s="170" t="s">
        <v>192</v>
      </c>
      <c r="B43" s="171" t="s">
        <v>156</v>
      </c>
      <c r="C43" s="179" t="s">
        <v>157</v>
      </c>
      <c r="D43" s="173">
        <v>48.68</v>
      </c>
      <c r="E43" s="180">
        <f t="shared" si="6"/>
        <v>0</v>
      </c>
      <c r="F43" s="176">
        <f t="shared" si="4"/>
        <v>0</v>
      </c>
      <c r="G43" s="126"/>
      <c r="H43" s="126"/>
      <c r="I43" s="126"/>
      <c r="J43" s="126"/>
      <c r="K43" s="126"/>
      <c r="L43" s="126"/>
      <c r="M43" s="126"/>
      <c r="N43" s="126"/>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48.68</v>
      </c>
      <c r="AP43" s="126"/>
      <c r="AQ43" s="126"/>
      <c r="AR43" s="126"/>
      <c r="AS43" s="176">
        <f>SUM(AP43:AR43,R43:AN43,G43:P43)</f>
        <v>0</v>
      </c>
      <c r="AT43" s="179">
        <f>AO48</f>
        <v>48.68</v>
      </c>
      <c r="AU43" s="164"/>
    </row>
    <row r="44" spans="1:47" s="182" customFormat="1" ht="14" x14ac:dyDescent="0.15">
      <c r="A44" s="170" t="s">
        <v>193</v>
      </c>
      <c r="B44" s="171" t="s">
        <v>155</v>
      </c>
      <c r="C44" s="179" t="s">
        <v>158</v>
      </c>
      <c r="D44" s="173">
        <v>53.62</v>
      </c>
      <c r="E44" s="180">
        <f t="shared" si="6"/>
        <v>0</v>
      </c>
      <c r="F44" s="176">
        <f t="shared" si="4"/>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53.62</v>
      </c>
      <c r="AQ44" s="126"/>
      <c r="AR44" s="126"/>
      <c r="AS44" s="176">
        <f>SUM(AQ44:AR44,R44:AO44,G44:P44)</f>
        <v>0</v>
      </c>
      <c r="AT44" s="179">
        <f>AP48</f>
        <v>53.62</v>
      </c>
      <c r="AU44" s="164"/>
    </row>
    <row r="45" spans="1:47" s="182" customFormat="1" ht="14" x14ac:dyDescent="0.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4" x14ac:dyDescent="0.15">
      <c r="A46" s="183">
        <v>3</v>
      </c>
      <c r="B46" s="184" t="s">
        <v>68</v>
      </c>
      <c r="C46" s="185" t="s">
        <v>81</v>
      </c>
      <c r="D46" s="173">
        <v>9.84</v>
      </c>
      <c r="E46" s="180">
        <f t="shared" si="6"/>
        <v>3.8</v>
      </c>
      <c r="F46" s="176">
        <f t="shared" si="4"/>
        <v>0</v>
      </c>
      <c r="G46" s="126"/>
      <c r="H46" s="126"/>
      <c r="I46" s="126"/>
      <c r="J46" s="126"/>
      <c r="K46" s="126"/>
      <c r="L46" s="126"/>
      <c r="M46" s="126"/>
      <c r="N46" s="126">
        <v>3.8</v>
      </c>
      <c r="O46" s="126"/>
      <c r="P46" s="126"/>
      <c r="Q46" s="176">
        <f>SUM(R46:AQ46)</f>
        <v>0.22</v>
      </c>
      <c r="R46" s="126"/>
      <c r="S46" s="126"/>
      <c r="T46" s="126"/>
      <c r="U46" s="126"/>
      <c r="V46" s="126"/>
      <c r="W46" s="126"/>
      <c r="X46" s="126"/>
      <c r="Y46" s="126"/>
      <c r="Z46" s="126"/>
      <c r="AA46" s="126"/>
      <c r="AB46" s="126"/>
      <c r="AC46" s="126"/>
      <c r="AD46" s="126">
        <v>0.22</v>
      </c>
      <c r="AE46" s="126"/>
      <c r="AF46" s="126"/>
      <c r="AG46" s="126"/>
      <c r="AH46" s="126"/>
      <c r="AI46" s="126"/>
      <c r="AJ46" s="126"/>
      <c r="AK46" s="126"/>
      <c r="AL46" s="126"/>
      <c r="AM46" s="126"/>
      <c r="AN46" s="126"/>
      <c r="AO46" s="126"/>
      <c r="AP46" s="126"/>
      <c r="AQ46" s="126"/>
      <c r="AR46" s="181">
        <f>D46-AS46</f>
        <v>5.82</v>
      </c>
      <c r="AS46" s="176">
        <f>SUM(R46:AQ46,G46:P46)</f>
        <v>4.0199999999999996</v>
      </c>
      <c r="AT46" s="179">
        <f>AR48</f>
        <v>5.82</v>
      </c>
      <c r="AU46" s="164"/>
    </row>
    <row r="47" spans="1:47" ht="16.5" customHeight="1" x14ac:dyDescent="0.15">
      <c r="A47" s="186"/>
      <c r="B47" s="187" t="s">
        <v>113</v>
      </c>
      <c r="C47" s="188"/>
      <c r="D47" s="126"/>
      <c r="E47" s="176">
        <f>SUM(G47:P47)</f>
        <v>3.8</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3.8</v>
      </c>
      <c r="O47" s="176">
        <f>SUM(O20:O46,O18,O9:O16)</f>
        <v>0</v>
      </c>
      <c r="P47" s="176">
        <f>SUM(P20:P46,P9:P17)</f>
        <v>0</v>
      </c>
      <c r="Q47" s="176">
        <f>SUM(R47:AQ47)</f>
        <v>6.8100000000000005</v>
      </c>
      <c r="R47" s="176">
        <f>SUM(R21:R46,R9:R18)</f>
        <v>0</v>
      </c>
      <c r="S47" s="176">
        <f>SUM(S22:S46,S20,S9:S18)</f>
        <v>0</v>
      </c>
      <c r="T47" s="176">
        <f>SUM(T23:T46,T20:T21,T9:T18)</f>
        <v>0</v>
      </c>
      <c r="U47" s="176">
        <f>SUM(U24:U46,U20:U22,U9:U18)</f>
        <v>0</v>
      </c>
      <c r="V47" s="176">
        <f>SUM(V25:V46,V20:V23,V9:V18)</f>
        <v>0</v>
      </c>
      <c r="W47" s="176">
        <f>SUM(W26:W46,W20:W24,W9:W18)</f>
        <v>3</v>
      </c>
      <c r="X47" s="176">
        <f>SUM(X27:X46,X20:X25,X9:X18)</f>
        <v>0</v>
      </c>
      <c r="Y47" s="176">
        <f>SUM(Y28:Y46,Y20:Y26,Y9:Y18)</f>
        <v>0</v>
      </c>
      <c r="Z47" s="176">
        <f>SUM(Z29:Z46,Z20:Z27,Z9:Z18)</f>
        <v>0.25</v>
      </c>
      <c r="AA47" s="176">
        <f>SUM(AA30:AA46,AA20:AA28,AA9:AA18)</f>
        <v>0</v>
      </c>
      <c r="AB47" s="176">
        <f>SUM(AB31:AB46,AB20:AB29,AB9:AB18)</f>
        <v>0</v>
      </c>
      <c r="AC47" s="176">
        <f>SUM(AC32:AC46,AC20:AC30,AC9:AC18)</f>
        <v>0</v>
      </c>
      <c r="AD47" s="176">
        <f>SUM(AD33:AD46,AD20:AD31,AD9:AD18)</f>
        <v>1.36</v>
      </c>
      <c r="AE47" s="176">
        <f>SUM(AE34:AE46,AE20:AE32,AE9:AE18)</f>
        <v>0</v>
      </c>
      <c r="AF47" s="176">
        <f>SUM(AF35:AF46,AF20:AF33,AF9:AF18)</f>
        <v>1</v>
      </c>
      <c r="AG47" s="176">
        <f>SUM(AG36:AG46,AG20:AG34,AG9:AG18)</f>
        <v>0</v>
      </c>
      <c r="AH47" s="176">
        <f>SUM(AH37:AH46,AH20:AH35,AH9:AH18)</f>
        <v>0</v>
      </c>
      <c r="AI47" s="176">
        <f>SUM(AI9:AI18,AI20:AI36,AI38:AI46)</f>
        <v>0</v>
      </c>
      <c r="AJ47" s="176">
        <f>SUM(AJ39:AJ46,AJ20:AJ37,AJ9:AJ18)</f>
        <v>1.2</v>
      </c>
      <c r="AK47" s="176">
        <f>SUM(AK40:AK46,AK20:AK38,AK9:AK18)</f>
        <v>0</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x14ac:dyDescent="0.15">
      <c r="A48" s="189"/>
      <c r="B48" s="190" t="s">
        <v>114</v>
      </c>
      <c r="C48" s="191"/>
      <c r="D48" s="192"/>
      <c r="E48" s="192">
        <f>E47+E7</f>
        <v>571.07999999999993</v>
      </c>
      <c r="F48" s="192">
        <f>F8+F47</f>
        <v>389.81</v>
      </c>
      <c r="G48" s="192">
        <f>G47+G9</f>
        <v>289.76</v>
      </c>
      <c r="H48" s="192">
        <f>H10+H47</f>
        <v>100.05</v>
      </c>
      <c r="I48" s="192">
        <f>I11+I47</f>
        <v>62.42</v>
      </c>
      <c r="J48" s="192">
        <f>J12+J47</f>
        <v>92.31</v>
      </c>
      <c r="K48" s="192">
        <f>K13+K47</f>
        <v>0</v>
      </c>
      <c r="L48" s="192">
        <f>L14+L47</f>
        <v>0</v>
      </c>
      <c r="M48" s="192">
        <f>M15+M47</f>
        <v>0</v>
      </c>
      <c r="N48" s="192">
        <f>N47+N16</f>
        <v>26.53</v>
      </c>
      <c r="O48" s="192">
        <f>O47+O17</f>
        <v>0</v>
      </c>
      <c r="P48" s="192">
        <f>P47+P18</f>
        <v>0</v>
      </c>
      <c r="Q48" s="192">
        <f>SUM(Q47,Q19)</f>
        <v>265.47999999999996</v>
      </c>
      <c r="R48" s="192">
        <f>R47+R20</f>
        <v>0</v>
      </c>
      <c r="S48" s="192">
        <f>S47+S21</f>
        <v>0</v>
      </c>
      <c r="T48" s="192">
        <f>T47+T22</f>
        <v>0</v>
      </c>
      <c r="U48" s="192">
        <f>U47+U23</f>
        <v>0</v>
      </c>
      <c r="V48" s="192">
        <f>+V47+V24</f>
        <v>0</v>
      </c>
      <c r="W48" s="192">
        <f>+W47+W25</f>
        <v>3.08</v>
      </c>
      <c r="X48" s="192">
        <f>X47+X26</f>
        <v>0</v>
      </c>
      <c r="Y48" s="192">
        <f>+Y47+Y27</f>
        <v>0</v>
      </c>
      <c r="Z48" s="192">
        <f>+Z47+Z28</f>
        <v>91.47</v>
      </c>
      <c r="AA48" s="192">
        <f>AA47+AA29</f>
        <v>0</v>
      </c>
      <c r="AB48" s="192">
        <f>AB47+AB30</f>
        <v>0</v>
      </c>
      <c r="AC48" s="192">
        <f>AC47+AC31</f>
        <v>0.18</v>
      </c>
      <c r="AD48" s="192">
        <f>AD47+AD32</f>
        <v>42.65</v>
      </c>
      <c r="AE48" s="192">
        <f>AE47+AE33</f>
        <v>0</v>
      </c>
      <c r="AF48" s="192">
        <f>AF47+AF34</f>
        <v>1.25</v>
      </c>
      <c r="AG48" s="192">
        <f>AG47+AG35</f>
        <v>0</v>
      </c>
      <c r="AH48" s="192">
        <f>AH47+AH36</f>
        <v>0</v>
      </c>
      <c r="AI48" s="192">
        <f>AI47+AI37</f>
        <v>0.73</v>
      </c>
      <c r="AJ48" s="192">
        <f>AJ47+AJ38</f>
        <v>19.189999999999998</v>
      </c>
      <c r="AK48" s="192">
        <f>AK47+AK39</f>
        <v>0</v>
      </c>
      <c r="AL48" s="192">
        <f>AL47+AL40</f>
        <v>1.1000000000000001</v>
      </c>
      <c r="AM48" s="192">
        <f>AM47+AM41</f>
        <v>0</v>
      </c>
      <c r="AN48" s="192">
        <f>AN47+AN42</f>
        <v>3.54</v>
      </c>
      <c r="AO48" s="192">
        <f>AO47+AO43</f>
        <v>48.68</v>
      </c>
      <c r="AP48" s="192">
        <f>AP47+AP44</f>
        <v>53.62</v>
      </c>
      <c r="AQ48" s="192">
        <f>AQ47+AQ45</f>
        <v>0</v>
      </c>
      <c r="AR48" s="192">
        <f>AR47+AR46</f>
        <v>5.82</v>
      </c>
      <c r="AS48" s="192"/>
      <c r="AT48" s="192"/>
    </row>
    <row r="50" spans="2:37" x14ac:dyDescent="0.15">
      <c r="B50" s="194" t="s">
        <v>165</v>
      </c>
      <c r="C50" s="195" t="s">
        <v>159</v>
      </c>
      <c r="D50" s="196"/>
    </row>
    <row r="51" spans="2:37" ht="16" x14ac:dyDescent="0.2">
      <c r="B51" s="194" t="s">
        <v>166</v>
      </c>
      <c r="C51" s="195" t="s">
        <v>160</v>
      </c>
      <c r="D51" s="196"/>
      <c r="AA51" s="163"/>
      <c r="AB51" s="163"/>
      <c r="AC51" s="163"/>
      <c r="AD51" s="163"/>
      <c r="AE51" s="163"/>
      <c r="AF51" s="163"/>
      <c r="AG51" s="163"/>
      <c r="AH51" s="163"/>
      <c r="AI51" s="163"/>
      <c r="AJ51" s="197"/>
      <c r="AK51" s="197"/>
    </row>
    <row r="52" spans="2:37" ht="16" x14ac:dyDescent="0.2">
      <c r="B52" s="194" t="s">
        <v>167</v>
      </c>
      <c r="C52" s="195" t="s">
        <v>119</v>
      </c>
      <c r="D52" s="196"/>
      <c r="AA52" s="163"/>
      <c r="AB52" s="163"/>
      <c r="AC52" s="163"/>
      <c r="AD52" s="163"/>
      <c r="AE52" s="163"/>
      <c r="AF52" s="163"/>
      <c r="AG52" s="163"/>
      <c r="AH52" s="163"/>
      <c r="AI52" s="163"/>
      <c r="AJ52" s="197"/>
      <c r="AK52" s="197"/>
    </row>
    <row r="53" spans="2:37" ht="16" x14ac:dyDescent="0.2">
      <c r="AA53" s="163"/>
      <c r="AB53" s="163"/>
      <c r="AC53" s="163"/>
      <c r="AD53" s="163"/>
      <c r="AE53" s="163"/>
      <c r="AF53" s="163"/>
      <c r="AG53" s="163"/>
      <c r="AH53" s="163"/>
      <c r="AI53" s="163"/>
      <c r="AJ53" s="197"/>
      <c r="AK53" s="197"/>
    </row>
    <row r="54" spans="2:37" ht="16" x14ac:dyDescent="0.2">
      <c r="AA54" s="163"/>
      <c r="AB54" s="163"/>
      <c r="AC54" s="163"/>
      <c r="AD54" s="163"/>
      <c r="AE54" s="163"/>
      <c r="AF54" s="163"/>
      <c r="AG54" s="163"/>
      <c r="AH54" s="163"/>
      <c r="AI54" s="163"/>
      <c r="AJ54" s="197"/>
      <c r="AK54" s="197"/>
    </row>
    <row r="64" spans="2:37" x14ac:dyDescent="0.15">
      <c r="B64" s="200"/>
    </row>
  </sheetData>
  <sheetProtection password="C77F" sheet="1" selectLockedCells="1"/>
  <mergeCells count="11">
    <mergeCell ref="B5:B6"/>
    <mergeCell ref="C5:C6"/>
    <mergeCell ref="D5:D6"/>
    <mergeCell ref="A1:B1"/>
    <mergeCell ref="A2:AS2"/>
    <mergeCell ref="A3:AT3"/>
    <mergeCell ref="AQ4:AT4"/>
    <mergeCell ref="F5:AR5"/>
    <mergeCell ref="AS5:AS6"/>
    <mergeCell ref="AT5:AT6"/>
    <mergeCell ref="A5:A6"/>
  </mergeCells>
  <phoneticPr fontId="3" type="noConversion"/>
  <pageMargins left="0.47" right="0.16" top="0.64" bottom="0.2" header="0.56999999999999995" footer="0.16"/>
  <pageSetup paperSize="8"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V64"/>
  <sheetViews>
    <sheetView zoomScale="85" zoomScaleNormal="85" zoomScalePageLayoutView="85" workbookViewId="0">
      <pane xSplit="4" ySplit="6" topLeftCell="U7" activePane="bottomRight" state="frozen"/>
      <selection activeCell="K16" sqref="K16"/>
      <selection pane="topRight" activeCell="K16" sqref="K16"/>
      <selection pane="bottomLeft" activeCell="K16" sqref="K16"/>
      <selection pane="bottomRight" activeCell="K16" sqref="K16"/>
    </sheetView>
  </sheetViews>
  <sheetFormatPr baseColWidth="10" defaultColWidth="7.83203125" defaultRowHeight="13" x14ac:dyDescent="0.15"/>
  <cols>
    <col min="1" max="1" width="3.6640625" style="193" customWidth="1"/>
    <col min="2" max="2" width="21.5" style="198" customWidth="1"/>
    <col min="3" max="3" width="5.1640625" style="199" customWidth="1"/>
    <col min="4" max="46" width="8.6640625" style="164" customWidth="1"/>
    <col min="47" max="47" width="9.83203125" style="164" customWidth="1"/>
    <col min="48" max="48" width="34" style="164" customWidth="1"/>
    <col min="49" max="16384" width="7.83203125" style="164"/>
  </cols>
  <sheetData>
    <row r="1" spans="1:48" ht="16" x14ac:dyDescent="0.2">
      <c r="A1" s="709" t="s">
        <v>212</v>
      </c>
      <c r="B1" s="709"/>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x14ac:dyDescent="0.2">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130"/>
    </row>
    <row r="3" spans="1:48" ht="16" x14ac:dyDescent="0.15">
      <c r="A3" s="658" t="s">
        <v>234</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row>
    <row r="4" spans="1:48" ht="16" x14ac:dyDescent="0.1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710" t="s">
        <v>32</v>
      </c>
      <c r="AR4" s="710"/>
      <c r="AS4" s="710"/>
      <c r="AT4" s="710"/>
    </row>
    <row r="5" spans="1:48" ht="14.25" customHeight="1" x14ac:dyDescent="0.15">
      <c r="A5" s="711" t="s">
        <v>20</v>
      </c>
      <c r="B5" s="725" t="s">
        <v>164</v>
      </c>
      <c r="C5" s="705" t="s">
        <v>24</v>
      </c>
      <c r="D5" s="708" t="s">
        <v>133</v>
      </c>
      <c r="E5" s="166"/>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c r="AS5" s="708" t="s">
        <v>112</v>
      </c>
      <c r="AT5" s="708" t="s">
        <v>195</v>
      </c>
    </row>
    <row r="6" spans="1:48" s="169" customFormat="1" ht="36" customHeight="1" x14ac:dyDescent="0.15">
      <c r="A6" s="711"/>
      <c r="B6" s="726"/>
      <c r="C6" s="706"/>
      <c r="D6" s="708"/>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708"/>
      <c r="AT6" s="708"/>
    </row>
    <row r="7" spans="1:48" s="169" customFormat="1" ht="17.25" customHeight="1" x14ac:dyDescent="0.15">
      <c r="A7" s="170">
        <v>1</v>
      </c>
      <c r="B7" s="171" t="s">
        <v>34</v>
      </c>
      <c r="C7" s="172" t="s">
        <v>25</v>
      </c>
      <c r="D7" s="173">
        <v>802.02</v>
      </c>
      <c r="E7" s="174">
        <f>D7-AS7</f>
        <v>791.52</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0</v>
      </c>
      <c r="O7" s="175">
        <f>SUM(O9:O16,O18)</f>
        <v>0</v>
      </c>
      <c r="P7" s="175">
        <f>SUM(P9:P17)</f>
        <v>7</v>
      </c>
      <c r="Q7" s="176">
        <f>SUM(Q9:Q18)</f>
        <v>3.5</v>
      </c>
      <c r="R7" s="175">
        <f>SUM(R9:R18)</f>
        <v>0</v>
      </c>
      <c r="S7" s="175">
        <f t="shared" ref="S7:AR7" si="0">SUM(S9:S18)</f>
        <v>0</v>
      </c>
      <c r="T7" s="175">
        <f t="shared" si="0"/>
        <v>0</v>
      </c>
      <c r="U7" s="175">
        <f t="shared" si="0"/>
        <v>0</v>
      </c>
      <c r="V7" s="175">
        <f t="shared" si="0"/>
        <v>0</v>
      </c>
      <c r="W7" s="175">
        <f t="shared" si="0"/>
        <v>0</v>
      </c>
      <c r="X7" s="175">
        <f t="shared" si="0"/>
        <v>0</v>
      </c>
      <c r="Y7" s="175">
        <f t="shared" si="0"/>
        <v>0</v>
      </c>
      <c r="Z7" s="175">
        <f t="shared" si="0"/>
        <v>2.09</v>
      </c>
      <c r="AA7" s="175">
        <f t="shared" si="0"/>
        <v>0</v>
      </c>
      <c r="AB7" s="175">
        <f t="shared" si="0"/>
        <v>0</v>
      </c>
      <c r="AC7" s="175">
        <f t="shared" si="0"/>
        <v>0</v>
      </c>
      <c r="AD7" s="175">
        <f t="shared" si="0"/>
        <v>0.31</v>
      </c>
      <c r="AE7" s="175">
        <f t="shared" si="0"/>
        <v>0</v>
      </c>
      <c r="AF7" s="175">
        <f t="shared" si="0"/>
        <v>0</v>
      </c>
      <c r="AG7" s="175">
        <f t="shared" si="0"/>
        <v>0</v>
      </c>
      <c r="AH7" s="175">
        <f t="shared" si="0"/>
        <v>0</v>
      </c>
      <c r="AI7" s="175">
        <f t="shared" si="0"/>
        <v>0</v>
      </c>
      <c r="AJ7" s="175">
        <f t="shared" si="0"/>
        <v>1.1000000000000001</v>
      </c>
      <c r="AK7" s="175">
        <f t="shared" si="0"/>
        <v>0</v>
      </c>
      <c r="AL7" s="175">
        <f t="shared" si="0"/>
        <v>0</v>
      </c>
      <c r="AM7" s="175">
        <f t="shared" si="0"/>
        <v>0</v>
      </c>
      <c r="AN7" s="175">
        <f t="shared" si="0"/>
        <v>0</v>
      </c>
      <c r="AO7" s="175">
        <f t="shared" si="0"/>
        <v>0</v>
      </c>
      <c r="AP7" s="175">
        <f t="shared" si="0"/>
        <v>0</v>
      </c>
      <c r="AQ7" s="175">
        <f t="shared" si="0"/>
        <v>0</v>
      </c>
      <c r="AR7" s="175">
        <f t="shared" si="0"/>
        <v>0</v>
      </c>
      <c r="AS7" s="177">
        <f>SUM(AS9:AS18)</f>
        <v>10.5</v>
      </c>
      <c r="AT7" s="178">
        <f>E48</f>
        <v>798.52</v>
      </c>
      <c r="AV7" s="203" t="s">
        <v>207</v>
      </c>
    </row>
    <row r="8" spans="1:48" s="182" customFormat="1" ht="14" x14ac:dyDescent="0.15">
      <c r="A8" s="170" t="s">
        <v>5</v>
      </c>
      <c r="B8" s="171" t="s">
        <v>77</v>
      </c>
      <c r="C8" s="179" t="s">
        <v>78</v>
      </c>
      <c r="D8" s="173">
        <v>503.01</v>
      </c>
      <c r="E8" s="180">
        <f>SUM(I8:P8)</f>
        <v>2</v>
      </c>
      <c r="F8" s="181">
        <f>D8-AS8</f>
        <v>497.81</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2</v>
      </c>
      <c r="Q8" s="176">
        <f>SUM(Q9:Q10)</f>
        <v>3.1999999999999997</v>
      </c>
      <c r="R8" s="176">
        <f t="shared" si="1"/>
        <v>0</v>
      </c>
      <c r="S8" s="176">
        <f t="shared" si="1"/>
        <v>0</v>
      </c>
      <c r="T8" s="176">
        <f t="shared" si="1"/>
        <v>0</v>
      </c>
      <c r="U8" s="176">
        <f t="shared" si="1"/>
        <v>0</v>
      </c>
      <c r="V8" s="176">
        <f t="shared" si="1"/>
        <v>0</v>
      </c>
      <c r="W8" s="176">
        <f t="shared" si="1"/>
        <v>0</v>
      </c>
      <c r="X8" s="176">
        <f t="shared" si="1"/>
        <v>0</v>
      </c>
      <c r="Y8" s="176">
        <f t="shared" si="1"/>
        <v>0</v>
      </c>
      <c r="Z8" s="176">
        <f t="shared" si="1"/>
        <v>2.09</v>
      </c>
      <c r="AA8" s="176">
        <f t="shared" si="1"/>
        <v>0</v>
      </c>
      <c r="AB8" s="176">
        <f t="shared" si="1"/>
        <v>0</v>
      </c>
      <c r="AC8" s="176">
        <f t="shared" si="1"/>
        <v>0</v>
      </c>
      <c r="AD8" s="176">
        <f t="shared" si="1"/>
        <v>0.21</v>
      </c>
      <c r="AE8" s="176">
        <f t="shared" si="1"/>
        <v>0</v>
      </c>
      <c r="AF8" s="176">
        <f t="shared" si="1"/>
        <v>0</v>
      </c>
      <c r="AG8" s="176">
        <f t="shared" si="1"/>
        <v>0</v>
      </c>
      <c r="AH8" s="176">
        <f t="shared" si="1"/>
        <v>0</v>
      </c>
      <c r="AI8" s="176">
        <f t="shared" si="1"/>
        <v>0</v>
      </c>
      <c r="AJ8" s="176">
        <f t="shared" si="1"/>
        <v>0.9</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5.1999999999999993</v>
      </c>
      <c r="AT8" s="179">
        <f>F48</f>
        <v>497.81</v>
      </c>
      <c r="AU8" s="164"/>
      <c r="AV8" s="203" t="s">
        <v>208</v>
      </c>
    </row>
    <row r="9" spans="1:48" s="182" customFormat="1" ht="14" x14ac:dyDescent="0.15">
      <c r="A9" s="170"/>
      <c r="B9" s="171" t="s">
        <v>205</v>
      </c>
      <c r="C9" s="179" t="s">
        <v>76</v>
      </c>
      <c r="D9" s="173">
        <v>503.01</v>
      </c>
      <c r="E9" s="180">
        <f>SUM(H9:P9)</f>
        <v>2</v>
      </c>
      <c r="F9" s="176">
        <f>SUM(H9)</f>
        <v>0</v>
      </c>
      <c r="G9" s="181">
        <f>D9-AS9</f>
        <v>497.81</v>
      </c>
      <c r="H9" s="126"/>
      <c r="I9" s="126"/>
      <c r="J9" s="126"/>
      <c r="K9" s="126"/>
      <c r="L9" s="126"/>
      <c r="M9" s="126"/>
      <c r="N9" s="126"/>
      <c r="O9" s="126"/>
      <c r="P9" s="126">
        <v>2</v>
      </c>
      <c r="Q9" s="176">
        <f>SUM(R9:AQ9)</f>
        <v>3.1999999999999997</v>
      </c>
      <c r="R9" s="126"/>
      <c r="S9" s="126"/>
      <c r="T9" s="126"/>
      <c r="U9" s="126"/>
      <c r="V9" s="126"/>
      <c r="W9" s="126"/>
      <c r="X9" s="126"/>
      <c r="Y9" s="126"/>
      <c r="Z9" s="126">
        <f>0.89+0.36+0.34+0.5</f>
        <v>2.09</v>
      </c>
      <c r="AA9" s="126"/>
      <c r="AB9" s="126"/>
      <c r="AC9" s="126"/>
      <c r="AD9" s="126">
        <v>0.21</v>
      </c>
      <c r="AE9" s="126"/>
      <c r="AF9" s="126"/>
      <c r="AG9" s="126"/>
      <c r="AH9" s="126"/>
      <c r="AI9" s="126"/>
      <c r="AJ9" s="126">
        <v>0.9</v>
      </c>
      <c r="AK9" s="126"/>
      <c r="AL9" s="126"/>
      <c r="AM9" s="126"/>
      <c r="AN9" s="126"/>
      <c r="AO9" s="126"/>
      <c r="AP9" s="126"/>
      <c r="AQ9" s="126"/>
      <c r="AR9" s="126"/>
      <c r="AS9" s="176">
        <f>SUM(R9:AR9,H9:P9)</f>
        <v>5.1999999999999993</v>
      </c>
      <c r="AT9" s="179">
        <f>G48</f>
        <v>497.81</v>
      </c>
      <c r="AU9" s="164"/>
      <c r="AV9" s="203" t="s">
        <v>209</v>
      </c>
    </row>
    <row r="10" spans="1:48" s="182" customFormat="1" ht="14" x14ac:dyDescent="0.15">
      <c r="A10" s="170"/>
      <c r="B10" s="171" t="s">
        <v>206</v>
      </c>
      <c r="C10" s="179" t="s">
        <v>204</v>
      </c>
      <c r="D10" s="173">
        <v>0</v>
      </c>
      <c r="E10" s="180">
        <f>SUM(G10,I10:P10)</f>
        <v>0</v>
      </c>
      <c r="F10" s="176">
        <f>SUM(G10)</f>
        <v>0</v>
      </c>
      <c r="G10" s="126"/>
      <c r="H10" s="181">
        <f>D10-AS10</f>
        <v>0</v>
      </c>
      <c r="I10" s="126"/>
      <c r="J10" s="126"/>
      <c r="K10" s="126"/>
      <c r="L10" s="126"/>
      <c r="M10" s="126"/>
      <c r="N10" s="126"/>
      <c r="O10" s="126"/>
      <c r="P10" s="126"/>
      <c r="Q10" s="176">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76">
        <f>SUM(R10:AR10,I10:P10,G10)</f>
        <v>0</v>
      </c>
      <c r="AT10" s="179">
        <f>H48</f>
        <v>0</v>
      </c>
      <c r="AU10" s="164"/>
      <c r="AV10" s="203" t="s">
        <v>210</v>
      </c>
    </row>
    <row r="11" spans="1:48" s="182" customFormat="1" ht="14" x14ac:dyDescent="0.15">
      <c r="A11" s="170" t="s">
        <v>6</v>
      </c>
      <c r="B11" s="171" t="s">
        <v>105</v>
      </c>
      <c r="C11" s="179" t="s">
        <v>54</v>
      </c>
      <c r="D11" s="173">
        <v>11.75</v>
      </c>
      <c r="E11" s="180">
        <f>SUM(G11:H11,J11:P11)</f>
        <v>5</v>
      </c>
      <c r="F11" s="176">
        <f>SUM(G11:H11)</f>
        <v>0</v>
      </c>
      <c r="G11" s="126"/>
      <c r="H11" s="126"/>
      <c r="I11" s="181">
        <f>D11-AS11</f>
        <v>6.45</v>
      </c>
      <c r="J11" s="126"/>
      <c r="K11" s="126"/>
      <c r="L11" s="126"/>
      <c r="M11" s="126"/>
      <c r="N11" s="126"/>
      <c r="O11" s="126"/>
      <c r="P11" s="126">
        <v>5</v>
      </c>
      <c r="Q11" s="176">
        <f t="shared" si="2"/>
        <v>0.30000000000000004</v>
      </c>
      <c r="R11" s="126"/>
      <c r="S11" s="126"/>
      <c r="T11" s="126"/>
      <c r="U11" s="126"/>
      <c r="V11" s="126"/>
      <c r="W11" s="126"/>
      <c r="X11" s="126"/>
      <c r="Y11" s="126"/>
      <c r="Z11" s="126"/>
      <c r="AA11" s="126"/>
      <c r="AB11" s="126"/>
      <c r="AC11" s="126"/>
      <c r="AD11" s="126">
        <v>0.1</v>
      </c>
      <c r="AE11" s="126"/>
      <c r="AF11" s="126"/>
      <c r="AG11" s="126"/>
      <c r="AH11" s="126"/>
      <c r="AI11" s="126"/>
      <c r="AJ11" s="126">
        <v>0.2</v>
      </c>
      <c r="AK11" s="126"/>
      <c r="AL11" s="126"/>
      <c r="AM11" s="126"/>
      <c r="AN11" s="126"/>
      <c r="AO11" s="126"/>
      <c r="AP11" s="126"/>
      <c r="AQ11" s="126"/>
      <c r="AR11" s="126"/>
      <c r="AS11" s="176">
        <f>SUM(R11:AR11,J11:P11,G11:H11)</f>
        <v>5.3</v>
      </c>
      <c r="AT11" s="179">
        <f>I48</f>
        <v>6.45</v>
      </c>
      <c r="AU11" s="164"/>
    </row>
    <row r="12" spans="1:48" s="182" customFormat="1" ht="14" x14ac:dyDescent="0.15">
      <c r="A12" s="170" t="s">
        <v>7</v>
      </c>
      <c r="B12" s="171" t="s">
        <v>37</v>
      </c>
      <c r="C12" s="179" t="s">
        <v>42</v>
      </c>
      <c r="D12" s="173">
        <v>69.89</v>
      </c>
      <c r="E12" s="180">
        <f>SUM(G12:I12,K12:P12)</f>
        <v>0</v>
      </c>
      <c r="F12" s="176">
        <f t="shared" ref="F12:F17" si="3">SUM(G12:H12)</f>
        <v>0</v>
      </c>
      <c r="G12" s="126"/>
      <c r="H12" s="126"/>
      <c r="I12" s="126"/>
      <c r="J12" s="181">
        <f>D12-AS12</f>
        <v>69.89</v>
      </c>
      <c r="K12" s="126"/>
      <c r="L12" s="126"/>
      <c r="M12" s="126"/>
      <c r="N12" s="126"/>
      <c r="O12" s="126"/>
      <c r="P12" s="126"/>
      <c r="Q12" s="176">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76">
        <f>SUM(R12:AR12,K12:P12,G12:I12)</f>
        <v>0</v>
      </c>
      <c r="AT12" s="179">
        <f>J48</f>
        <v>69.89</v>
      </c>
      <c r="AU12" s="164"/>
    </row>
    <row r="13" spans="1:48" s="182" customFormat="1" ht="14" x14ac:dyDescent="0.15">
      <c r="A13" s="170" t="s">
        <v>8</v>
      </c>
      <c r="B13" s="171" t="s">
        <v>15</v>
      </c>
      <c r="C13" s="179" t="s">
        <v>26</v>
      </c>
      <c r="D13" s="173">
        <v>24.36</v>
      </c>
      <c r="E13" s="180">
        <f>SUM(G13:J13,L13:P13)</f>
        <v>0</v>
      </c>
      <c r="F13" s="176">
        <f t="shared" si="3"/>
        <v>0</v>
      </c>
      <c r="G13" s="126"/>
      <c r="H13" s="126"/>
      <c r="I13" s="126"/>
      <c r="J13" s="126"/>
      <c r="K13" s="181">
        <f>D13-AS13</f>
        <v>24.36</v>
      </c>
      <c r="L13" s="126"/>
      <c r="M13" s="126"/>
      <c r="N13" s="126"/>
      <c r="O13" s="126"/>
      <c r="P13" s="126"/>
      <c r="Q13" s="176">
        <f t="shared" si="2"/>
        <v>0</v>
      </c>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76">
        <f>SUM(R13:AR13,L13:P13,G13:J13)</f>
        <v>0</v>
      </c>
      <c r="AT13" s="179">
        <f>K48</f>
        <v>24.36</v>
      </c>
      <c r="AU13" s="164"/>
    </row>
    <row r="14" spans="1:48" s="182" customFormat="1" ht="14" x14ac:dyDescent="0.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4" x14ac:dyDescent="0.15">
      <c r="A15" s="170" t="s">
        <v>39</v>
      </c>
      <c r="B15" s="171" t="s">
        <v>38</v>
      </c>
      <c r="C15" s="179" t="s">
        <v>43</v>
      </c>
      <c r="D15" s="173">
        <v>178.91</v>
      </c>
      <c r="E15" s="180">
        <f>SUM(G15:L15,N15:P15)</f>
        <v>0</v>
      </c>
      <c r="F15" s="176">
        <f t="shared" si="3"/>
        <v>0</v>
      </c>
      <c r="G15" s="126"/>
      <c r="H15" s="126"/>
      <c r="I15" s="126"/>
      <c r="J15" s="126"/>
      <c r="K15" s="126"/>
      <c r="L15" s="126"/>
      <c r="M15" s="181">
        <f>D15-AS15</f>
        <v>178.91</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178.91</v>
      </c>
      <c r="AU15" s="164"/>
    </row>
    <row r="16" spans="1:48" s="182" customFormat="1" ht="14" x14ac:dyDescent="0.15">
      <c r="A16" s="170" t="s">
        <v>40</v>
      </c>
      <c r="B16" s="171" t="s">
        <v>82</v>
      </c>
      <c r="C16" s="179" t="s">
        <v>70</v>
      </c>
      <c r="D16" s="173">
        <v>0</v>
      </c>
      <c r="E16" s="180">
        <f>SUM(G16:M16,O16:P16)</f>
        <v>0</v>
      </c>
      <c r="F16" s="176">
        <f t="shared" si="3"/>
        <v>0</v>
      </c>
      <c r="G16" s="126"/>
      <c r="H16" s="126"/>
      <c r="I16" s="126"/>
      <c r="J16" s="126"/>
      <c r="K16" s="126"/>
      <c r="L16" s="126"/>
      <c r="M16" s="126"/>
      <c r="N16" s="181">
        <f>D16-AS16</f>
        <v>0</v>
      </c>
      <c r="O16" s="126"/>
      <c r="P16" s="126"/>
      <c r="Q16" s="176">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0</v>
      </c>
      <c r="AT16" s="179">
        <f>N48</f>
        <v>0</v>
      </c>
      <c r="AU16" s="164"/>
    </row>
    <row r="17" spans="1:47" s="182" customFormat="1" ht="14" x14ac:dyDescent="0.15">
      <c r="A17" s="170" t="s">
        <v>50</v>
      </c>
      <c r="B17" s="171" t="s">
        <v>48</v>
      </c>
      <c r="C17" s="179" t="s">
        <v>49</v>
      </c>
      <c r="D17" s="173">
        <v>0</v>
      </c>
      <c r="E17" s="180">
        <f>SUM(G17:N17,P17)</f>
        <v>0</v>
      </c>
      <c r="F17" s="176">
        <f t="shared" si="3"/>
        <v>0</v>
      </c>
      <c r="G17" s="126"/>
      <c r="H17" s="126"/>
      <c r="I17" s="126"/>
      <c r="J17" s="126"/>
      <c r="K17" s="126"/>
      <c r="L17" s="126"/>
      <c r="M17" s="126"/>
      <c r="N17" s="126"/>
      <c r="O17" s="181">
        <f>D17-AS17</f>
        <v>0</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0</v>
      </c>
      <c r="AU17" s="164"/>
    </row>
    <row r="18" spans="1:47" s="182" customFormat="1" ht="14" x14ac:dyDescent="0.15">
      <c r="A18" s="170" t="s">
        <v>187</v>
      </c>
      <c r="B18" s="171" t="s">
        <v>55</v>
      </c>
      <c r="C18" s="179" t="s">
        <v>56</v>
      </c>
      <c r="D18" s="173">
        <v>14.1</v>
      </c>
      <c r="E18" s="180">
        <f>SUM(G18:O18)</f>
        <v>0</v>
      </c>
      <c r="F18" s="176">
        <f>SUM(G18:H18)</f>
        <v>0</v>
      </c>
      <c r="G18" s="126"/>
      <c r="H18" s="126"/>
      <c r="I18" s="126"/>
      <c r="J18" s="126"/>
      <c r="K18" s="126"/>
      <c r="L18" s="126"/>
      <c r="M18" s="126"/>
      <c r="N18" s="126"/>
      <c r="O18" s="126"/>
      <c r="P18" s="181">
        <f>D18-AS18</f>
        <v>14.1</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21.1</v>
      </c>
      <c r="AU18" s="164"/>
    </row>
    <row r="19" spans="1:47" s="182" customFormat="1" ht="14" x14ac:dyDescent="0.15">
      <c r="A19" s="170">
        <v>2</v>
      </c>
      <c r="B19" s="170" t="s">
        <v>35</v>
      </c>
      <c r="C19" s="179" t="s">
        <v>28</v>
      </c>
      <c r="D19" s="173">
        <v>252.04</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251.98</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0</v>
      </c>
      <c r="AA19" s="176">
        <f>SUM(AA20:AA28,AA30:AA45)</f>
        <v>0</v>
      </c>
      <c r="AB19" s="176">
        <f>SUM(AB20:AB29,AB31:AB45)</f>
        <v>0</v>
      </c>
      <c r="AC19" s="176">
        <f>SUM(AC20:AC30,AC32:AC45)</f>
        <v>0</v>
      </c>
      <c r="AD19" s="176">
        <f>SUM(AD20:AD31,AD33:AD45)</f>
        <v>0.06</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0.06</v>
      </c>
      <c r="AT19" s="179">
        <f>Q48</f>
        <v>255.54</v>
      </c>
      <c r="AU19" s="164"/>
    </row>
    <row r="20" spans="1:47" s="182" customFormat="1" ht="14" x14ac:dyDescent="0.15">
      <c r="A20" s="170" t="s">
        <v>21</v>
      </c>
      <c r="B20" s="171" t="s">
        <v>17</v>
      </c>
      <c r="C20" s="179" t="s">
        <v>29</v>
      </c>
      <c r="D20" s="173">
        <v>6.09</v>
      </c>
      <c r="E20" s="180">
        <f>SUM(G20:P20)</f>
        <v>0</v>
      </c>
      <c r="F20" s="176">
        <f t="shared" si="4"/>
        <v>0</v>
      </c>
      <c r="G20" s="126"/>
      <c r="H20" s="126"/>
      <c r="I20" s="126"/>
      <c r="J20" s="126"/>
      <c r="K20" s="126"/>
      <c r="L20" s="126"/>
      <c r="M20" s="126"/>
      <c r="N20" s="126"/>
      <c r="O20" s="126"/>
      <c r="P20" s="126"/>
      <c r="Q20" s="176">
        <f>SUM(S20:AQ20)</f>
        <v>0</v>
      </c>
      <c r="R20" s="181">
        <f>D20-AS20</f>
        <v>6.09</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6.09</v>
      </c>
      <c r="AU20" s="164"/>
    </row>
    <row r="21" spans="1:47" s="182" customFormat="1" ht="14" x14ac:dyDescent="0.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4" x14ac:dyDescent="0.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4" x14ac:dyDescent="0.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4" x14ac:dyDescent="0.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4" x14ac:dyDescent="0.15">
      <c r="A25" s="170" t="s">
        <v>14</v>
      </c>
      <c r="B25" s="171" t="s">
        <v>84</v>
      </c>
      <c r="C25" s="179" t="s">
        <v>125</v>
      </c>
      <c r="D25" s="173">
        <v>0.11</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0.11</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0.11</v>
      </c>
      <c r="AU25" s="164"/>
    </row>
    <row r="26" spans="1:47" s="182" customFormat="1" ht="14" x14ac:dyDescent="0.15">
      <c r="A26" s="170" t="s">
        <v>22</v>
      </c>
      <c r="B26" s="171" t="s">
        <v>85</v>
      </c>
      <c r="C26" s="179" t="s">
        <v>51</v>
      </c>
      <c r="D26" s="173">
        <v>0</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0</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0</v>
      </c>
      <c r="AU26" s="164"/>
    </row>
    <row r="27" spans="1:47" s="182" customFormat="1" ht="20.25" customHeight="1" x14ac:dyDescent="0.15">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x14ac:dyDescent="0.15">
      <c r="A28" s="170" t="s">
        <v>45</v>
      </c>
      <c r="B28" s="171" t="s">
        <v>131</v>
      </c>
      <c r="C28" s="179" t="s">
        <v>31</v>
      </c>
      <c r="D28" s="173">
        <v>152.36000000000001</v>
      </c>
      <c r="E28" s="180">
        <f t="shared" si="6"/>
        <v>0</v>
      </c>
      <c r="F28" s="176">
        <f t="shared" si="4"/>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152.36000000000001</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154.45000000000002</v>
      </c>
      <c r="AU28" s="164"/>
    </row>
    <row r="29" spans="1:47" s="182" customFormat="1" ht="14" x14ac:dyDescent="0.15">
      <c r="A29" s="170" t="s">
        <v>130</v>
      </c>
      <c r="B29" s="171" t="s">
        <v>104</v>
      </c>
      <c r="C29" s="171" t="s">
        <v>148</v>
      </c>
      <c r="D29" s="173">
        <v>0.1</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0.1</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0.1</v>
      </c>
      <c r="AU29" s="164"/>
    </row>
    <row r="30" spans="1:47" s="182" customFormat="1" ht="14" x14ac:dyDescent="0.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4" x14ac:dyDescent="0.15">
      <c r="A31" s="170" t="s">
        <v>179</v>
      </c>
      <c r="B31" s="171" t="s">
        <v>80</v>
      </c>
      <c r="C31" s="179" t="s">
        <v>69</v>
      </c>
      <c r="D31" s="173">
        <v>0.15</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0.15</v>
      </c>
      <c r="AD31" s="126"/>
      <c r="AE31" s="126"/>
      <c r="AF31" s="126"/>
      <c r="AG31" s="126"/>
      <c r="AH31" s="126"/>
      <c r="AI31" s="126"/>
      <c r="AJ31" s="126"/>
      <c r="AK31" s="126"/>
      <c r="AL31" s="126"/>
      <c r="AM31" s="126"/>
      <c r="AN31" s="126"/>
      <c r="AO31" s="126"/>
      <c r="AP31" s="126"/>
      <c r="AQ31" s="126"/>
      <c r="AR31" s="126"/>
      <c r="AS31" s="176">
        <f>SUM(AD31:AR31,R31:AB31,G31:P31)</f>
        <v>0</v>
      </c>
      <c r="AT31" s="179">
        <f>AC48</f>
        <v>0.15</v>
      </c>
      <c r="AU31" s="164"/>
    </row>
    <row r="32" spans="1:47" s="182" customFormat="1" ht="14" x14ac:dyDescent="0.15">
      <c r="A32" s="170" t="s">
        <v>180</v>
      </c>
      <c r="B32" s="171" t="s">
        <v>87</v>
      </c>
      <c r="C32" s="179" t="s">
        <v>92</v>
      </c>
      <c r="D32" s="173">
        <v>35.83</v>
      </c>
      <c r="E32" s="180">
        <f t="shared" si="6"/>
        <v>0</v>
      </c>
      <c r="F32" s="176">
        <f t="shared" si="4"/>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35.83</v>
      </c>
      <c r="AE32" s="126"/>
      <c r="AF32" s="126"/>
      <c r="AG32" s="126"/>
      <c r="AH32" s="126"/>
      <c r="AI32" s="126"/>
      <c r="AJ32" s="126"/>
      <c r="AK32" s="126"/>
      <c r="AL32" s="126"/>
      <c r="AM32" s="126"/>
      <c r="AN32" s="126"/>
      <c r="AO32" s="126"/>
      <c r="AP32" s="126"/>
      <c r="AQ32" s="126"/>
      <c r="AR32" s="126"/>
      <c r="AS32" s="176">
        <f>SUM(AE32:AR32,R32:AC32,G32:P32)</f>
        <v>0</v>
      </c>
      <c r="AT32" s="179">
        <f>AD48</f>
        <v>36.199999999999996</v>
      </c>
      <c r="AU32" s="164"/>
    </row>
    <row r="33" spans="1:47" s="182" customFormat="1" ht="14" x14ac:dyDescent="0.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4" x14ac:dyDescent="0.15">
      <c r="A34" s="170" t="s">
        <v>182</v>
      </c>
      <c r="B34" s="171" t="s">
        <v>89</v>
      </c>
      <c r="C34" s="179" t="s">
        <v>97</v>
      </c>
      <c r="D34" s="173">
        <v>0.51</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0.51</v>
      </c>
      <c r="AG34" s="126"/>
      <c r="AH34" s="126"/>
      <c r="AI34" s="126"/>
      <c r="AJ34" s="126"/>
      <c r="AK34" s="126"/>
      <c r="AL34" s="126"/>
      <c r="AM34" s="126"/>
      <c r="AN34" s="126"/>
      <c r="AO34" s="126"/>
      <c r="AP34" s="126"/>
      <c r="AQ34" s="126"/>
      <c r="AR34" s="126"/>
      <c r="AS34" s="176">
        <f>SUM(AG34:AR34,R34:AE34,G34:P34)</f>
        <v>0</v>
      </c>
      <c r="AT34" s="179">
        <f>AF48</f>
        <v>0.51</v>
      </c>
      <c r="AU34" s="164"/>
    </row>
    <row r="35" spans="1:47" s="182" customFormat="1" ht="14" x14ac:dyDescent="0.15">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4" x14ac:dyDescent="0.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4" x14ac:dyDescent="0.15">
      <c r="A37" s="170" t="s">
        <v>185</v>
      </c>
      <c r="B37" s="171" t="s">
        <v>90</v>
      </c>
      <c r="C37" s="179" t="s">
        <v>95</v>
      </c>
      <c r="D37" s="173">
        <v>0</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0</v>
      </c>
      <c r="AJ37" s="126"/>
      <c r="AK37" s="126"/>
      <c r="AL37" s="126"/>
      <c r="AM37" s="126"/>
      <c r="AN37" s="126"/>
      <c r="AO37" s="126"/>
      <c r="AP37" s="126"/>
      <c r="AQ37" s="126"/>
      <c r="AR37" s="126"/>
      <c r="AS37" s="176">
        <f>SUM(AJ37:AR37,R37:AH37,G37:P37)</f>
        <v>0</v>
      </c>
      <c r="AT37" s="179">
        <f>AI48</f>
        <v>0</v>
      </c>
      <c r="AU37" s="164"/>
    </row>
    <row r="38" spans="1:47" s="182" customFormat="1" ht="20" x14ac:dyDescent="0.15">
      <c r="A38" s="170" t="s">
        <v>186</v>
      </c>
      <c r="B38" s="171" t="s">
        <v>91</v>
      </c>
      <c r="C38" s="179" t="s">
        <v>46</v>
      </c>
      <c r="D38" s="173">
        <v>5.38</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5.38</v>
      </c>
      <c r="AK38" s="126"/>
      <c r="AL38" s="126"/>
      <c r="AM38" s="126"/>
      <c r="AN38" s="126"/>
      <c r="AO38" s="126"/>
      <c r="AP38" s="126"/>
      <c r="AQ38" s="126"/>
      <c r="AR38" s="126"/>
      <c r="AS38" s="176">
        <f>SUM(AK38:AR38,R38:AI38,G38:P38)</f>
        <v>0</v>
      </c>
      <c r="AT38" s="179">
        <f>AJ48</f>
        <v>6.48</v>
      </c>
      <c r="AU38" s="164"/>
    </row>
    <row r="39" spans="1:47" s="182" customFormat="1" ht="14" x14ac:dyDescent="0.15">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0</v>
      </c>
      <c r="AU39" s="164"/>
    </row>
    <row r="40" spans="1:47" s="182" customFormat="1" ht="14" x14ac:dyDescent="0.15">
      <c r="A40" s="170" t="s">
        <v>189</v>
      </c>
      <c r="B40" s="171" t="s">
        <v>153</v>
      </c>
      <c r="C40" s="179" t="s">
        <v>151</v>
      </c>
      <c r="D40" s="173">
        <v>0.75</v>
      </c>
      <c r="E40" s="180">
        <f t="shared" si="6"/>
        <v>0</v>
      </c>
      <c r="F40" s="176">
        <f t="shared" si="4"/>
        <v>0</v>
      </c>
      <c r="G40" s="126"/>
      <c r="H40" s="126"/>
      <c r="I40" s="126"/>
      <c r="J40" s="126"/>
      <c r="K40" s="126"/>
      <c r="L40" s="126"/>
      <c r="M40" s="126"/>
      <c r="N40" s="126"/>
      <c r="O40" s="126"/>
      <c r="P40" s="126"/>
      <c r="Q40" s="176">
        <f>SUM(R40:AK40,AM40:AQ40)</f>
        <v>0.06</v>
      </c>
      <c r="R40" s="126"/>
      <c r="S40" s="126"/>
      <c r="T40" s="126"/>
      <c r="U40" s="126"/>
      <c r="V40" s="126"/>
      <c r="W40" s="126"/>
      <c r="X40" s="126"/>
      <c r="Y40" s="126"/>
      <c r="Z40" s="126"/>
      <c r="AA40" s="126"/>
      <c r="AB40" s="126"/>
      <c r="AC40" s="126"/>
      <c r="AD40" s="126">
        <v>0.06</v>
      </c>
      <c r="AE40" s="126"/>
      <c r="AF40" s="126"/>
      <c r="AG40" s="126"/>
      <c r="AH40" s="126"/>
      <c r="AI40" s="126"/>
      <c r="AJ40" s="126"/>
      <c r="AK40" s="126"/>
      <c r="AL40" s="181">
        <f>D40-AS40</f>
        <v>0.69</v>
      </c>
      <c r="AM40" s="126"/>
      <c r="AN40" s="126"/>
      <c r="AO40" s="126"/>
      <c r="AP40" s="126"/>
      <c r="AQ40" s="126"/>
      <c r="AR40" s="126"/>
      <c r="AS40" s="176">
        <f>SUM(AM40:AR40,R40:AK40,G40:P40)</f>
        <v>0.06</v>
      </c>
      <c r="AT40" s="179">
        <f>AL48</f>
        <v>0.69</v>
      </c>
      <c r="AU40" s="164"/>
    </row>
    <row r="41" spans="1:47" s="182" customFormat="1" ht="14" x14ac:dyDescent="0.15">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4" x14ac:dyDescent="0.15">
      <c r="A42" s="170" t="s">
        <v>191</v>
      </c>
      <c r="B42" s="171" t="s">
        <v>149</v>
      </c>
      <c r="C42" s="179" t="s">
        <v>103</v>
      </c>
      <c r="D42" s="173">
        <v>1.1200000000000001</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1.1200000000000001</v>
      </c>
      <c r="AO42" s="126"/>
      <c r="AP42" s="126"/>
      <c r="AQ42" s="126"/>
      <c r="AR42" s="126"/>
      <c r="AS42" s="176">
        <f>SUM(AO42:AR42,R42:AM42,G42:P42)</f>
        <v>0</v>
      </c>
      <c r="AT42" s="179">
        <f>AN48</f>
        <v>1.1200000000000001</v>
      </c>
      <c r="AU42" s="164"/>
    </row>
    <row r="43" spans="1:47" s="182" customFormat="1" ht="14" x14ac:dyDescent="0.15">
      <c r="A43" s="170" t="s">
        <v>192</v>
      </c>
      <c r="B43" s="171" t="s">
        <v>156</v>
      </c>
      <c r="C43" s="179" t="s">
        <v>157</v>
      </c>
      <c r="D43" s="173">
        <v>0</v>
      </c>
      <c r="E43" s="180">
        <f t="shared" si="6"/>
        <v>0</v>
      </c>
      <c r="F43" s="176">
        <f t="shared" si="4"/>
        <v>0</v>
      </c>
      <c r="G43" s="126"/>
      <c r="H43" s="126"/>
      <c r="I43" s="126"/>
      <c r="J43" s="126"/>
      <c r="K43" s="126"/>
      <c r="L43" s="126"/>
      <c r="M43" s="126"/>
      <c r="N43" s="126"/>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0</v>
      </c>
      <c r="AP43" s="126"/>
      <c r="AQ43" s="126"/>
      <c r="AR43" s="126"/>
      <c r="AS43" s="176">
        <f>SUM(AP43:AR43,R43:AN43,G43:P43)</f>
        <v>0</v>
      </c>
      <c r="AT43" s="179">
        <f>AO48</f>
        <v>0</v>
      </c>
      <c r="AU43" s="164"/>
    </row>
    <row r="44" spans="1:47" s="182" customFormat="1" ht="14" x14ac:dyDescent="0.15">
      <c r="A44" s="170" t="s">
        <v>193</v>
      </c>
      <c r="B44" s="171" t="s">
        <v>155</v>
      </c>
      <c r="C44" s="179" t="s">
        <v>158</v>
      </c>
      <c r="D44" s="173">
        <v>49.64</v>
      </c>
      <c r="E44" s="180">
        <f t="shared" si="6"/>
        <v>0</v>
      </c>
      <c r="F44" s="176">
        <f t="shared" si="4"/>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49.64</v>
      </c>
      <c r="AQ44" s="126"/>
      <c r="AR44" s="126"/>
      <c r="AS44" s="176">
        <f>SUM(AQ44:AR44,R44:AO44,G44:P44)</f>
        <v>0</v>
      </c>
      <c r="AT44" s="179">
        <f>AP48</f>
        <v>49.64</v>
      </c>
      <c r="AU44" s="164"/>
    </row>
    <row r="45" spans="1:47" s="182" customFormat="1" ht="14" x14ac:dyDescent="0.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4" x14ac:dyDescent="0.15">
      <c r="A46" s="183">
        <v>3</v>
      </c>
      <c r="B46" s="184" t="s">
        <v>68</v>
      </c>
      <c r="C46" s="185" t="s">
        <v>81</v>
      </c>
      <c r="D46" s="173">
        <v>204.47</v>
      </c>
      <c r="E46" s="180">
        <f t="shared" si="6"/>
        <v>0</v>
      </c>
      <c r="F46" s="176">
        <f t="shared" si="4"/>
        <v>0</v>
      </c>
      <c r="G46" s="126"/>
      <c r="H46" s="126"/>
      <c r="I46" s="126"/>
      <c r="J46" s="126"/>
      <c r="K46" s="126"/>
      <c r="L46" s="126"/>
      <c r="M46" s="126"/>
      <c r="N46" s="126"/>
      <c r="O46" s="126"/>
      <c r="P46" s="126"/>
      <c r="Q46" s="176">
        <f>SUM(R46:AQ46)</f>
        <v>0</v>
      </c>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81">
        <f>D46-AS46</f>
        <v>204.47</v>
      </c>
      <c r="AS46" s="176">
        <f>SUM(R46:AQ46,G46:P46)</f>
        <v>0</v>
      </c>
      <c r="AT46" s="179">
        <f>AR48</f>
        <v>204.47</v>
      </c>
      <c r="AU46" s="164"/>
    </row>
    <row r="47" spans="1:47" ht="16.5" customHeight="1" x14ac:dyDescent="0.15">
      <c r="A47" s="186"/>
      <c r="B47" s="187" t="s">
        <v>113</v>
      </c>
      <c r="C47" s="188"/>
      <c r="D47" s="126"/>
      <c r="E47" s="176">
        <f>SUM(G47:P47)</f>
        <v>7</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0</v>
      </c>
      <c r="O47" s="176">
        <f>SUM(O20:O46,O18,O9:O16)</f>
        <v>0</v>
      </c>
      <c r="P47" s="176">
        <f>SUM(P20:P46,P9:P17)</f>
        <v>7</v>
      </c>
      <c r="Q47" s="176">
        <f>SUM(R47:AQ47)</f>
        <v>3.56</v>
      </c>
      <c r="R47" s="176">
        <f>SUM(R21:R46,R9:R18)</f>
        <v>0</v>
      </c>
      <c r="S47" s="176">
        <f>SUM(S22:S46,S20,S9:S18)</f>
        <v>0</v>
      </c>
      <c r="T47" s="176">
        <f>SUM(T23:T46,T20:T21,T9:T18)</f>
        <v>0</v>
      </c>
      <c r="U47" s="176">
        <f>SUM(U24:U46,U20:U22,U9:U18)</f>
        <v>0</v>
      </c>
      <c r="V47" s="176">
        <f>SUM(V25:V46,V20:V23,V9:V18)</f>
        <v>0</v>
      </c>
      <c r="W47" s="176">
        <f>SUM(W26:W46,W20:W24,W9:W18)</f>
        <v>0</v>
      </c>
      <c r="X47" s="176">
        <f>SUM(X27:X46,X20:X25,X9:X18)</f>
        <v>0</v>
      </c>
      <c r="Y47" s="176">
        <f>SUM(Y28:Y46,Y20:Y26,Y9:Y18)</f>
        <v>0</v>
      </c>
      <c r="Z47" s="176">
        <f>SUM(Z29:Z46,Z20:Z27,Z9:Z18)</f>
        <v>2.09</v>
      </c>
      <c r="AA47" s="176">
        <f>SUM(AA30:AA46,AA20:AA28,AA9:AA18)</f>
        <v>0</v>
      </c>
      <c r="AB47" s="176">
        <f>SUM(AB31:AB46,AB20:AB29,AB9:AB18)</f>
        <v>0</v>
      </c>
      <c r="AC47" s="176">
        <f>SUM(AC32:AC46,AC20:AC30,AC9:AC18)</f>
        <v>0</v>
      </c>
      <c r="AD47" s="176">
        <f>SUM(AD33:AD46,AD20:AD31,AD9:AD18)</f>
        <v>0.37</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1.1000000000000001</v>
      </c>
      <c r="AK47" s="176">
        <f>SUM(AK40:AK46,AK20:AK38,AK9:AK18)</f>
        <v>0</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row>
    <row r="48" spans="1:47" ht="16.5" customHeight="1" x14ac:dyDescent="0.15">
      <c r="A48" s="189"/>
      <c r="B48" s="190" t="s">
        <v>114</v>
      </c>
      <c r="C48" s="191"/>
      <c r="D48" s="192"/>
      <c r="E48" s="192">
        <f>E47+E7</f>
        <v>798.52</v>
      </c>
      <c r="F48" s="192">
        <f>F8+F47</f>
        <v>497.81</v>
      </c>
      <c r="G48" s="192">
        <f>G47+G9</f>
        <v>497.81</v>
      </c>
      <c r="H48" s="192">
        <f>H10+H47</f>
        <v>0</v>
      </c>
      <c r="I48" s="192">
        <f>I11+I47</f>
        <v>6.45</v>
      </c>
      <c r="J48" s="192">
        <f>J12+J47</f>
        <v>69.89</v>
      </c>
      <c r="K48" s="192">
        <f>K13+K47</f>
        <v>24.36</v>
      </c>
      <c r="L48" s="192">
        <f>L14+L47</f>
        <v>0</v>
      </c>
      <c r="M48" s="192">
        <f>M15+M47</f>
        <v>178.91</v>
      </c>
      <c r="N48" s="192">
        <f>N47+N16</f>
        <v>0</v>
      </c>
      <c r="O48" s="192">
        <f>O47+O17</f>
        <v>0</v>
      </c>
      <c r="P48" s="192">
        <f>P47+P18</f>
        <v>21.1</v>
      </c>
      <c r="Q48" s="192">
        <f>SUM(Q47,Q19)</f>
        <v>255.54</v>
      </c>
      <c r="R48" s="192">
        <f>R47+R20</f>
        <v>6.09</v>
      </c>
      <c r="S48" s="192">
        <f>S47+S21</f>
        <v>0</v>
      </c>
      <c r="T48" s="192">
        <f>T47+T22</f>
        <v>0</v>
      </c>
      <c r="U48" s="192">
        <f>U47+U23</f>
        <v>0</v>
      </c>
      <c r="V48" s="192">
        <f>+V47+V24</f>
        <v>0</v>
      </c>
      <c r="W48" s="192">
        <f>+W47+W25</f>
        <v>0.11</v>
      </c>
      <c r="X48" s="192">
        <f>X47+X26</f>
        <v>0</v>
      </c>
      <c r="Y48" s="192">
        <f>+Y47+Y27</f>
        <v>0</v>
      </c>
      <c r="Z48" s="192">
        <f>+Z47+Z28</f>
        <v>154.45000000000002</v>
      </c>
      <c r="AA48" s="192">
        <f>AA47+AA29</f>
        <v>0.1</v>
      </c>
      <c r="AB48" s="192">
        <f>AB47+AB30</f>
        <v>0</v>
      </c>
      <c r="AC48" s="192">
        <f>AC47+AC31</f>
        <v>0.15</v>
      </c>
      <c r="AD48" s="192">
        <f>AD47+AD32</f>
        <v>36.199999999999996</v>
      </c>
      <c r="AE48" s="192">
        <f>AE47+AE33</f>
        <v>0</v>
      </c>
      <c r="AF48" s="192">
        <f>AF47+AF34</f>
        <v>0.51</v>
      </c>
      <c r="AG48" s="192">
        <f>AG47+AG35</f>
        <v>0</v>
      </c>
      <c r="AH48" s="192">
        <f>AH47+AH36</f>
        <v>0</v>
      </c>
      <c r="AI48" s="192">
        <f>AI47+AI37</f>
        <v>0</v>
      </c>
      <c r="AJ48" s="192">
        <f>AJ47+AJ38</f>
        <v>6.48</v>
      </c>
      <c r="AK48" s="192">
        <f>AK47+AK39</f>
        <v>0</v>
      </c>
      <c r="AL48" s="192">
        <f>AL47+AL40</f>
        <v>0.69</v>
      </c>
      <c r="AM48" s="192">
        <f>AM47+AM41</f>
        <v>0</v>
      </c>
      <c r="AN48" s="192">
        <f>AN47+AN42</f>
        <v>1.1200000000000001</v>
      </c>
      <c r="AO48" s="192">
        <f>AO47+AO43</f>
        <v>0</v>
      </c>
      <c r="AP48" s="192">
        <f>AP47+AP44</f>
        <v>49.64</v>
      </c>
      <c r="AQ48" s="192">
        <f>AQ47+AQ45</f>
        <v>0</v>
      </c>
      <c r="AR48" s="192">
        <f>AR47+AR46</f>
        <v>204.47</v>
      </c>
    </row>
    <row r="49" spans="2:43" x14ac:dyDescent="0.15">
      <c r="AP49" s="126"/>
      <c r="AQ49" s="126"/>
    </row>
    <row r="50" spans="2:43" x14ac:dyDescent="0.15">
      <c r="B50" s="194" t="s">
        <v>165</v>
      </c>
      <c r="C50" s="195" t="s">
        <v>159</v>
      </c>
      <c r="D50" s="196"/>
      <c r="AP50" s="192"/>
      <c r="AQ50" s="192"/>
    </row>
    <row r="51" spans="2:43" ht="16" x14ac:dyDescent="0.2">
      <c r="B51" s="194" t="s">
        <v>166</v>
      </c>
      <c r="C51" s="195" t="s">
        <v>160</v>
      </c>
      <c r="D51" s="196"/>
      <c r="AA51" s="163"/>
      <c r="AB51" s="163"/>
      <c r="AC51" s="163"/>
      <c r="AD51" s="163"/>
      <c r="AE51" s="163"/>
      <c r="AF51" s="163"/>
      <c r="AG51" s="163"/>
      <c r="AH51" s="163"/>
      <c r="AI51" s="163"/>
      <c r="AJ51" s="197"/>
      <c r="AK51" s="197"/>
    </row>
    <row r="52" spans="2:43" ht="16" x14ac:dyDescent="0.2">
      <c r="B52" s="194" t="s">
        <v>167</v>
      </c>
      <c r="C52" s="195" t="s">
        <v>119</v>
      </c>
      <c r="D52" s="196"/>
      <c r="AA52" s="163"/>
      <c r="AB52" s="163"/>
      <c r="AC52" s="163"/>
      <c r="AD52" s="163"/>
      <c r="AE52" s="163"/>
      <c r="AF52" s="163"/>
      <c r="AG52" s="163"/>
      <c r="AH52" s="163"/>
      <c r="AI52" s="163"/>
      <c r="AJ52" s="197"/>
      <c r="AK52" s="197"/>
    </row>
    <row r="53" spans="2:43" ht="16" x14ac:dyDescent="0.2">
      <c r="AA53" s="163"/>
      <c r="AB53" s="163"/>
      <c r="AC53" s="163"/>
      <c r="AD53" s="163"/>
      <c r="AE53" s="163"/>
      <c r="AF53" s="163"/>
      <c r="AG53" s="163"/>
      <c r="AH53" s="163"/>
      <c r="AI53" s="163"/>
      <c r="AJ53" s="197"/>
      <c r="AK53" s="197"/>
    </row>
    <row r="54" spans="2:43" ht="16" x14ac:dyDescent="0.2">
      <c r="AA54" s="163"/>
      <c r="AB54" s="163"/>
      <c r="AC54" s="163"/>
      <c r="AD54" s="163"/>
      <c r="AE54" s="163"/>
      <c r="AF54" s="163"/>
      <c r="AG54" s="163"/>
      <c r="AH54" s="163"/>
      <c r="AI54" s="163"/>
      <c r="AJ54" s="197"/>
      <c r="AK54" s="197"/>
    </row>
    <row r="64" spans="2:43" x14ac:dyDescent="0.15">
      <c r="B64" s="200"/>
    </row>
  </sheetData>
  <sheetProtection password="C77F" sheet="1" selectLockedCells="1"/>
  <mergeCells count="11">
    <mergeCell ref="B5:B6"/>
    <mergeCell ref="C5:C6"/>
    <mergeCell ref="D5:D6"/>
    <mergeCell ref="A1:B1"/>
    <mergeCell ref="A2:AS2"/>
    <mergeCell ref="A3:AT3"/>
    <mergeCell ref="AQ4:AT4"/>
    <mergeCell ref="F5:AR5"/>
    <mergeCell ref="AS5:AS6"/>
    <mergeCell ref="AT5:AT6"/>
    <mergeCell ref="A5:A6"/>
  </mergeCells>
  <phoneticPr fontId="3" type="noConversion"/>
  <pageMargins left="0.47" right="0.16" top="0.64" bottom="0.2" header="0.56999999999999995" footer="0.16"/>
  <pageSetup paperSize="8"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V64"/>
  <sheetViews>
    <sheetView workbookViewId="0">
      <pane xSplit="4" ySplit="6" topLeftCell="S45" activePane="bottomRight" state="frozen"/>
      <selection activeCell="K16" sqref="K16"/>
      <selection pane="topRight" activeCell="K16" sqref="K16"/>
      <selection pane="bottomLeft" activeCell="K16" sqref="K16"/>
      <selection pane="bottomRight" activeCell="K16" sqref="K16"/>
    </sheetView>
  </sheetViews>
  <sheetFormatPr baseColWidth="10" defaultColWidth="7.83203125" defaultRowHeight="13" x14ac:dyDescent="0.15"/>
  <cols>
    <col min="1" max="1" width="3.6640625" style="193" customWidth="1"/>
    <col min="2" max="2" width="21.5" style="198" customWidth="1"/>
    <col min="3" max="3" width="5.1640625" style="199" customWidth="1"/>
    <col min="4" max="46" width="8.6640625" style="164" customWidth="1"/>
    <col min="47" max="47" width="9.83203125" style="164" customWidth="1"/>
    <col min="48" max="48" width="37.83203125" style="164" customWidth="1"/>
    <col min="49" max="16384" width="7.83203125" style="164"/>
  </cols>
  <sheetData>
    <row r="1" spans="1:48" ht="16" x14ac:dyDescent="0.2">
      <c r="A1" s="709" t="s">
        <v>212</v>
      </c>
      <c r="B1" s="709"/>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x14ac:dyDescent="0.2">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130"/>
    </row>
    <row r="3" spans="1:48" ht="16" x14ac:dyDescent="0.15">
      <c r="A3" s="658" t="s">
        <v>233</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row>
    <row r="4" spans="1:48" ht="16" x14ac:dyDescent="0.1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710" t="s">
        <v>32</v>
      </c>
      <c r="AR4" s="710"/>
      <c r="AS4" s="710"/>
      <c r="AT4" s="710"/>
    </row>
    <row r="5" spans="1:48" ht="14.25" customHeight="1" x14ac:dyDescent="0.15">
      <c r="A5" s="711" t="s">
        <v>20</v>
      </c>
      <c r="B5" s="725" t="s">
        <v>164</v>
      </c>
      <c r="C5" s="705" t="s">
        <v>24</v>
      </c>
      <c r="D5" s="708" t="s">
        <v>133</v>
      </c>
      <c r="E5" s="166"/>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c r="AS5" s="708" t="s">
        <v>112</v>
      </c>
      <c r="AT5" s="708" t="s">
        <v>195</v>
      </c>
    </row>
    <row r="6" spans="1:48" s="169" customFormat="1" ht="36" customHeight="1" x14ac:dyDescent="0.15">
      <c r="A6" s="711"/>
      <c r="B6" s="726"/>
      <c r="C6" s="706"/>
      <c r="D6" s="708"/>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708"/>
      <c r="AT6" s="708"/>
    </row>
    <row r="7" spans="1:48" s="169" customFormat="1" ht="17.25" customHeight="1" x14ac:dyDescent="0.15">
      <c r="A7" s="170">
        <v>1</v>
      </c>
      <c r="B7" s="171" t="s">
        <v>34</v>
      </c>
      <c r="C7" s="172" t="s">
        <v>25</v>
      </c>
      <c r="D7" s="173">
        <v>553.12</v>
      </c>
      <c r="E7" s="174">
        <f>D7-AS7</f>
        <v>515.29999999999995</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0</v>
      </c>
      <c r="O7" s="175">
        <f>SUM(O9:O16,O18)</f>
        <v>0</v>
      </c>
      <c r="P7" s="175">
        <f>SUM(P9:P17)</f>
        <v>0</v>
      </c>
      <c r="Q7" s="176">
        <f>SUM(Q9:Q18)</f>
        <v>37.819999999999993</v>
      </c>
      <c r="R7" s="175">
        <f>SUM(R9:R18)</f>
        <v>0</v>
      </c>
      <c r="S7" s="175">
        <f t="shared" ref="S7:AR7" si="0">SUM(S9:S18)</f>
        <v>0</v>
      </c>
      <c r="T7" s="175">
        <f t="shared" si="0"/>
        <v>0</v>
      </c>
      <c r="U7" s="175">
        <f t="shared" si="0"/>
        <v>0</v>
      </c>
      <c r="V7" s="175">
        <f t="shared" si="0"/>
        <v>10</v>
      </c>
      <c r="W7" s="175">
        <f t="shared" si="0"/>
        <v>9.6999999999999993</v>
      </c>
      <c r="X7" s="175">
        <f t="shared" si="0"/>
        <v>0</v>
      </c>
      <c r="Y7" s="175">
        <f t="shared" si="0"/>
        <v>0</v>
      </c>
      <c r="Z7" s="175">
        <f t="shared" si="0"/>
        <v>10.769999999999998</v>
      </c>
      <c r="AA7" s="175">
        <f t="shared" si="0"/>
        <v>0</v>
      </c>
      <c r="AB7" s="175">
        <f t="shared" si="0"/>
        <v>0</v>
      </c>
      <c r="AC7" s="175">
        <f t="shared" si="0"/>
        <v>0</v>
      </c>
      <c r="AD7" s="175">
        <f t="shared" si="0"/>
        <v>7.35</v>
      </c>
      <c r="AE7" s="175">
        <f t="shared" si="0"/>
        <v>0</v>
      </c>
      <c r="AF7" s="175">
        <f t="shared" si="0"/>
        <v>0</v>
      </c>
      <c r="AG7" s="175">
        <f t="shared" si="0"/>
        <v>0</v>
      </c>
      <c r="AH7" s="175">
        <f t="shared" si="0"/>
        <v>0</v>
      </c>
      <c r="AI7" s="175">
        <f t="shared" si="0"/>
        <v>0</v>
      </c>
      <c r="AJ7" s="175">
        <f t="shared" si="0"/>
        <v>0</v>
      </c>
      <c r="AK7" s="175">
        <f t="shared" si="0"/>
        <v>0</v>
      </c>
      <c r="AL7" s="175">
        <f t="shared" si="0"/>
        <v>0</v>
      </c>
      <c r="AM7" s="175">
        <f t="shared" si="0"/>
        <v>0</v>
      </c>
      <c r="AN7" s="175">
        <f t="shared" si="0"/>
        <v>0</v>
      </c>
      <c r="AO7" s="175">
        <f t="shared" si="0"/>
        <v>0</v>
      </c>
      <c r="AP7" s="175">
        <f t="shared" si="0"/>
        <v>0</v>
      </c>
      <c r="AQ7" s="175">
        <f t="shared" si="0"/>
        <v>0</v>
      </c>
      <c r="AR7" s="175">
        <f t="shared" si="0"/>
        <v>0</v>
      </c>
      <c r="AS7" s="177">
        <f>SUM(AS9:AS18)</f>
        <v>37.819999999999993</v>
      </c>
      <c r="AT7" s="178">
        <f>E48</f>
        <v>515.29999999999995</v>
      </c>
      <c r="AV7" s="203" t="s">
        <v>207</v>
      </c>
    </row>
    <row r="8" spans="1:48" s="182" customFormat="1" ht="14" x14ac:dyDescent="0.15">
      <c r="A8" s="170" t="s">
        <v>5</v>
      </c>
      <c r="B8" s="171" t="s">
        <v>77</v>
      </c>
      <c r="C8" s="179" t="s">
        <v>78</v>
      </c>
      <c r="D8" s="173">
        <v>190.78</v>
      </c>
      <c r="E8" s="180">
        <f>SUM(I8:P8)</f>
        <v>0</v>
      </c>
      <c r="F8" s="181">
        <f>D8-AS8</f>
        <v>188.14</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2.6400000000000006</v>
      </c>
      <c r="R8" s="176">
        <f t="shared" si="1"/>
        <v>0</v>
      </c>
      <c r="S8" s="176">
        <f t="shared" si="1"/>
        <v>0</v>
      </c>
      <c r="T8" s="176">
        <f t="shared" si="1"/>
        <v>0</v>
      </c>
      <c r="U8" s="176">
        <f t="shared" si="1"/>
        <v>0</v>
      </c>
      <c r="V8" s="176">
        <f t="shared" si="1"/>
        <v>0</v>
      </c>
      <c r="W8" s="176">
        <f t="shared" si="1"/>
        <v>0</v>
      </c>
      <c r="X8" s="176">
        <f t="shared" si="1"/>
        <v>0</v>
      </c>
      <c r="Y8" s="176">
        <f t="shared" si="1"/>
        <v>0</v>
      </c>
      <c r="Z8" s="176">
        <f t="shared" si="1"/>
        <v>1.6900000000000002</v>
      </c>
      <c r="AA8" s="176">
        <f t="shared" si="1"/>
        <v>0</v>
      </c>
      <c r="AB8" s="176">
        <f t="shared" si="1"/>
        <v>0</v>
      </c>
      <c r="AC8" s="176">
        <f t="shared" si="1"/>
        <v>0</v>
      </c>
      <c r="AD8" s="176">
        <f t="shared" si="1"/>
        <v>0.95000000000000007</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2.6400000000000006</v>
      </c>
      <c r="AT8" s="179">
        <f>F48</f>
        <v>188.14</v>
      </c>
      <c r="AU8" s="164"/>
      <c r="AV8" s="203" t="s">
        <v>208</v>
      </c>
    </row>
    <row r="9" spans="1:48" s="182" customFormat="1" ht="14" x14ac:dyDescent="0.15">
      <c r="A9" s="170"/>
      <c r="B9" s="171" t="s">
        <v>205</v>
      </c>
      <c r="C9" s="179" t="s">
        <v>76</v>
      </c>
      <c r="D9" s="173">
        <v>80.929999999999993</v>
      </c>
      <c r="E9" s="180">
        <f>SUM(H9:P9)</f>
        <v>0</v>
      </c>
      <c r="F9" s="176">
        <f>SUM(H9)</f>
        <v>0</v>
      </c>
      <c r="G9" s="181">
        <f>D9-AS9</f>
        <v>80.44</v>
      </c>
      <c r="H9" s="126"/>
      <c r="I9" s="126"/>
      <c r="J9" s="126"/>
      <c r="K9" s="126"/>
      <c r="L9" s="126"/>
      <c r="M9" s="126"/>
      <c r="N9" s="126"/>
      <c r="O9" s="126"/>
      <c r="P9" s="126"/>
      <c r="Q9" s="176">
        <f>SUM(R9:AQ9)</f>
        <v>0.49</v>
      </c>
      <c r="R9" s="126"/>
      <c r="S9" s="126"/>
      <c r="T9" s="126"/>
      <c r="U9" s="126"/>
      <c r="V9" s="126"/>
      <c r="W9" s="126"/>
      <c r="X9" s="126"/>
      <c r="Y9" s="126"/>
      <c r="Z9" s="126">
        <f>0.3+0.12+0.07</f>
        <v>0.49</v>
      </c>
      <c r="AA9" s="126"/>
      <c r="AB9" s="126"/>
      <c r="AC9" s="126"/>
      <c r="AD9" s="126"/>
      <c r="AE9" s="126"/>
      <c r="AF9" s="126"/>
      <c r="AG9" s="126"/>
      <c r="AH9" s="126"/>
      <c r="AI9" s="126"/>
      <c r="AJ9" s="126"/>
      <c r="AK9" s="126"/>
      <c r="AL9" s="126"/>
      <c r="AM9" s="126"/>
      <c r="AN9" s="126"/>
      <c r="AO9" s="126"/>
      <c r="AP9" s="126"/>
      <c r="AQ9" s="126"/>
      <c r="AR9" s="126"/>
      <c r="AS9" s="176">
        <f>SUM(R9:AR9,H9:P9)</f>
        <v>0.49</v>
      </c>
      <c r="AT9" s="179">
        <f>G48</f>
        <v>80.44</v>
      </c>
      <c r="AU9" s="164"/>
      <c r="AV9" s="203" t="s">
        <v>209</v>
      </c>
    </row>
    <row r="10" spans="1:48" s="182" customFormat="1" ht="14" x14ac:dyDescent="0.15">
      <c r="A10" s="170"/>
      <c r="B10" s="171" t="s">
        <v>206</v>
      </c>
      <c r="C10" s="179" t="s">
        <v>204</v>
      </c>
      <c r="D10" s="173">
        <v>109.85000000000001</v>
      </c>
      <c r="E10" s="180">
        <f>SUM(G10,I10:P10)</f>
        <v>0</v>
      </c>
      <c r="F10" s="176">
        <f>SUM(G10)</f>
        <v>0</v>
      </c>
      <c r="G10" s="126"/>
      <c r="H10" s="181">
        <f>D10-AS10</f>
        <v>107.7</v>
      </c>
      <c r="I10" s="126"/>
      <c r="J10" s="126"/>
      <c r="K10" s="126"/>
      <c r="L10" s="126"/>
      <c r="M10" s="126"/>
      <c r="N10" s="126"/>
      <c r="O10" s="126"/>
      <c r="P10" s="126"/>
      <c r="Q10" s="176">
        <f t="shared" ref="Q10:Q17" si="2">SUM(R10:AQ10)</f>
        <v>2.1500000000000004</v>
      </c>
      <c r="R10" s="126"/>
      <c r="S10" s="126"/>
      <c r="T10" s="126"/>
      <c r="U10" s="126"/>
      <c r="V10" s="126"/>
      <c r="W10" s="126"/>
      <c r="X10" s="126"/>
      <c r="Y10" s="126"/>
      <c r="Z10" s="126">
        <f>0.4+0.8</f>
        <v>1.2000000000000002</v>
      </c>
      <c r="AA10" s="126"/>
      <c r="AB10" s="126"/>
      <c r="AC10" s="126"/>
      <c r="AD10" s="126">
        <f>0.05+0.9</f>
        <v>0.95000000000000007</v>
      </c>
      <c r="AE10" s="126"/>
      <c r="AF10" s="126"/>
      <c r="AG10" s="126"/>
      <c r="AH10" s="126"/>
      <c r="AI10" s="126"/>
      <c r="AJ10" s="126"/>
      <c r="AK10" s="126"/>
      <c r="AL10" s="126"/>
      <c r="AM10" s="126"/>
      <c r="AN10" s="126"/>
      <c r="AO10" s="126"/>
      <c r="AP10" s="126"/>
      <c r="AQ10" s="126"/>
      <c r="AR10" s="126"/>
      <c r="AS10" s="176">
        <f>SUM(R10:AR10,I10:P10,G10)</f>
        <v>2.1500000000000004</v>
      </c>
      <c r="AT10" s="179">
        <f>H48</f>
        <v>107.7</v>
      </c>
      <c r="AU10" s="164"/>
      <c r="AV10" s="203" t="s">
        <v>210</v>
      </c>
    </row>
    <row r="11" spans="1:48" s="182" customFormat="1" ht="14" x14ac:dyDescent="0.15">
      <c r="A11" s="170" t="s">
        <v>6</v>
      </c>
      <c r="B11" s="171" t="s">
        <v>105</v>
      </c>
      <c r="C11" s="179" t="s">
        <v>54</v>
      </c>
      <c r="D11" s="173">
        <v>80.02</v>
      </c>
      <c r="E11" s="180">
        <f>SUM(G11:H11,J11:P11)</f>
        <v>0</v>
      </c>
      <c r="F11" s="176">
        <f>SUM(G11:H11)</f>
        <v>0</v>
      </c>
      <c r="G11" s="126"/>
      <c r="H11" s="126"/>
      <c r="I11" s="181">
        <f>D11-AS11</f>
        <v>65.039999999999992</v>
      </c>
      <c r="J11" s="126"/>
      <c r="K11" s="126"/>
      <c r="L11" s="126"/>
      <c r="M11" s="126"/>
      <c r="N11" s="126"/>
      <c r="O11" s="126"/>
      <c r="P11" s="126"/>
      <c r="Q11" s="176">
        <f t="shared" si="2"/>
        <v>14.979999999999999</v>
      </c>
      <c r="R11" s="126"/>
      <c r="S11" s="126"/>
      <c r="T11" s="126"/>
      <c r="U11" s="126"/>
      <c r="V11" s="126"/>
      <c r="W11" s="126"/>
      <c r="X11" s="126"/>
      <c r="Y11" s="126"/>
      <c r="Z11" s="126">
        <f>0.8+3.7+1.18+3.2</f>
        <v>8.879999999999999</v>
      </c>
      <c r="AA11" s="126"/>
      <c r="AB11" s="126"/>
      <c r="AC11" s="126"/>
      <c r="AD11" s="126">
        <f>0.67+0.63+4.8</f>
        <v>6.1</v>
      </c>
      <c r="AE11" s="126"/>
      <c r="AF11" s="126"/>
      <c r="AG11" s="126"/>
      <c r="AH11" s="126"/>
      <c r="AI11" s="126"/>
      <c r="AJ11" s="126"/>
      <c r="AK11" s="126"/>
      <c r="AL11" s="126"/>
      <c r="AM11" s="126"/>
      <c r="AN11" s="126"/>
      <c r="AO11" s="126"/>
      <c r="AP11" s="126"/>
      <c r="AQ11" s="126"/>
      <c r="AR11" s="126"/>
      <c r="AS11" s="176">
        <f>SUM(R11:AR11,J11:P11,G11:H11)</f>
        <v>14.979999999999999</v>
      </c>
      <c r="AT11" s="179">
        <f>I48</f>
        <v>65.039999999999992</v>
      </c>
      <c r="AU11" s="164"/>
    </row>
    <row r="12" spans="1:48" s="182" customFormat="1" ht="14" x14ac:dyDescent="0.15">
      <c r="A12" s="170" t="s">
        <v>7</v>
      </c>
      <c r="B12" s="171" t="s">
        <v>37</v>
      </c>
      <c r="C12" s="179" t="s">
        <v>42</v>
      </c>
      <c r="D12" s="173">
        <v>121.2</v>
      </c>
      <c r="E12" s="180">
        <f>SUM(G12:I12,K12:P12)</f>
        <v>0</v>
      </c>
      <c r="F12" s="176">
        <f t="shared" ref="F12:F17" si="3">SUM(G12:H12)</f>
        <v>0</v>
      </c>
      <c r="G12" s="126"/>
      <c r="H12" s="126"/>
      <c r="I12" s="126"/>
      <c r="J12" s="181">
        <f>D12-AS12</f>
        <v>119.78</v>
      </c>
      <c r="K12" s="126"/>
      <c r="L12" s="126"/>
      <c r="M12" s="126"/>
      <c r="N12" s="126"/>
      <c r="O12" s="126"/>
      <c r="P12" s="126"/>
      <c r="Q12" s="176">
        <f t="shared" si="2"/>
        <v>1.42</v>
      </c>
      <c r="R12" s="126"/>
      <c r="S12" s="126"/>
      <c r="T12" s="126"/>
      <c r="U12" s="126"/>
      <c r="V12" s="126"/>
      <c r="W12" s="126">
        <v>1.2</v>
      </c>
      <c r="X12" s="126"/>
      <c r="Y12" s="126"/>
      <c r="Z12" s="126"/>
      <c r="AA12" s="126"/>
      <c r="AB12" s="126"/>
      <c r="AC12" s="126"/>
      <c r="AD12" s="126">
        <v>0.22</v>
      </c>
      <c r="AE12" s="126"/>
      <c r="AF12" s="126"/>
      <c r="AG12" s="126"/>
      <c r="AH12" s="126"/>
      <c r="AI12" s="126"/>
      <c r="AJ12" s="126"/>
      <c r="AK12" s="126"/>
      <c r="AL12" s="126"/>
      <c r="AM12" s="126"/>
      <c r="AN12" s="126"/>
      <c r="AO12" s="126"/>
      <c r="AP12" s="126"/>
      <c r="AQ12" s="126"/>
      <c r="AR12" s="126"/>
      <c r="AS12" s="176">
        <f>SUM(R12:AR12,K12:P12,G12:I12)</f>
        <v>1.42</v>
      </c>
      <c r="AT12" s="179">
        <f>J48</f>
        <v>119.78</v>
      </c>
      <c r="AU12" s="164"/>
    </row>
    <row r="13" spans="1:48" s="182" customFormat="1" ht="14" x14ac:dyDescent="0.15">
      <c r="A13" s="170" t="s">
        <v>8</v>
      </c>
      <c r="B13" s="171" t="s">
        <v>15</v>
      </c>
      <c r="C13" s="179" t="s">
        <v>26</v>
      </c>
      <c r="D13" s="173">
        <v>111.38</v>
      </c>
      <c r="E13" s="180">
        <f>SUM(G13:J13,L13:P13)</f>
        <v>0</v>
      </c>
      <c r="F13" s="176">
        <f t="shared" si="3"/>
        <v>0</v>
      </c>
      <c r="G13" s="126"/>
      <c r="H13" s="126"/>
      <c r="I13" s="126"/>
      <c r="J13" s="126"/>
      <c r="K13" s="181">
        <f>D13-AS13</f>
        <v>105.97999999999999</v>
      </c>
      <c r="L13" s="126"/>
      <c r="M13" s="126"/>
      <c r="N13" s="126"/>
      <c r="O13" s="126"/>
      <c r="P13" s="126"/>
      <c r="Q13" s="176">
        <f t="shared" si="2"/>
        <v>5.4</v>
      </c>
      <c r="R13" s="126"/>
      <c r="S13" s="126"/>
      <c r="T13" s="126"/>
      <c r="U13" s="126"/>
      <c r="V13" s="126">
        <v>5.2</v>
      </c>
      <c r="W13" s="126"/>
      <c r="X13" s="126"/>
      <c r="Y13" s="126"/>
      <c r="Z13" s="126">
        <v>0.2</v>
      </c>
      <c r="AA13" s="126"/>
      <c r="AB13" s="126"/>
      <c r="AC13" s="126"/>
      <c r="AD13" s="126"/>
      <c r="AE13" s="126"/>
      <c r="AF13" s="126"/>
      <c r="AG13" s="126"/>
      <c r="AH13" s="126"/>
      <c r="AI13" s="126"/>
      <c r="AJ13" s="126"/>
      <c r="AK13" s="126"/>
      <c r="AL13" s="126"/>
      <c r="AM13" s="126"/>
      <c r="AN13" s="126"/>
      <c r="AO13" s="126"/>
      <c r="AP13" s="126"/>
      <c r="AQ13" s="126"/>
      <c r="AR13" s="126"/>
      <c r="AS13" s="176">
        <f>SUM(R13:AR13,L13:P13,G13:J13)</f>
        <v>5.4</v>
      </c>
      <c r="AT13" s="179">
        <f>K48</f>
        <v>105.97999999999999</v>
      </c>
      <c r="AU13" s="164"/>
    </row>
    <row r="14" spans="1:48" s="182" customFormat="1" ht="14" x14ac:dyDescent="0.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4" x14ac:dyDescent="0.15">
      <c r="A15" s="170" t="s">
        <v>39</v>
      </c>
      <c r="B15" s="171" t="s">
        <v>38</v>
      </c>
      <c r="C15" s="179" t="s">
        <v>43</v>
      </c>
      <c r="D15" s="173">
        <v>19.87</v>
      </c>
      <c r="E15" s="180">
        <f>SUM(G15:L15,N15:P15)</f>
        <v>0</v>
      </c>
      <c r="F15" s="176">
        <f t="shared" si="3"/>
        <v>0</v>
      </c>
      <c r="G15" s="126"/>
      <c r="H15" s="126"/>
      <c r="I15" s="126"/>
      <c r="J15" s="126"/>
      <c r="K15" s="126"/>
      <c r="L15" s="126"/>
      <c r="M15" s="181">
        <f>D15-AS15</f>
        <v>18.29</v>
      </c>
      <c r="N15" s="126"/>
      <c r="O15" s="126"/>
      <c r="P15" s="126"/>
      <c r="Q15" s="176">
        <f t="shared" si="2"/>
        <v>1.58</v>
      </c>
      <c r="R15" s="126"/>
      <c r="S15" s="126"/>
      <c r="T15" s="126"/>
      <c r="U15" s="126"/>
      <c r="V15" s="126"/>
      <c r="W15" s="126">
        <f>0.3+1.2</f>
        <v>1.5</v>
      </c>
      <c r="X15" s="126"/>
      <c r="Y15" s="126"/>
      <c r="Z15" s="126"/>
      <c r="AA15" s="126"/>
      <c r="AB15" s="126"/>
      <c r="AC15" s="126"/>
      <c r="AD15" s="126">
        <v>0.08</v>
      </c>
      <c r="AE15" s="126"/>
      <c r="AF15" s="126"/>
      <c r="AG15" s="126"/>
      <c r="AH15" s="126"/>
      <c r="AI15" s="126"/>
      <c r="AJ15" s="126"/>
      <c r="AK15" s="126"/>
      <c r="AL15" s="126"/>
      <c r="AM15" s="126"/>
      <c r="AN15" s="126"/>
      <c r="AO15" s="126"/>
      <c r="AP15" s="126"/>
      <c r="AQ15" s="126"/>
      <c r="AR15" s="126"/>
      <c r="AS15" s="176">
        <f>SUM(R15:AR15,N15:P15,G15:L15)</f>
        <v>1.58</v>
      </c>
      <c r="AT15" s="179">
        <f>M48</f>
        <v>18.29</v>
      </c>
      <c r="AU15" s="164"/>
    </row>
    <row r="16" spans="1:48" s="182" customFormat="1" ht="14" x14ac:dyDescent="0.15">
      <c r="A16" s="170" t="s">
        <v>40</v>
      </c>
      <c r="B16" s="171" t="s">
        <v>82</v>
      </c>
      <c r="C16" s="179" t="s">
        <v>70</v>
      </c>
      <c r="D16" s="173">
        <v>18.68</v>
      </c>
      <c r="E16" s="180">
        <f>SUM(G16:M16,O16:P16)</f>
        <v>0</v>
      </c>
      <c r="F16" s="176">
        <f t="shared" si="3"/>
        <v>0</v>
      </c>
      <c r="G16" s="126"/>
      <c r="H16" s="126"/>
      <c r="I16" s="126"/>
      <c r="J16" s="126"/>
      <c r="K16" s="126"/>
      <c r="L16" s="126"/>
      <c r="M16" s="126"/>
      <c r="N16" s="181">
        <f>D16-AS16</f>
        <v>6.879999999999999</v>
      </c>
      <c r="O16" s="126"/>
      <c r="P16" s="126"/>
      <c r="Q16" s="176">
        <f t="shared" si="2"/>
        <v>11.8</v>
      </c>
      <c r="R16" s="126"/>
      <c r="S16" s="126"/>
      <c r="T16" s="126"/>
      <c r="U16" s="126"/>
      <c r="V16" s="126">
        <v>4.8</v>
      </c>
      <c r="W16" s="126">
        <v>7</v>
      </c>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11.8</v>
      </c>
      <c r="AT16" s="179">
        <f>N48</f>
        <v>6.879999999999999</v>
      </c>
      <c r="AU16" s="164"/>
    </row>
    <row r="17" spans="1:47" s="182" customFormat="1" ht="14" x14ac:dyDescent="0.15">
      <c r="A17" s="170" t="s">
        <v>50</v>
      </c>
      <c r="B17" s="171" t="s">
        <v>48</v>
      </c>
      <c r="C17" s="179" t="s">
        <v>49</v>
      </c>
      <c r="D17" s="173">
        <v>0</v>
      </c>
      <c r="E17" s="180">
        <f>SUM(G17:N17,P17)</f>
        <v>0</v>
      </c>
      <c r="F17" s="176">
        <f t="shared" si="3"/>
        <v>0</v>
      </c>
      <c r="G17" s="126"/>
      <c r="H17" s="126"/>
      <c r="I17" s="126"/>
      <c r="J17" s="126"/>
      <c r="K17" s="126"/>
      <c r="L17" s="126"/>
      <c r="M17" s="126"/>
      <c r="N17" s="126"/>
      <c r="O17" s="181">
        <f>D17-AS17</f>
        <v>0</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0</v>
      </c>
      <c r="AU17" s="164"/>
    </row>
    <row r="18" spans="1:47" s="182" customFormat="1" ht="14" x14ac:dyDescent="0.15">
      <c r="A18" s="170" t="s">
        <v>187</v>
      </c>
      <c r="B18" s="171" t="s">
        <v>55</v>
      </c>
      <c r="C18" s="179" t="s">
        <v>56</v>
      </c>
      <c r="D18" s="173">
        <v>11.18</v>
      </c>
      <c r="E18" s="180">
        <f>SUM(G18:O18)</f>
        <v>0</v>
      </c>
      <c r="F18" s="176">
        <f>SUM(G18:H18)</f>
        <v>0</v>
      </c>
      <c r="G18" s="126"/>
      <c r="H18" s="126"/>
      <c r="I18" s="126"/>
      <c r="J18" s="126"/>
      <c r="K18" s="126"/>
      <c r="L18" s="126"/>
      <c r="M18" s="126"/>
      <c r="N18" s="126"/>
      <c r="O18" s="126"/>
      <c r="P18" s="181">
        <f>D18-AS18</f>
        <v>11.18</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11.18</v>
      </c>
      <c r="AU18" s="164"/>
    </row>
    <row r="19" spans="1:47" s="182" customFormat="1" ht="14" x14ac:dyDescent="0.15">
      <c r="A19" s="170">
        <v>2</v>
      </c>
      <c r="B19" s="170" t="s">
        <v>35</v>
      </c>
      <c r="C19" s="179" t="s">
        <v>28</v>
      </c>
      <c r="D19" s="173">
        <v>329.15999999999997</v>
      </c>
      <c r="E19" s="180">
        <f>SUM(G19:P19)</f>
        <v>0</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0</v>
      </c>
      <c r="O19" s="176">
        <f t="shared" si="5"/>
        <v>0</v>
      </c>
      <c r="P19" s="176">
        <f t="shared" si="5"/>
        <v>0</v>
      </c>
      <c r="Q19" s="181">
        <f>D19-AS19</f>
        <v>328.99999999999994</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0.05</v>
      </c>
      <c r="AA19" s="176">
        <f>SUM(AA20:AA28,AA30:AA45)</f>
        <v>0</v>
      </c>
      <c r="AB19" s="176">
        <f>SUM(AB20:AB29,AB31:AB45)</f>
        <v>0</v>
      </c>
      <c r="AC19" s="176">
        <f>SUM(AC20:AC30,AC32:AC45)</f>
        <v>0</v>
      </c>
      <c r="AD19" s="176">
        <f>SUM(AD20:AD31,AD33:AD45)</f>
        <v>0.11</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0.16</v>
      </c>
      <c r="AT19" s="179">
        <f>Q48</f>
        <v>367.12999999999994</v>
      </c>
      <c r="AU19" s="164"/>
    </row>
    <row r="20" spans="1:47" s="182" customFormat="1" ht="14" x14ac:dyDescent="0.15">
      <c r="A20" s="170" t="s">
        <v>21</v>
      </c>
      <c r="B20" s="171" t="s">
        <v>17</v>
      </c>
      <c r="C20" s="179" t="s">
        <v>29</v>
      </c>
      <c r="D20" s="173">
        <v>6.3599999999999994</v>
      </c>
      <c r="E20" s="180">
        <f>SUM(G20:P20)</f>
        <v>0</v>
      </c>
      <c r="F20" s="176">
        <f t="shared" si="4"/>
        <v>0</v>
      </c>
      <c r="G20" s="126"/>
      <c r="H20" s="126"/>
      <c r="I20" s="126"/>
      <c r="J20" s="126"/>
      <c r="K20" s="126"/>
      <c r="L20" s="126"/>
      <c r="M20" s="126"/>
      <c r="N20" s="126"/>
      <c r="O20" s="126"/>
      <c r="P20" s="126"/>
      <c r="Q20" s="176">
        <f>SUM(S20:AQ20)</f>
        <v>0</v>
      </c>
      <c r="R20" s="181">
        <f>D20-AS20</f>
        <v>6.3599999999999994</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6.3599999999999994</v>
      </c>
      <c r="AU20" s="164"/>
    </row>
    <row r="21" spans="1:47" s="182" customFormat="1" ht="14" x14ac:dyDescent="0.15">
      <c r="A21" s="170" t="s">
        <v>10</v>
      </c>
      <c r="B21" s="171" t="s">
        <v>18</v>
      </c>
      <c r="C21" s="179" t="s">
        <v>30</v>
      </c>
      <c r="D21" s="173">
        <v>1.55</v>
      </c>
      <c r="E21" s="180">
        <f t="shared" ref="E21:E46" si="6">SUM(G21:P21)</f>
        <v>0</v>
      </c>
      <c r="F21" s="176">
        <f t="shared" si="4"/>
        <v>0</v>
      </c>
      <c r="G21" s="126"/>
      <c r="H21" s="126"/>
      <c r="I21" s="126"/>
      <c r="J21" s="126"/>
      <c r="K21" s="126"/>
      <c r="L21" s="126"/>
      <c r="M21" s="126"/>
      <c r="N21" s="126"/>
      <c r="O21" s="126"/>
      <c r="P21" s="126"/>
      <c r="Q21" s="176">
        <f>SUM(R21,T21:AQ21)</f>
        <v>0</v>
      </c>
      <c r="R21" s="126"/>
      <c r="S21" s="181">
        <f>D21-AS21</f>
        <v>1.55</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1.55</v>
      </c>
      <c r="AU21" s="164"/>
    </row>
    <row r="22" spans="1:47" s="182" customFormat="1" ht="14" x14ac:dyDescent="0.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4" x14ac:dyDescent="0.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4" x14ac:dyDescent="0.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10</v>
      </c>
      <c r="AU24" s="164"/>
    </row>
    <row r="25" spans="1:47" s="182" customFormat="1" ht="14" x14ac:dyDescent="0.15">
      <c r="A25" s="170" t="s">
        <v>14</v>
      </c>
      <c r="B25" s="171" t="s">
        <v>84</v>
      </c>
      <c r="C25" s="179" t="s">
        <v>125</v>
      </c>
      <c r="D25" s="173">
        <v>10.91</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10.91</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20.61</v>
      </c>
      <c r="AU25" s="164"/>
    </row>
    <row r="26" spans="1:47" s="182" customFormat="1" ht="14" x14ac:dyDescent="0.15">
      <c r="A26" s="170" t="s">
        <v>22</v>
      </c>
      <c r="B26" s="171" t="s">
        <v>85</v>
      </c>
      <c r="C26" s="179" t="s">
        <v>51</v>
      </c>
      <c r="D26" s="173">
        <v>2.61</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2.61</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2.61</v>
      </c>
      <c r="AU26" s="164"/>
    </row>
    <row r="27" spans="1:47" s="182" customFormat="1" ht="20.25" customHeight="1" x14ac:dyDescent="0.15">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x14ac:dyDescent="0.15">
      <c r="A28" s="170" t="s">
        <v>45</v>
      </c>
      <c r="B28" s="171" t="s">
        <v>131</v>
      </c>
      <c r="C28" s="179" t="s">
        <v>31</v>
      </c>
      <c r="D28" s="173">
        <v>155.87</v>
      </c>
      <c r="E28" s="180">
        <f t="shared" si="6"/>
        <v>0</v>
      </c>
      <c r="F28" s="176">
        <f t="shared" si="4"/>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155.87</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166.79</v>
      </c>
      <c r="AU28" s="164"/>
    </row>
    <row r="29" spans="1:47" s="182" customFormat="1" ht="14" x14ac:dyDescent="0.15">
      <c r="A29" s="170" t="s">
        <v>130</v>
      </c>
      <c r="B29" s="171" t="s">
        <v>104</v>
      </c>
      <c r="C29" s="171" t="s">
        <v>148</v>
      </c>
      <c r="D29" s="173">
        <v>0</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4" x14ac:dyDescent="0.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4" x14ac:dyDescent="0.15">
      <c r="A31" s="170" t="s">
        <v>179</v>
      </c>
      <c r="B31" s="171" t="s">
        <v>80</v>
      </c>
      <c r="C31" s="179" t="s">
        <v>69</v>
      </c>
      <c r="D31" s="173">
        <v>0.06</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0.06</v>
      </c>
      <c r="AD31" s="126"/>
      <c r="AE31" s="126"/>
      <c r="AF31" s="126"/>
      <c r="AG31" s="126"/>
      <c r="AH31" s="126"/>
      <c r="AI31" s="126"/>
      <c r="AJ31" s="126"/>
      <c r="AK31" s="126"/>
      <c r="AL31" s="126"/>
      <c r="AM31" s="126"/>
      <c r="AN31" s="126"/>
      <c r="AO31" s="126"/>
      <c r="AP31" s="126"/>
      <c r="AQ31" s="126"/>
      <c r="AR31" s="126"/>
      <c r="AS31" s="176">
        <f>SUM(AD31:AR31,R31:AB31,G31:P31)</f>
        <v>0</v>
      </c>
      <c r="AT31" s="179">
        <f>AC48</f>
        <v>0.06</v>
      </c>
      <c r="AU31" s="164"/>
    </row>
    <row r="32" spans="1:47" s="182" customFormat="1" ht="14" x14ac:dyDescent="0.15">
      <c r="A32" s="170" t="s">
        <v>180</v>
      </c>
      <c r="B32" s="171" t="s">
        <v>87</v>
      </c>
      <c r="C32" s="179" t="s">
        <v>92</v>
      </c>
      <c r="D32" s="173">
        <v>85.65</v>
      </c>
      <c r="E32" s="180">
        <f t="shared" si="6"/>
        <v>0</v>
      </c>
      <c r="F32" s="176">
        <f t="shared" si="4"/>
        <v>0</v>
      </c>
      <c r="G32" s="126"/>
      <c r="H32" s="126"/>
      <c r="I32" s="126"/>
      <c r="J32" s="126"/>
      <c r="K32" s="126"/>
      <c r="L32" s="126"/>
      <c r="M32" s="126"/>
      <c r="N32" s="126"/>
      <c r="O32" s="126"/>
      <c r="P32" s="126"/>
      <c r="Q32" s="176">
        <f>SUM(R32:AC32,AE32:AQ32)</f>
        <v>0.05</v>
      </c>
      <c r="R32" s="126"/>
      <c r="S32" s="126"/>
      <c r="T32" s="126"/>
      <c r="U32" s="126"/>
      <c r="V32" s="126"/>
      <c r="W32" s="126"/>
      <c r="X32" s="126"/>
      <c r="Y32" s="126"/>
      <c r="Z32" s="126">
        <f>0.05</f>
        <v>0.05</v>
      </c>
      <c r="AA32" s="126"/>
      <c r="AB32" s="126"/>
      <c r="AC32" s="126"/>
      <c r="AD32" s="181">
        <f>D32-AS32</f>
        <v>85.600000000000009</v>
      </c>
      <c r="AE32" s="126"/>
      <c r="AF32" s="126"/>
      <c r="AG32" s="126"/>
      <c r="AH32" s="126"/>
      <c r="AI32" s="126"/>
      <c r="AJ32" s="126"/>
      <c r="AK32" s="126"/>
      <c r="AL32" s="126"/>
      <c r="AM32" s="126"/>
      <c r="AN32" s="126"/>
      <c r="AO32" s="126"/>
      <c r="AP32" s="126"/>
      <c r="AQ32" s="126"/>
      <c r="AR32" s="126"/>
      <c r="AS32" s="176">
        <f>SUM(AE32:AR32,R32:AC32,G32:P32)</f>
        <v>0.05</v>
      </c>
      <c r="AT32" s="179">
        <f>AD48</f>
        <v>93.110000000000014</v>
      </c>
      <c r="AU32" s="164"/>
    </row>
    <row r="33" spans="1:47" s="182" customFormat="1" ht="14" x14ac:dyDescent="0.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4" x14ac:dyDescent="0.15">
      <c r="A34" s="170" t="s">
        <v>182</v>
      </c>
      <c r="B34" s="171" t="s">
        <v>89</v>
      </c>
      <c r="C34" s="179" t="s">
        <v>97</v>
      </c>
      <c r="D34" s="173">
        <v>8.85</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8.85</v>
      </c>
      <c r="AG34" s="126"/>
      <c r="AH34" s="126"/>
      <c r="AI34" s="126"/>
      <c r="AJ34" s="126"/>
      <c r="AK34" s="126"/>
      <c r="AL34" s="126"/>
      <c r="AM34" s="126"/>
      <c r="AN34" s="126"/>
      <c r="AO34" s="126"/>
      <c r="AP34" s="126"/>
      <c r="AQ34" s="126"/>
      <c r="AR34" s="126"/>
      <c r="AS34" s="176">
        <f>SUM(AG34:AR34,R34:AE34,G34:P34)</f>
        <v>0</v>
      </c>
      <c r="AT34" s="179">
        <f>AF48</f>
        <v>8.85</v>
      </c>
      <c r="AU34" s="164"/>
    </row>
    <row r="35" spans="1:47" s="182" customFormat="1" ht="14" x14ac:dyDescent="0.15">
      <c r="A35" s="170" t="s">
        <v>183</v>
      </c>
      <c r="B35" s="171" t="s">
        <v>117</v>
      </c>
      <c r="C35" s="179" t="s">
        <v>94</v>
      </c>
      <c r="D35" s="173">
        <v>1.29</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1.29</v>
      </c>
      <c r="AH35" s="126"/>
      <c r="AI35" s="126"/>
      <c r="AJ35" s="126"/>
      <c r="AK35" s="126"/>
      <c r="AL35" s="126"/>
      <c r="AM35" s="126"/>
      <c r="AN35" s="126"/>
      <c r="AO35" s="126"/>
      <c r="AP35" s="126"/>
      <c r="AQ35" s="126"/>
      <c r="AR35" s="126"/>
      <c r="AS35" s="176">
        <f>SUM(AH35:AR35,R35:AF35,G35:P35)</f>
        <v>0</v>
      </c>
      <c r="AT35" s="179">
        <f>AG48</f>
        <v>1.29</v>
      </c>
      <c r="AU35" s="164"/>
    </row>
    <row r="36" spans="1:47" s="182" customFormat="1" ht="14" x14ac:dyDescent="0.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4" x14ac:dyDescent="0.15">
      <c r="A37" s="170" t="s">
        <v>185</v>
      </c>
      <c r="B37" s="171" t="s">
        <v>90</v>
      </c>
      <c r="C37" s="179" t="s">
        <v>95</v>
      </c>
      <c r="D37" s="173">
        <v>2.83</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2.83</v>
      </c>
      <c r="AJ37" s="126"/>
      <c r="AK37" s="126"/>
      <c r="AL37" s="126"/>
      <c r="AM37" s="126"/>
      <c r="AN37" s="126"/>
      <c r="AO37" s="126"/>
      <c r="AP37" s="126"/>
      <c r="AQ37" s="126"/>
      <c r="AR37" s="126"/>
      <c r="AS37" s="176">
        <f>SUM(AJ37:AR37,R37:AH37,G37:P37)</f>
        <v>0</v>
      </c>
      <c r="AT37" s="179">
        <f>AI48</f>
        <v>2.83</v>
      </c>
      <c r="AU37" s="164"/>
    </row>
    <row r="38" spans="1:47" s="182" customFormat="1" ht="20" x14ac:dyDescent="0.15">
      <c r="A38" s="170" t="s">
        <v>186</v>
      </c>
      <c r="B38" s="171" t="s">
        <v>91</v>
      </c>
      <c r="C38" s="179" t="s">
        <v>46</v>
      </c>
      <c r="D38" s="173">
        <v>35.4</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35.4</v>
      </c>
      <c r="AK38" s="126"/>
      <c r="AL38" s="126"/>
      <c r="AM38" s="126"/>
      <c r="AN38" s="126"/>
      <c r="AO38" s="126"/>
      <c r="AP38" s="126"/>
      <c r="AQ38" s="126"/>
      <c r="AR38" s="126"/>
      <c r="AS38" s="176">
        <f>SUM(AK38:AR38,R38:AI38,G38:P38)</f>
        <v>0</v>
      </c>
      <c r="AT38" s="179">
        <f>AJ48</f>
        <v>35.4</v>
      </c>
      <c r="AU38" s="164"/>
    </row>
    <row r="39" spans="1:47" s="182" customFormat="1" ht="14" x14ac:dyDescent="0.15">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0</v>
      </c>
      <c r="AU39" s="164"/>
    </row>
    <row r="40" spans="1:47" s="182" customFormat="1" ht="14" x14ac:dyDescent="0.15">
      <c r="A40" s="170" t="s">
        <v>189</v>
      </c>
      <c r="B40" s="171" t="s">
        <v>153</v>
      </c>
      <c r="C40" s="179" t="s">
        <v>151</v>
      </c>
      <c r="D40" s="173">
        <v>3.11</v>
      </c>
      <c r="E40" s="180">
        <f t="shared" si="6"/>
        <v>0</v>
      </c>
      <c r="F40" s="176">
        <f t="shared" si="4"/>
        <v>0</v>
      </c>
      <c r="G40" s="126"/>
      <c r="H40" s="126"/>
      <c r="I40" s="126"/>
      <c r="J40" s="126"/>
      <c r="K40" s="126"/>
      <c r="L40" s="126"/>
      <c r="M40" s="126"/>
      <c r="N40" s="126"/>
      <c r="O40" s="126"/>
      <c r="P40" s="126"/>
      <c r="Q40" s="176">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81">
        <f>D40-AS40</f>
        <v>3.11</v>
      </c>
      <c r="AM40" s="126"/>
      <c r="AN40" s="126"/>
      <c r="AO40" s="126"/>
      <c r="AP40" s="126"/>
      <c r="AQ40" s="126"/>
      <c r="AR40" s="126"/>
      <c r="AS40" s="176">
        <f>SUM(AM40:AR40,R40:AK40,G40:P40)</f>
        <v>0</v>
      </c>
      <c r="AT40" s="179">
        <f>AL48</f>
        <v>3.11</v>
      </c>
      <c r="AU40" s="164"/>
    </row>
    <row r="41" spans="1:47" s="182" customFormat="1" ht="14" x14ac:dyDescent="0.15">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4" x14ac:dyDescent="0.15">
      <c r="A42" s="170" t="s">
        <v>191</v>
      </c>
      <c r="B42" s="171" t="s">
        <v>149</v>
      </c>
      <c r="C42" s="179" t="s">
        <v>103</v>
      </c>
      <c r="D42" s="173">
        <v>2.69</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2.69</v>
      </c>
      <c r="AO42" s="126"/>
      <c r="AP42" s="126"/>
      <c r="AQ42" s="126"/>
      <c r="AR42" s="126"/>
      <c r="AS42" s="176">
        <f>SUM(AO42:AR42,R42:AM42,G42:P42)</f>
        <v>0</v>
      </c>
      <c r="AT42" s="179">
        <f>AN48</f>
        <v>2.69</v>
      </c>
      <c r="AU42" s="164"/>
    </row>
    <row r="43" spans="1:47" s="182" customFormat="1" ht="14" x14ac:dyDescent="0.15">
      <c r="A43" s="170" t="s">
        <v>192</v>
      </c>
      <c r="B43" s="171" t="s">
        <v>156</v>
      </c>
      <c r="C43" s="179" t="s">
        <v>157</v>
      </c>
      <c r="D43" s="173">
        <v>9.2799999999999994</v>
      </c>
      <c r="E43" s="180">
        <f t="shared" si="6"/>
        <v>0</v>
      </c>
      <c r="F43" s="176">
        <f t="shared" si="4"/>
        <v>0</v>
      </c>
      <c r="G43" s="126"/>
      <c r="H43" s="126"/>
      <c r="I43" s="126"/>
      <c r="J43" s="126"/>
      <c r="K43" s="126"/>
      <c r="L43" s="126"/>
      <c r="M43" s="126"/>
      <c r="N43" s="126"/>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9.2799999999999994</v>
      </c>
      <c r="AP43" s="126"/>
      <c r="AQ43" s="126"/>
      <c r="AR43" s="126"/>
      <c r="AS43" s="176">
        <f>SUM(AP43:AR43,R43:AN43,G43:P43)</f>
        <v>0</v>
      </c>
      <c r="AT43" s="179">
        <f>AO48</f>
        <v>9.2799999999999994</v>
      </c>
      <c r="AU43" s="164"/>
    </row>
    <row r="44" spans="1:47" s="182" customFormat="1" ht="14" x14ac:dyDescent="0.15">
      <c r="A44" s="170" t="s">
        <v>193</v>
      </c>
      <c r="B44" s="171" t="s">
        <v>155</v>
      </c>
      <c r="C44" s="179" t="s">
        <v>158</v>
      </c>
      <c r="D44" s="173">
        <v>2.7</v>
      </c>
      <c r="E44" s="180">
        <f t="shared" si="6"/>
        <v>0</v>
      </c>
      <c r="F44" s="176">
        <f t="shared" si="4"/>
        <v>0</v>
      </c>
      <c r="G44" s="126"/>
      <c r="H44" s="126"/>
      <c r="I44" s="126"/>
      <c r="J44" s="126"/>
      <c r="K44" s="126"/>
      <c r="L44" s="126"/>
      <c r="M44" s="126"/>
      <c r="N44" s="126"/>
      <c r="O44" s="126"/>
      <c r="P44" s="126"/>
      <c r="Q44" s="176">
        <f>SUM(R44:AO44,AQ44)</f>
        <v>0.11</v>
      </c>
      <c r="R44" s="126"/>
      <c r="S44" s="126"/>
      <c r="T44" s="126"/>
      <c r="U44" s="126"/>
      <c r="V44" s="126"/>
      <c r="W44" s="126"/>
      <c r="X44" s="126"/>
      <c r="Y44" s="126"/>
      <c r="Z44" s="126"/>
      <c r="AA44" s="126"/>
      <c r="AB44" s="126"/>
      <c r="AC44" s="126"/>
      <c r="AD44" s="126">
        <v>0.11</v>
      </c>
      <c r="AE44" s="126"/>
      <c r="AF44" s="126"/>
      <c r="AG44" s="126"/>
      <c r="AH44" s="126"/>
      <c r="AI44" s="126"/>
      <c r="AJ44" s="126"/>
      <c r="AK44" s="126"/>
      <c r="AL44" s="126"/>
      <c r="AM44" s="126"/>
      <c r="AN44" s="126"/>
      <c r="AO44" s="126"/>
      <c r="AP44" s="181">
        <f>D44-AS44</f>
        <v>2.5900000000000003</v>
      </c>
      <c r="AQ44" s="126"/>
      <c r="AR44" s="126"/>
      <c r="AS44" s="176">
        <f>SUM(AQ44:AR44,R44:AO44,G44:P44)</f>
        <v>0.11</v>
      </c>
      <c r="AT44" s="179">
        <f>AP48</f>
        <v>2.5900000000000003</v>
      </c>
      <c r="AU44" s="164"/>
    </row>
    <row r="45" spans="1:47" s="182" customFormat="1" ht="14" x14ac:dyDescent="0.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4" x14ac:dyDescent="0.15">
      <c r="A46" s="183">
        <v>3</v>
      </c>
      <c r="B46" s="184" t="s">
        <v>68</v>
      </c>
      <c r="C46" s="185" t="s">
        <v>81</v>
      </c>
      <c r="D46" s="173">
        <v>56.930000000000007</v>
      </c>
      <c r="E46" s="180">
        <f t="shared" si="6"/>
        <v>0</v>
      </c>
      <c r="F46" s="176">
        <f t="shared" si="4"/>
        <v>0</v>
      </c>
      <c r="G46" s="126"/>
      <c r="H46" s="126"/>
      <c r="I46" s="126"/>
      <c r="J46" s="126"/>
      <c r="K46" s="126"/>
      <c r="L46" s="126"/>
      <c r="M46" s="126"/>
      <c r="N46" s="126"/>
      <c r="O46" s="126"/>
      <c r="P46" s="126"/>
      <c r="Q46" s="176">
        <f>SUM(R46:AQ46)</f>
        <v>0.15000000000000002</v>
      </c>
      <c r="R46" s="126"/>
      <c r="S46" s="126"/>
      <c r="T46" s="126"/>
      <c r="U46" s="126"/>
      <c r="V46" s="126"/>
      <c r="W46" s="126"/>
      <c r="X46" s="126"/>
      <c r="Y46" s="126"/>
      <c r="Z46" s="126">
        <v>0.1</v>
      </c>
      <c r="AA46" s="126"/>
      <c r="AB46" s="126"/>
      <c r="AC46" s="126"/>
      <c r="AD46" s="126">
        <v>0.05</v>
      </c>
      <c r="AE46" s="126"/>
      <c r="AF46" s="126"/>
      <c r="AG46" s="126"/>
      <c r="AH46" s="126"/>
      <c r="AI46" s="126"/>
      <c r="AJ46" s="126"/>
      <c r="AK46" s="126"/>
      <c r="AL46" s="126"/>
      <c r="AM46" s="126"/>
      <c r="AN46" s="126"/>
      <c r="AO46" s="126"/>
      <c r="AP46" s="126"/>
      <c r="AQ46" s="126"/>
      <c r="AR46" s="181">
        <f>D46-AS46</f>
        <v>56.780000000000008</v>
      </c>
      <c r="AS46" s="176">
        <f>SUM(R46:AQ46,G46:P46)</f>
        <v>0.15000000000000002</v>
      </c>
      <c r="AT46" s="179">
        <f>AR48</f>
        <v>56.780000000000008</v>
      </c>
      <c r="AU46" s="164"/>
    </row>
    <row r="47" spans="1:47" ht="16.5" customHeight="1" x14ac:dyDescent="0.15">
      <c r="A47" s="186"/>
      <c r="B47" s="187" t="s">
        <v>113</v>
      </c>
      <c r="C47" s="188"/>
      <c r="D47" s="126"/>
      <c r="E47" s="176">
        <f>SUM(G47:P47)</f>
        <v>0</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0</v>
      </c>
      <c r="O47" s="176">
        <f>SUM(O20:O46,O18,O9:O16)</f>
        <v>0</v>
      </c>
      <c r="P47" s="176">
        <f>SUM(P20:P46,P9:P17)</f>
        <v>0</v>
      </c>
      <c r="Q47" s="176">
        <f>SUM(R47:AQ47)</f>
        <v>38.129999999999995</v>
      </c>
      <c r="R47" s="176">
        <f>SUM(R21:R46,R9:R18)</f>
        <v>0</v>
      </c>
      <c r="S47" s="176">
        <f>SUM(S22:S46,S20,S9:S18)</f>
        <v>0</v>
      </c>
      <c r="T47" s="176">
        <f>SUM(T23:T46,T20:T21,T9:T18)</f>
        <v>0</v>
      </c>
      <c r="U47" s="176">
        <f>SUM(U24:U46,U20:U22,U9:U18)</f>
        <v>0</v>
      </c>
      <c r="V47" s="176">
        <f>SUM(V25:V46,V20:V23,V9:V18)</f>
        <v>10</v>
      </c>
      <c r="W47" s="176">
        <f>SUM(W26:W46,W20:W24,W9:W18)</f>
        <v>9.6999999999999993</v>
      </c>
      <c r="X47" s="176">
        <f>SUM(X27:X46,X20:X25,X9:X18)</f>
        <v>0</v>
      </c>
      <c r="Y47" s="176">
        <f>SUM(Y28:Y46,Y20:Y26,Y9:Y18)</f>
        <v>0</v>
      </c>
      <c r="Z47" s="176">
        <f>SUM(Z29:Z46,Z20:Z27,Z9:Z18)</f>
        <v>10.919999999999998</v>
      </c>
      <c r="AA47" s="176">
        <f>SUM(AA30:AA46,AA20:AA28,AA9:AA18)</f>
        <v>0</v>
      </c>
      <c r="AB47" s="176">
        <f>SUM(AB31:AB46,AB20:AB29,AB9:AB18)</f>
        <v>0</v>
      </c>
      <c r="AC47" s="176">
        <f>SUM(AC32:AC46,AC20:AC30,AC9:AC18)</f>
        <v>0</v>
      </c>
      <c r="AD47" s="176">
        <f>SUM(AD33:AD46,AD20:AD31,AD9:AD18)</f>
        <v>7.51</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0</v>
      </c>
      <c r="AK47" s="176">
        <f>SUM(AK40:AK46,AK20:AK38,AK9:AK18)</f>
        <v>0</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x14ac:dyDescent="0.15">
      <c r="A48" s="189"/>
      <c r="B48" s="190" t="s">
        <v>114</v>
      </c>
      <c r="C48" s="191"/>
      <c r="D48" s="192"/>
      <c r="E48" s="192">
        <f>E47+E7</f>
        <v>515.29999999999995</v>
      </c>
      <c r="F48" s="192">
        <f>F8+F47</f>
        <v>188.14</v>
      </c>
      <c r="G48" s="192">
        <f>G47+G9</f>
        <v>80.44</v>
      </c>
      <c r="H48" s="192">
        <f>H10+H47</f>
        <v>107.7</v>
      </c>
      <c r="I48" s="192">
        <f>I11+I47</f>
        <v>65.039999999999992</v>
      </c>
      <c r="J48" s="192">
        <f>J12+J47</f>
        <v>119.78</v>
      </c>
      <c r="K48" s="192">
        <f>K13+K47</f>
        <v>105.97999999999999</v>
      </c>
      <c r="L48" s="192">
        <f>L14+L47</f>
        <v>0</v>
      </c>
      <c r="M48" s="192">
        <f>M15+M47</f>
        <v>18.29</v>
      </c>
      <c r="N48" s="192">
        <f>N47+N16</f>
        <v>6.879999999999999</v>
      </c>
      <c r="O48" s="192">
        <f>O47+O17</f>
        <v>0</v>
      </c>
      <c r="P48" s="192">
        <f>P47+P18</f>
        <v>11.18</v>
      </c>
      <c r="Q48" s="192">
        <f>SUM(Q47,Q19)</f>
        <v>367.12999999999994</v>
      </c>
      <c r="R48" s="192">
        <f>R47+R20</f>
        <v>6.3599999999999994</v>
      </c>
      <c r="S48" s="192">
        <f>S47+S21</f>
        <v>1.55</v>
      </c>
      <c r="T48" s="192">
        <f>T47+T22</f>
        <v>0</v>
      </c>
      <c r="U48" s="192">
        <f>U47+U23</f>
        <v>0</v>
      </c>
      <c r="V48" s="192">
        <f>+V47+V24</f>
        <v>10</v>
      </c>
      <c r="W48" s="192">
        <f>+W47+W25</f>
        <v>20.61</v>
      </c>
      <c r="X48" s="192">
        <f>X47+X26</f>
        <v>2.61</v>
      </c>
      <c r="Y48" s="192">
        <f>+Y47+Y27</f>
        <v>0</v>
      </c>
      <c r="Z48" s="192">
        <f>+Z47+Z28</f>
        <v>166.79</v>
      </c>
      <c r="AA48" s="192">
        <f>AA47+AA29</f>
        <v>0</v>
      </c>
      <c r="AB48" s="192">
        <f>AB47+AB30</f>
        <v>0</v>
      </c>
      <c r="AC48" s="192">
        <f>AC47+AC31</f>
        <v>0.06</v>
      </c>
      <c r="AD48" s="192">
        <f>AD47+AD32</f>
        <v>93.110000000000014</v>
      </c>
      <c r="AE48" s="192">
        <f>AE47+AE33</f>
        <v>0</v>
      </c>
      <c r="AF48" s="192">
        <f>AF47+AF34</f>
        <v>8.85</v>
      </c>
      <c r="AG48" s="192">
        <f>AG47+AG35</f>
        <v>1.29</v>
      </c>
      <c r="AH48" s="192">
        <f>AH47+AH36</f>
        <v>0</v>
      </c>
      <c r="AI48" s="192">
        <f>AI47+AI37</f>
        <v>2.83</v>
      </c>
      <c r="AJ48" s="192">
        <f>AJ47+AJ38</f>
        <v>35.4</v>
      </c>
      <c r="AK48" s="192">
        <f>AK47+AK39</f>
        <v>0</v>
      </c>
      <c r="AL48" s="192">
        <f>AL47+AL40</f>
        <v>3.11</v>
      </c>
      <c r="AM48" s="192">
        <f>AM47+AM41</f>
        <v>0</v>
      </c>
      <c r="AN48" s="192">
        <f>AN47+AN42</f>
        <v>2.69</v>
      </c>
      <c r="AO48" s="192">
        <f>AO47+AO43</f>
        <v>9.2799999999999994</v>
      </c>
      <c r="AP48" s="192">
        <f>AP47+AP44</f>
        <v>2.5900000000000003</v>
      </c>
      <c r="AQ48" s="192">
        <f>AQ47+AQ45</f>
        <v>0</v>
      </c>
      <c r="AR48" s="192">
        <f>AR47+AR46</f>
        <v>56.780000000000008</v>
      </c>
      <c r="AS48" s="192"/>
      <c r="AT48" s="192"/>
    </row>
    <row r="51" spans="2:37" ht="16" x14ac:dyDescent="0.2">
      <c r="B51" s="194" t="s">
        <v>165</v>
      </c>
      <c r="C51" s="195" t="s">
        <v>159</v>
      </c>
      <c r="D51" s="196"/>
      <c r="AA51" s="163"/>
      <c r="AB51" s="163"/>
      <c r="AC51" s="163"/>
      <c r="AD51" s="163"/>
      <c r="AE51" s="163"/>
      <c r="AF51" s="163"/>
      <c r="AG51" s="163"/>
      <c r="AH51" s="163"/>
      <c r="AI51" s="163"/>
      <c r="AJ51" s="197"/>
      <c r="AK51" s="197"/>
    </row>
    <row r="52" spans="2:37" ht="16" x14ac:dyDescent="0.2">
      <c r="B52" s="194" t="s">
        <v>166</v>
      </c>
      <c r="C52" s="195" t="s">
        <v>160</v>
      </c>
      <c r="D52" s="196"/>
      <c r="AA52" s="163"/>
      <c r="AB52" s="163"/>
      <c r="AC52" s="163"/>
      <c r="AD52" s="163"/>
      <c r="AE52" s="163"/>
      <c r="AF52" s="163"/>
      <c r="AG52" s="163"/>
      <c r="AH52" s="163"/>
      <c r="AI52" s="163"/>
      <c r="AJ52" s="197"/>
      <c r="AK52" s="197"/>
    </row>
    <row r="53" spans="2:37" ht="16" x14ac:dyDescent="0.2">
      <c r="B53" s="194" t="s">
        <v>167</v>
      </c>
      <c r="C53" s="195" t="s">
        <v>119</v>
      </c>
      <c r="D53" s="196"/>
      <c r="AA53" s="163"/>
      <c r="AB53" s="163"/>
      <c r="AC53" s="163"/>
      <c r="AD53" s="163"/>
      <c r="AE53" s="163"/>
      <c r="AF53" s="163"/>
      <c r="AG53" s="163"/>
      <c r="AH53" s="163"/>
      <c r="AI53" s="163"/>
      <c r="AJ53" s="197"/>
      <c r="AK53" s="197"/>
    </row>
    <row r="54" spans="2:37" ht="16" x14ac:dyDescent="0.2">
      <c r="AA54" s="163"/>
      <c r="AB54" s="163"/>
      <c r="AC54" s="163"/>
      <c r="AD54" s="163"/>
      <c r="AE54" s="163"/>
      <c r="AF54" s="163"/>
      <c r="AG54" s="163"/>
      <c r="AH54" s="163"/>
      <c r="AI54" s="163"/>
      <c r="AJ54" s="197"/>
      <c r="AK54" s="197"/>
    </row>
    <row r="64" spans="2:37" x14ac:dyDescent="0.15">
      <c r="B64" s="200"/>
    </row>
  </sheetData>
  <sheetProtection password="C77F" sheet="1" selectLockedCells="1"/>
  <mergeCells count="11">
    <mergeCell ref="B5:B6"/>
    <mergeCell ref="C5:C6"/>
    <mergeCell ref="D5:D6"/>
    <mergeCell ref="A1:B1"/>
    <mergeCell ref="A2:AS2"/>
    <mergeCell ref="A3:AT3"/>
    <mergeCell ref="AQ4:AT4"/>
    <mergeCell ref="F5:AR5"/>
    <mergeCell ref="AS5:AS6"/>
    <mergeCell ref="AT5:AT6"/>
    <mergeCell ref="A5:A6"/>
  </mergeCells>
  <phoneticPr fontId="3" type="noConversion"/>
  <pageMargins left="0.47" right="0.16" top="0.64" bottom="0.2" header="0.56999999999999995" footer="0.16"/>
  <pageSetup paperSize="8"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V64"/>
  <sheetViews>
    <sheetView zoomScale="85" zoomScaleNormal="85" zoomScalePageLayoutView="85" workbookViewId="0">
      <pane xSplit="4" ySplit="6" topLeftCell="E7" activePane="bottomRight" state="frozen"/>
      <selection activeCell="K16" sqref="K16"/>
      <selection pane="topRight" activeCell="K16" sqref="K16"/>
      <selection pane="bottomLeft" activeCell="K16" sqref="K16"/>
      <selection pane="bottomRight" activeCell="K16" sqref="K16"/>
    </sheetView>
  </sheetViews>
  <sheetFormatPr baseColWidth="10" defaultColWidth="7.83203125" defaultRowHeight="13" x14ac:dyDescent="0.15"/>
  <cols>
    <col min="1" max="1" width="3.6640625" style="193" customWidth="1"/>
    <col min="2" max="2" width="21.5" style="198" customWidth="1"/>
    <col min="3" max="3" width="5.1640625" style="199" customWidth="1"/>
    <col min="4" max="46" width="8.6640625" style="164" customWidth="1"/>
    <col min="47" max="47" width="9.83203125" style="164" customWidth="1"/>
    <col min="48" max="48" width="41.5" style="164" customWidth="1"/>
    <col min="49" max="16384" width="7.83203125" style="164"/>
  </cols>
  <sheetData>
    <row r="1" spans="1:48" ht="16" x14ac:dyDescent="0.2">
      <c r="A1" s="709" t="s">
        <v>212</v>
      </c>
      <c r="B1" s="709"/>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x14ac:dyDescent="0.2">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130"/>
    </row>
    <row r="3" spans="1:48" ht="16" x14ac:dyDescent="0.15">
      <c r="A3" s="658" t="s">
        <v>232</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row>
    <row r="4" spans="1:48" ht="16" x14ac:dyDescent="0.15">
      <c r="A4" s="165"/>
      <c r="B4" s="14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710" t="s">
        <v>32</v>
      </c>
      <c r="AR4" s="710"/>
      <c r="AS4" s="710"/>
      <c r="AT4" s="710"/>
    </row>
    <row r="5" spans="1:48" ht="14.25" customHeight="1" x14ac:dyDescent="0.15">
      <c r="A5" s="711" t="s">
        <v>20</v>
      </c>
      <c r="B5" s="725" t="s">
        <v>164</v>
      </c>
      <c r="C5" s="705" t="s">
        <v>24</v>
      </c>
      <c r="D5" s="708" t="s">
        <v>133</v>
      </c>
      <c r="E5" s="166"/>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c r="AS5" s="708" t="s">
        <v>112</v>
      </c>
      <c r="AT5" s="708" t="s">
        <v>195</v>
      </c>
    </row>
    <row r="6" spans="1:48" s="169" customFormat="1" ht="36" customHeight="1" x14ac:dyDescent="0.15">
      <c r="A6" s="711"/>
      <c r="B6" s="726"/>
      <c r="C6" s="706"/>
      <c r="D6" s="708"/>
      <c r="E6" s="167" t="s">
        <v>25</v>
      </c>
      <c r="F6" s="168" t="s">
        <v>78</v>
      </c>
      <c r="G6" s="166" t="s">
        <v>76</v>
      </c>
      <c r="H6" s="166" t="s">
        <v>204</v>
      </c>
      <c r="I6" s="166" t="s">
        <v>54</v>
      </c>
      <c r="J6" s="166" t="s">
        <v>42</v>
      </c>
      <c r="K6" s="166" t="s">
        <v>26</v>
      </c>
      <c r="L6" s="166" t="s">
        <v>27</v>
      </c>
      <c r="M6" s="166" t="s">
        <v>43</v>
      </c>
      <c r="N6" s="166" t="s">
        <v>70</v>
      </c>
      <c r="O6" s="166" t="s">
        <v>49</v>
      </c>
      <c r="P6" s="166" t="s">
        <v>56</v>
      </c>
      <c r="Q6" s="167" t="s">
        <v>28</v>
      </c>
      <c r="R6" s="166" t="s">
        <v>29</v>
      </c>
      <c r="S6" s="166" t="s">
        <v>30</v>
      </c>
      <c r="T6" s="166" t="s">
        <v>123</v>
      </c>
      <c r="U6" s="166" t="s">
        <v>126</v>
      </c>
      <c r="V6" s="166" t="s">
        <v>127</v>
      </c>
      <c r="W6" s="166" t="s">
        <v>125</v>
      </c>
      <c r="X6" s="166" t="s">
        <v>51</v>
      </c>
      <c r="Y6" s="166" t="s">
        <v>44</v>
      </c>
      <c r="Z6" s="166" t="s">
        <v>31</v>
      </c>
      <c r="AA6" s="166" t="s">
        <v>148</v>
      </c>
      <c r="AB6" s="166" t="s">
        <v>124</v>
      </c>
      <c r="AC6" s="166" t="s">
        <v>69</v>
      </c>
      <c r="AD6" s="166" t="s">
        <v>92</v>
      </c>
      <c r="AE6" s="166" t="s">
        <v>93</v>
      </c>
      <c r="AF6" s="166" t="s">
        <v>97</v>
      </c>
      <c r="AG6" s="166" t="s">
        <v>94</v>
      </c>
      <c r="AH6" s="166" t="s">
        <v>118</v>
      </c>
      <c r="AI6" s="166" t="s">
        <v>95</v>
      </c>
      <c r="AJ6" s="166" t="s">
        <v>46</v>
      </c>
      <c r="AK6" s="166" t="s">
        <v>52</v>
      </c>
      <c r="AL6" s="166" t="s">
        <v>151</v>
      </c>
      <c r="AM6" s="166" t="s">
        <v>152</v>
      </c>
      <c r="AN6" s="166" t="s">
        <v>103</v>
      </c>
      <c r="AO6" s="166" t="s">
        <v>157</v>
      </c>
      <c r="AP6" s="166" t="s">
        <v>158</v>
      </c>
      <c r="AQ6" s="166" t="s">
        <v>74</v>
      </c>
      <c r="AR6" s="166" t="s">
        <v>81</v>
      </c>
      <c r="AS6" s="708"/>
      <c r="AT6" s="708"/>
    </row>
    <row r="7" spans="1:48" s="169" customFormat="1" ht="17.25" customHeight="1" x14ac:dyDescent="0.15">
      <c r="A7" s="170">
        <v>1</v>
      </c>
      <c r="B7" s="171" t="s">
        <v>34</v>
      </c>
      <c r="C7" s="172" t="s">
        <v>25</v>
      </c>
      <c r="D7" s="173">
        <v>475.71999999999997</v>
      </c>
      <c r="E7" s="174">
        <f>D7-AS7</f>
        <v>471.09999999999997</v>
      </c>
      <c r="F7" s="175">
        <f>SUM(F11:F18)</f>
        <v>0</v>
      </c>
      <c r="G7" s="175">
        <f>SUM(G10:G18)</f>
        <v>0</v>
      </c>
      <c r="H7" s="175">
        <f>SUM(H9,H11:H18)</f>
        <v>0</v>
      </c>
      <c r="I7" s="175">
        <f>SUM(I9:I10,I12:I18)</f>
        <v>0</v>
      </c>
      <c r="J7" s="175">
        <f>SUM(J9:J11,J13:J18)</f>
        <v>0</v>
      </c>
      <c r="K7" s="175">
        <f>SUM(K9:K12,K14:K18)</f>
        <v>0</v>
      </c>
      <c r="L7" s="175">
        <f>SUM(L9:L13,L15:L18)</f>
        <v>0</v>
      </c>
      <c r="M7" s="175">
        <f>SUM(M9:M14,M16:M18)</f>
        <v>0</v>
      </c>
      <c r="N7" s="175">
        <f>SUM(N9:N15,N17:N18)</f>
        <v>3</v>
      </c>
      <c r="O7" s="175">
        <f>SUM(O9:O16,O18)</f>
        <v>0</v>
      </c>
      <c r="P7" s="175">
        <f>SUM(P9:P17)</f>
        <v>0</v>
      </c>
      <c r="Q7" s="176">
        <f>SUM(Q9:Q18)</f>
        <v>1.62</v>
      </c>
      <c r="R7" s="175">
        <f>SUM(R9:R18)</f>
        <v>0</v>
      </c>
      <c r="S7" s="175">
        <f t="shared" ref="S7:AR7" si="0">SUM(S9:S18)</f>
        <v>0</v>
      </c>
      <c r="T7" s="175">
        <f t="shared" si="0"/>
        <v>0</v>
      </c>
      <c r="U7" s="175">
        <f t="shared" si="0"/>
        <v>0</v>
      </c>
      <c r="V7" s="175">
        <f t="shared" si="0"/>
        <v>0</v>
      </c>
      <c r="W7" s="175">
        <f t="shared" si="0"/>
        <v>0.49</v>
      </c>
      <c r="X7" s="175">
        <f t="shared" si="0"/>
        <v>0</v>
      </c>
      <c r="Y7" s="175">
        <f t="shared" si="0"/>
        <v>0</v>
      </c>
      <c r="Z7" s="175">
        <f t="shared" si="0"/>
        <v>0</v>
      </c>
      <c r="AA7" s="175">
        <f t="shared" si="0"/>
        <v>0</v>
      </c>
      <c r="AB7" s="175">
        <f t="shared" si="0"/>
        <v>0</v>
      </c>
      <c r="AC7" s="175">
        <f t="shared" si="0"/>
        <v>0</v>
      </c>
      <c r="AD7" s="175">
        <f t="shared" si="0"/>
        <v>1.1300000000000001</v>
      </c>
      <c r="AE7" s="175">
        <f t="shared" si="0"/>
        <v>0</v>
      </c>
      <c r="AF7" s="175">
        <f t="shared" si="0"/>
        <v>0</v>
      </c>
      <c r="AG7" s="175">
        <f t="shared" si="0"/>
        <v>0</v>
      </c>
      <c r="AH7" s="175">
        <f t="shared" si="0"/>
        <v>0</v>
      </c>
      <c r="AI7" s="175">
        <f t="shared" si="0"/>
        <v>0</v>
      </c>
      <c r="AJ7" s="175">
        <f t="shared" si="0"/>
        <v>0</v>
      </c>
      <c r="AK7" s="175">
        <f t="shared" si="0"/>
        <v>0</v>
      </c>
      <c r="AL7" s="175">
        <f t="shared" si="0"/>
        <v>0</v>
      </c>
      <c r="AM7" s="175">
        <f t="shared" si="0"/>
        <v>0</v>
      </c>
      <c r="AN7" s="175">
        <f t="shared" si="0"/>
        <v>0</v>
      </c>
      <c r="AO7" s="175">
        <f t="shared" si="0"/>
        <v>0</v>
      </c>
      <c r="AP7" s="175">
        <f t="shared" si="0"/>
        <v>0</v>
      </c>
      <c r="AQ7" s="175">
        <f t="shared" si="0"/>
        <v>0</v>
      </c>
      <c r="AR7" s="175">
        <f t="shared" si="0"/>
        <v>0</v>
      </c>
      <c r="AS7" s="177">
        <f>SUM(AS9:AS18)</f>
        <v>4.62</v>
      </c>
      <c r="AT7" s="178">
        <f>E48</f>
        <v>480.09999999999997</v>
      </c>
      <c r="AV7" s="203" t="s">
        <v>207</v>
      </c>
    </row>
    <row r="8" spans="1:48" s="182" customFormat="1" ht="14" x14ac:dyDescent="0.15">
      <c r="A8" s="170" t="s">
        <v>5</v>
      </c>
      <c r="B8" s="171" t="s">
        <v>77</v>
      </c>
      <c r="C8" s="179" t="s">
        <v>78</v>
      </c>
      <c r="D8" s="173">
        <v>312.95</v>
      </c>
      <c r="E8" s="180">
        <f>SUM(I8:P8)</f>
        <v>0</v>
      </c>
      <c r="F8" s="181">
        <f>D8-AS8</f>
        <v>311.77999999999997</v>
      </c>
      <c r="G8" s="176">
        <f>SUM(G10)</f>
        <v>0</v>
      </c>
      <c r="H8" s="176">
        <f>SUM(H9)</f>
        <v>0</v>
      </c>
      <c r="I8" s="176">
        <f>SUM(I9:I10)</f>
        <v>0</v>
      </c>
      <c r="J8" s="176">
        <f t="shared" ref="J8:AS8" si="1">SUM(J9:J10)</f>
        <v>0</v>
      </c>
      <c r="K8" s="176">
        <f t="shared" si="1"/>
        <v>0</v>
      </c>
      <c r="L8" s="176">
        <f t="shared" si="1"/>
        <v>0</v>
      </c>
      <c r="M8" s="176">
        <f t="shared" si="1"/>
        <v>0</v>
      </c>
      <c r="N8" s="176">
        <f t="shared" si="1"/>
        <v>0</v>
      </c>
      <c r="O8" s="176">
        <f t="shared" si="1"/>
        <v>0</v>
      </c>
      <c r="P8" s="176">
        <f t="shared" si="1"/>
        <v>0</v>
      </c>
      <c r="Q8" s="176">
        <f>SUM(Q9:Q10)</f>
        <v>1.17</v>
      </c>
      <c r="R8" s="176">
        <f t="shared" si="1"/>
        <v>0</v>
      </c>
      <c r="S8" s="176">
        <f t="shared" si="1"/>
        <v>0</v>
      </c>
      <c r="T8" s="176">
        <f t="shared" si="1"/>
        <v>0</v>
      </c>
      <c r="U8" s="176">
        <f t="shared" si="1"/>
        <v>0</v>
      </c>
      <c r="V8" s="176">
        <f t="shared" si="1"/>
        <v>0</v>
      </c>
      <c r="W8" s="176">
        <f t="shared" si="1"/>
        <v>0.24000000000000002</v>
      </c>
      <c r="X8" s="176">
        <f t="shared" si="1"/>
        <v>0</v>
      </c>
      <c r="Y8" s="176">
        <f t="shared" si="1"/>
        <v>0</v>
      </c>
      <c r="Z8" s="176">
        <f t="shared" si="1"/>
        <v>0</v>
      </c>
      <c r="AA8" s="176">
        <f t="shared" si="1"/>
        <v>0</v>
      </c>
      <c r="AB8" s="176">
        <f t="shared" si="1"/>
        <v>0</v>
      </c>
      <c r="AC8" s="176">
        <f t="shared" si="1"/>
        <v>0</v>
      </c>
      <c r="AD8" s="176">
        <f t="shared" si="1"/>
        <v>0.92999999999999994</v>
      </c>
      <c r="AE8" s="176">
        <f t="shared" si="1"/>
        <v>0</v>
      </c>
      <c r="AF8" s="176">
        <f t="shared" si="1"/>
        <v>0</v>
      </c>
      <c r="AG8" s="176">
        <f t="shared" si="1"/>
        <v>0</v>
      </c>
      <c r="AH8" s="176">
        <f t="shared" si="1"/>
        <v>0</v>
      </c>
      <c r="AI8" s="176">
        <f t="shared" si="1"/>
        <v>0</v>
      </c>
      <c r="AJ8" s="176">
        <f t="shared" si="1"/>
        <v>0</v>
      </c>
      <c r="AK8" s="176">
        <f t="shared" si="1"/>
        <v>0</v>
      </c>
      <c r="AL8" s="176">
        <f t="shared" si="1"/>
        <v>0</v>
      </c>
      <c r="AM8" s="176">
        <f t="shared" si="1"/>
        <v>0</v>
      </c>
      <c r="AN8" s="176">
        <f t="shared" si="1"/>
        <v>0</v>
      </c>
      <c r="AO8" s="176">
        <f t="shared" si="1"/>
        <v>0</v>
      </c>
      <c r="AP8" s="176">
        <f t="shared" si="1"/>
        <v>0</v>
      </c>
      <c r="AQ8" s="176">
        <f t="shared" si="1"/>
        <v>0</v>
      </c>
      <c r="AR8" s="176">
        <f t="shared" si="1"/>
        <v>0</v>
      </c>
      <c r="AS8" s="176">
        <f t="shared" si="1"/>
        <v>1.17</v>
      </c>
      <c r="AT8" s="179">
        <f>F48</f>
        <v>311.77999999999997</v>
      </c>
      <c r="AU8" s="164"/>
      <c r="AV8" s="203" t="s">
        <v>208</v>
      </c>
    </row>
    <row r="9" spans="1:48" s="182" customFormat="1" ht="14" x14ac:dyDescent="0.15">
      <c r="A9" s="170"/>
      <c r="B9" s="171" t="s">
        <v>205</v>
      </c>
      <c r="C9" s="179" t="s">
        <v>76</v>
      </c>
      <c r="D9" s="173">
        <v>25.1</v>
      </c>
      <c r="E9" s="180">
        <f>SUM(H9:P9)</f>
        <v>0</v>
      </c>
      <c r="F9" s="176">
        <f>SUM(H9)</f>
        <v>0</v>
      </c>
      <c r="G9" s="181">
        <f>D9-AS9</f>
        <v>24.610000000000003</v>
      </c>
      <c r="H9" s="126"/>
      <c r="I9" s="126"/>
      <c r="J9" s="126"/>
      <c r="K9" s="126"/>
      <c r="L9" s="126"/>
      <c r="M9" s="126"/>
      <c r="N9" s="126"/>
      <c r="O9" s="126"/>
      <c r="P9" s="126"/>
      <c r="Q9" s="176">
        <f>SUM(R9:AQ9)</f>
        <v>0.49</v>
      </c>
      <c r="R9" s="126"/>
      <c r="S9" s="126"/>
      <c r="T9" s="126"/>
      <c r="U9" s="126"/>
      <c r="V9" s="126"/>
      <c r="W9" s="126">
        <v>0.14000000000000001</v>
      </c>
      <c r="X9" s="126"/>
      <c r="Y9" s="126"/>
      <c r="Z9" s="126"/>
      <c r="AA9" s="126"/>
      <c r="AB9" s="126"/>
      <c r="AC9" s="126"/>
      <c r="AD9" s="126">
        <v>0.35</v>
      </c>
      <c r="AE9" s="126"/>
      <c r="AF9" s="126"/>
      <c r="AG9" s="126"/>
      <c r="AH9" s="126"/>
      <c r="AI9" s="126"/>
      <c r="AJ9" s="126"/>
      <c r="AK9" s="126"/>
      <c r="AL9" s="126"/>
      <c r="AM9" s="126"/>
      <c r="AN9" s="126"/>
      <c r="AO9" s="126"/>
      <c r="AP9" s="126"/>
      <c r="AQ9" s="126"/>
      <c r="AR9" s="126"/>
      <c r="AS9" s="176">
        <f>SUM(R9:AR9,H9:P9)</f>
        <v>0.49</v>
      </c>
      <c r="AT9" s="179">
        <f>G48</f>
        <v>24.610000000000003</v>
      </c>
      <c r="AU9" s="164"/>
      <c r="AV9" s="203" t="s">
        <v>209</v>
      </c>
    </row>
    <row r="10" spans="1:48" s="182" customFormat="1" ht="14" x14ac:dyDescent="0.15">
      <c r="A10" s="170"/>
      <c r="B10" s="171" t="s">
        <v>206</v>
      </c>
      <c r="C10" s="179" t="s">
        <v>204</v>
      </c>
      <c r="D10" s="173">
        <v>287.83999999999997</v>
      </c>
      <c r="E10" s="180">
        <f>SUM(G10,I10:P10)</f>
        <v>0</v>
      </c>
      <c r="F10" s="176">
        <f>SUM(G10)</f>
        <v>0</v>
      </c>
      <c r="G10" s="126"/>
      <c r="H10" s="181">
        <f>D10-AS10</f>
        <v>287.15999999999997</v>
      </c>
      <c r="I10" s="126"/>
      <c r="J10" s="126"/>
      <c r="K10" s="126"/>
      <c r="L10" s="126"/>
      <c r="M10" s="126"/>
      <c r="N10" s="126"/>
      <c r="O10" s="126"/>
      <c r="P10" s="126"/>
      <c r="Q10" s="176">
        <f t="shared" ref="Q10:Q17" si="2">SUM(R10:AQ10)</f>
        <v>0.67999999999999994</v>
      </c>
      <c r="R10" s="126"/>
      <c r="S10" s="126"/>
      <c r="T10" s="126"/>
      <c r="U10" s="126"/>
      <c r="V10" s="126"/>
      <c r="W10" s="126">
        <v>0.1</v>
      </c>
      <c r="X10" s="126"/>
      <c r="Y10" s="126"/>
      <c r="Z10" s="126"/>
      <c r="AA10" s="126"/>
      <c r="AB10" s="126"/>
      <c r="AC10" s="126"/>
      <c r="AD10" s="126">
        <v>0.57999999999999996</v>
      </c>
      <c r="AE10" s="126"/>
      <c r="AF10" s="126"/>
      <c r="AG10" s="126"/>
      <c r="AH10" s="126"/>
      <c r="AI10" s="126"/>
      <c r="AJ10" s="126"/>
      <c r="AK10" s="126"/>
      <c r="AL10" s="126"/>
      <c r="AM10" s="126"/>
      <c r="AN10" s="126"/>
      <c r="AO10" s="126"/>
      <c r="AP10" s="126"/>
      <c r="AQ10" s="126"/>
      <c r="AR10" s="126"/>
      <c r="AS10" s="176">
        <f>SUM(R10:AR10,I10:P10,G10)</f>
        <v>0.67999999999999994</v>
      </c>
      <c r="AT10" s="179">
        <f>H48</f>
        <v>287.15999999999997</v>
      </c>
      <c r="AU10" s="164"/>
      <c r="AV10" s="203" t="s">
        <v>210</v>
      </c>
    </row>
    <row r="11" spans="1:48" s="182" customFormat="1" ht="14" x14ac:dyDescent="0.15">
      <c r="A11" s="170" t="s">
        <v>6</v>
      </c>
      <c r="B11" s="171" t="s">
        <v>105</v>
      </c>
      <c r="C11" s="179" t="s">
        <v>54</v>
      </c>
      <c r="D11" s="173">
        <v>4.68</v>
      </c>
      <c r="E11" s="180">
        <f>SUM(G11:H11,J11:P11)</f>
        <v>0</v>
      </c>
      <c r="F11" s="176">
        <f>SUM(G11:H11)</f>
        <v>0</v>
      </c>
      <c r="G11" s="126"/>
      <c r="H11" s="126"/>
      <c r="I11" s="181">
        <f>D11-AS11</f>
        <v>4.5699999999999994</v>
      </c>
      <c r="J11" s="126"/>
      <c r="K11" s="126"/>
      <c r="L11" s="126"/>
      <c r="M11" s="126"/>
      <c r="N11" s="126"/>
      <c r="O11" s="126"/>
      <c r="P11" s="126"/>
      <c r="Q11" s="176">
        <f t="shared" si="2"/>
        <v>0.11</v>
      </c>
      <c r="R11" s="126"/>
      <c r="S11" s="126"/>
      <c r="T11" s="126"/>
      <c r="U11" s="126"/>
      <c r="V11" s="126"/>
      <c r="W11" s="126"/>
      <c r="X11" s="126"/>
      <c r="Y11" s="126"/>
      <c r="Z11" s="126"/>
      <c r="AA11" s="126"/>
      <c r="AB11" s="126"/>
      <c r="AC11" s="126"/>
      <c r="AD11" s="126">
        <v>0.11</v>
      </c>
      <c r="AE11" s="126"/>
      <c r="AF11" s="126"/>
      <c r="AG11" s="126"/>
      <c r="AH11" s="126"/>
      <c r="AI11" s="126"/>
      <c r="AJ11" s="126"/>
      <c r="AK11" s="126"/>
      <c r="AL11" s="126"/>
      <c r="AM11" s="126"/>
      <c r="AN11" s="126"/>
      <c r="AO11" s="126"/>
      <c r="AP11" s="126"/>
      <c r="AQ11" s="126"/>
      <c r="AR11" s="126"/>
      <c r="AS11" s="176">
        <f>SUM(R11:AR11,J11:P11,G11:H11)</f>
        <v>0.11</v>
      </c>
      <c r="AT11" s="179">
        <f>I48</f>
        <v>4.5699999999999994</v>
      </c>
      <c r="AU11" s="164"/>
    </row>
    <row r="12" spans="1:48" s="182" customFormat="1" ht="14" x14ac:dyDescent="0.15">
      <c r="A12" s="170" t="s">
        <v>7</v>
      </c>
      <c r="B12" s="171" t="s">
        <v>37</v>
      </c>
      <c r="C12" s="179" t="s">
        <v>42</v>
      </c>
      <c r="D12" s="173">
        <v>102.52</v>
      </c>
      <c r="E12" s="180">
        <f>SUM(G12:I12,K12:P12)</f>
        <v>3</v>
      </c>
      <c r="F12" s="176">
        <f t="shared" ref="F12:F17" si="3">SUM(G12:H12)</f>
        <v>0</v>
      </c>
      <c r="G12" s="126"/>
      <c r="H12" s="126"/>
      <c r="I12" s="126"/>
      <c r="J12" s="181">
        <f>D12-AS12</f>
        <v>99.429999999999993</v>
      </c>
      <c r="K12" s="126"/>
      <c r="L12" s="126"/>
      <c r="M12" s="126"/>
      <c r="N12" s="126">
        <v>3</v>
      </c>
      <c r="O12" s="126"/>
      <c r="P12" s="126"/>
      <c r="Q12" s="176">
        <f t="shared" si="2"/>
        <v>0.09</v>
      </c>
      <c r="R12" s="126"/>
      <c r="S12" s="126"/>
      <c r="T12" s="126"/>
      <c r="U12" s="126"/>
      <c r="V12" s="126"/>
      <c r="W12" s="126"/>
      <c r="X12" s="126"/>
      <c r="Y12" s="126"/>
      <c r="Z12" s="126"/>
      <c r="AA12" s="126"/>
      <c r="AB12" s="126"/>
      <c r="AC12" s="126"/>
      <c r="AD12" s="126">
        <v>0.09</v>
      </c>
      <c r="AE12" s="126"/>
      <c r="AF12" s="126"/>
      <c r="AG12" s="126"/>
      <c r="AH12" s="126"/>
      <c r="AI12" s="126"/>
      <c r="AJ12" s="126"/>
      <c r="AK12" s="126"/>
      <c r="AL12" s="126"/>
      <c r="AM12" s="126"/>
      <c r="AN12" s="126"/>
      <c r="AO12" s="126"/>
      <c r="AP12" s="126"/>
      <c r="AQ12" s="126"/>
      <c r="AR12" s="126"/>
      <c r="AS12" s="176">
        <f>SUM(R12:AR12,K12:P12,G12:I12)</f>
        <v>3.09</v>
      </c>
      <c r="AT12" s="179">
        <f>J48</f>
        <v>99.429999999999993</v>
      </c>
      <c r="AU12" s="164"/>
    </row>
    <row r="13" spans="1:48" s="182" customFormat="1" ht="14" x14ac:dyDescent="0.15">
      <c r="A13" s="170" t="s">
        <v>8</v>
      </c>
      <c r="B13" s="171" t="s">
        <v>15</v>
      </c>
      <c r="C13" s="179" t="s">
        <v>26</v>
      </c>
      <c r="D13" s="173">
        <v>18.43</v>
      </c>
      <c r="E13" s="180">
        <f>SUM(G13:J13,L13:P13)</f>
        <v>0</v>
      </c>
      <c r="F13" s="176">
        <f t="shared" si="3"/>
        <v>0</v>
      </c>
      <c r="G13" s="126"/>
      <c r="H13" s="126"/>
      <c r="I13" s="126"/>
      <c r="J13" s="126"/>
      <c r="K13" s="181">
        <f>D13-AS13</f>
        <v>18.43</v>
      </c>
      <c r="L13" s="126"/>
      <c r="M13" s="126"/>
      <c r="N13" s="126"/>
      <c r="O13" s="126"/>
      <c r="P13" s="126"/>
      <c r="Q13" s="176">
        <f t="shared" si="2"/>
        <v>0</v>
      </c>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76">
        <f>SUM(R13:AR13,L13:P13,G13:J13)</f>
        <v>0</v>
      </c>
      <c r="AT13" s="179">
        <f>K48</f>
        <v>18.43</v>
      </c>
      <c r="AU13" s="164"/>
    </row>
    <row r="14" spans="1:48" s="182" customFormat="1" ht="14" x14ac:dyDescent="0.15">
      <c r="A14" s="170" t="s">
        <v>9</v>
      </c>
      <c r="B14" s="171" t="s">
        <v>16</v>
      </c>
      <c r="C14" s="179" t="s">
        <v>27</v>
      </c>
      <c r="D14" s="173">
        <v>0</v>
      </c>
      <c r="E14" s="180">
        <f>SUM(G14:K14,M14:P14)</f>
        <v>0</v>
      </c>
      <c r="F14" s="176">
        <f t="shared" si="3"/>
        <v>0</v>
      </c>
      <c r="G14" s="126"/>
      <c r="H14" s="126"/>
      <c r="I14" s="126"/>
      <c r="J14" s="126"/>
      <c r="K14" s="126"/>
      <c r="L14" s="181">
        <f>D14-AS14</f>
        <v>0</v>
      </c>
      <c r="M14" s="126"/>
      <c r="N14" s="126"/>
      <c r="O14" s="126"/>
      <c r="P14" s="126"/>
      <c r="Q14" s="176">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76">
        <f>SUM(R14:AR14,M14:P14,G14:K14)</f>
        <v>0</v>
      </c>
      <c r="AT14" s="179">
        <f>L48</f>
        <v>0</v>
      </c>
      <c r="AU14" s="164"/>
    </row>
    <row r="15" spans="1:48" s="182" customFormat="1" ht="14" x14ac:dyDescent="0.15">
      <c r="A15" s="170" t="s">
        <v>39</v>
      </c>
      <c r="B15" s="171" t="s">
        <v>38</v>
      </c>
      <c r="C15" s="179" t="s">
        <v>43</v>
      </c>
      <c r="D15" s="173">
        <v>0</v>
      </c>
      <c r="E15" s="180">
        <f>SUM(G15:L15,N15:P15)</f>
        <v>0</v>
      </c>
      <c r="F15" s="176">
        <f t="shared" si="3"/>
        <v>0</v>
      </c>
      <c r="G15" s="126"/>
      <c r="H15" s="126"/>
      <c r="I15" s="126"/>
      <c r="J15" s="126"/>
      <c r="K15" s="126"/>
      <c r="L15" s="126"/>
      <c r="M15" s="181">
        <f>D15-AS15</f>
        <v>0</v>
      </c>
      <c r="N15" s="126"/>
      <c r="O15" s="126"/>
      <c r="P15" s="126"/>
      <c r="Q15" s="176">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76">
        <f>SUM(R15:AR15,N15:P15,G15:L15)</f>
        <v>0</v>
      </c>
      <c r="AT15" s="179">
        <f>M48</f>
        <v>0</v>
      </c>
      <c r="AU15" s="164"/>
    </row>
    <row r="16" spans="1:48" s="182" customFormat="1" ht="14" x14ac:dyDescent="0.15">
      <c r="A16" s="170" t="s">
        <v>40</v>
      </c>
      <c r="B16" s="171" t="s">
        <v>82</v>
      </c>
      <c r="C16" s="179" t="s">
        <v>70</v>
      </c>
      <c r="D16" s="173">
        <v>15.06</v>
      </c>
      <c r="E16" s="180">
        <f>SUM(G16:M16,O16:P16)</f>
        <v>0</v>
      </c>
      <c r="F16" s="176">
        <f t="shared" si="3"/>
        <v>0</v>
      </c>
      <c r="G16" s="126"/>
      <c r="H16" s="126"/>
      <c r="I16" s="126"/>
      <c r="J16" s="126"/>
      <c r="K16" s="126"/>
      <c r="L16" s="126"/>
      <c r="M16" s="126"/>
      <c r="N16" s="181">
        <f>D16-AS16</f>
        <v>14.81</v>
      </c>
      <c r="O16" s="126"/>
      <c r="P16" s="126"/>
      <c r="Q16" s="176">
        <f t="shared" si="2"/>
        <v>0.25</v>
      </c>
      <c r="R16" s="126"/>
      <c r="S16" s="126"/>
      <c r="T16" s="126"/>
      <c r="U16" s="126"/>
      <c r="V16" s="126"/>
      <c r="W16" s="126">
        <v>0.25</v>
      </c>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76">
        <f>SUM(R16:AR16,O16:P16,G16:M16)</f>
        <v>0.25</v>
      </c>
      <c r="AT16" s="179">
        <f>N48</f>
        <v>23.810000000000002</v>
      </c>
      <c r="AU16" s="164"/>
    </row>
    <row r="17" spans="1:47" s="182" customFormat="1" ht="14" x14ac:dyDescent="0.15">
      <c r="A17" s="170" t="s">
        <v>50</v>
      </c>
      <c r="B17" s="171" t="s">
        <v>48</v>
      </c>
      <c r="C17" s="179" t="s">
        <v>49</v>
      </c>
      <c r="D17" s="173">
        <v>21.98</v>
      </c>
      <c r="E17" s="180">
        <f>SUM(G17:N17,P17)</f>
        <v>0</v>
      </c>
      <c r="F17" s="176">
        <f t="shared" si="3"/>
        <v>0</v>
      </c>
      <c r="G17" s="126"/>
      <c r="H17" s="126"/>
      <c r="I17" s="126"/>
      <c r="J17" s="126"/>
      <c r="K17" s="126"/>
      <c r="L17" s="126"/>
      <c r="M17" s="126"/>
      <c r="N17" s="126"/>
      <c r="O17" s="181">
        <f>D17-AS17</f>
        <v>21.98</v>
      </c>
      <c r="P17" s="126"/>
      <c r="Q17" s="176">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76">
        <f>SUM(R17:AR17,P17,G17:N17)</f>
        <v>0</v>
      </c>
      <c r="AT17" s="179">
        <f>O48</f>
        <v>21.98</v>
      </c>
      <c r="AU17" s="164"/>
    </row>
    <row r="18" spans="1:47" s="182" customFormat="1" ht="14" x14ac:dyDescent="0.15">
      <c r="A18" s="170" t="s">
        <v>187</v>
      </c>
      <c r="B18" s="171" t="s">
        <v>55</v>
      </c>
      <c r="C18" s="179" t="s">
        <v>56</v>
      </c>
      <c r="D18" s="173">
        <v>0.11</v>
      </c>
      <c r="E18" s="180">
        <f>SUM(G18:O18)</f>
        <v>0</v>
      </c>
      <c r="F18" s="176">
        <f>SUM(G18:H18)</f>
        <v>0</v>
      </c>
      <c r="G18" s="126"/>
      <c r="H18" s="126"/>
      <c r="I18" s="126"/>
      <c r="J18" s="126"/>
      <c r="K18" s="126"/>
      <c r="L18" s="126"/>
      <c r="M18" s="126"/>
      <c r="N18" s="126"/>
      <c r="O18" s="126"/>
      <c r="P18" s="181">
        <f>D18-AS18</f>
        <v>0.11</v>
      </c>
      <c r="Q18" s="176">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76">
        <f>SUM(R18:AR18,G18:O18)</f>
        <v>0</v>
      </c>
      <c r="AT18" s="179">
        <f>P48</f>
        <v>0.11</v>
      </c>
      <c r="AU18" s="164"/>
    </row>
    <row r="19" spans="1:47" s="182" customFormat="1" ht="14" x14ac:dyDescent="0.15">
      <c r="A19" s="170">
        <v>2</v>
      </c>
      <c r="B19" s="170" t="s">
        <v>35</v>
      </c>
      <c r="C19" s="179" t="s">
        <v>28</v>
      </c>
      <c r="D19" s="173">
        <v>266.18</v>
      </c>
      <c r="E19" s="180">
        <f>SUM(G19:P19)</f>
        <v>6</v>
      </c>
      <c r="F19" s="176">
        <f t="shared" ref="F19:F46" si="4">SUM(G19:H19)</f>
        <v>0</v>
      </c>
      <c r="G19" s="176">
        <f>SUM(G20:G45)</f>
        <v>0</v>
      </c>
      <c r="H19" s="176">
        <f t="shared" ref="H19:P19" si="5">SUM(H20:H45)</f>
        <v>0</v>
      </c>
      <c r="I19" s="176">
        <f t="shared" si="5"/>
        <v>0</v>
      </c>
      <c r="J19" s="176">
        <f t="shared" si="5"/>
        <v>0</v>
      </c>
      <c r="K19" s="176">
        <f t="shared" si="5"/>
        <v>0</v>
      </c>
      <c r="L19" s="176">
        <f t="shared" si="5"/>
        <v>0</v>
      </c>
      <c r="M19" s="176">
        <f t="shared" si="5"/>
        <v>0</v>
      </c>
      <c r="N19" s="176">
        <f t="shared" si="5"/>
        <v>6</v>
      </c>
      <c r="O19" s="176">
        <f t="shared" si="5"/>
        <v>0</v>
      </c>
      <c r="P19" s="176">
        <f t="shared" si="5"/>
        <v>0</v>
      </c>
      <c r="Q19" s="181">
        <f>D19-AS19</f>
        <v>260.18</v>
      </c>
      <c r="R19" s="176">
        <f>SUM(R21:R45)</f>
        <v>0</v>
      </c>
      <c r="S19" s="176">
        <f>SUM(S22:S45,S20)</f>
        <v>0</v>
      </c>
      <c r="T19" s="176">
        <f>SUM(T20:T21,T23:T45)</f>
        <v>0</v>
      </c>
      <c r="U19" s="176">
        <f>SUM(U20:U22,U24:U45)</f>
        <v>0</v>
      </c>
      <c r="V19" s="176">
        <f>SUM(V20:V23,V25:V45)</f>
        <v>0</v>
      </c>
      <c r="W19" s="176">
        <f>SUM(W20:W24,W26:W45)</f>
        <v>0</v>
      </c>
      <c r="X19" s="176">
        <f>SUM(X20:X25,X27:X45)</f>
        <v>0</v>
      </c>
      <c r="Y19" s="176">
        <f>SUM(Y20:Y26,Y28:Y45)</f>
        <v>0</v>
      </c>
      <c r="Z19" s="176">
        <f>SUM(Z20:Z27,Z29:Z45)</f>
        <v>0</v>
      </c>
      <c r="AA19" s="176">
        <f>SUM(AA20:AA28,AA30:AA45)</f>
        <v>0</v>
      </c>
      <c r="AB19" s="176">
        <f>SUM(AB20:AB29,AB31:AB45)</f>
        <v>0</v>
      </c>
      <c r="AC19" s="176">
        <f>SUM(AC20:AC30,AC32:AC45)</f>
        <v>0</v>
      </c>
      <c r="AD19" s="176">
        <f>SUM(AD20:AD31,AD33:AD45)</f>
        <v>0</v>
      </c>
      <c r="AE19" s="176">
        <f>SUM(AE20:AE32,AE34:AE45)</f>
        <v>0</v>
      </c>
      <c r="AF19" s="176">
        <f>SUM(AF20:AF33,AF35:AF45)</f>
        <v>0</v>
      </c>
      <c r="AG19" s="176">
        <f>SUM(AG20:AG34,AG36:AG45)</f>
        <v>0</v>
      </c>
      <c r="AH19" s="176">
        <f>SUM(AH20:AH35,AH37:AH45)</f>
        <v>0</v>
      </c>
      <c r="AI19" s="176">
        <f>SUM(AI20:AI36,AI38:AI45)</f>
        <v>0</v>
      </c>
      <c r="AJ19" s="176">
        <f>SUM(AJ20:AJ37,AJ39:AJ45)</f>
        <v>0</v>
      </c>
      <c r="AK19" s="176">
        <f>SUM(AK20:AK38,AK40:AK45)</f>
        <v>0</v>
      </c>
      <c r="AL19" s="176">
        <f>SUM(AL20:AL39,AL41:AL45)</f>
        <v>0</v>
      </c>
      <c r="AM19" s="176">
        <f>SUM(AM20:AM40,AM42:AM45)</f>
        <v>0</v>
      </c>
      <c r="AN19" s="176">
        <f>SUM(AN20:AN41,AN43:AN45)</f>
        <v>0</v>
      </c>
      <c r="AO19" s="176">
        <f>SUM(AO20:AO42,AO44:AO45)</f>
        <v>0</v>
      </c>
      <c r="AP19" s="176">
        <f>SUM(AP20:AP43,AP45)</f>
        <v>0</v>
      </c>
      <c r="AQ19" s="176">
        <f>SUM(AQ20:AQ44)</f>
        <v>0</v>
      </c>
      <c r="AR19" s="176">
        <f>SUM(AR20:AR45)</f>
        <v>0</v>
      </c>
      <c r="AS19" s="176">
        <f>SUM(AS20:AS45)</f>
        <v>6</v>
      </c>
      <c r="AT19" s="179">
        <f>Q48</f>
        <v>261.8</v>
      </c>
      <c r="AU19" s="164"/>
    </row>
    <row r="20" spans="1:47" s="182" customFormat="1" ht="14" x14ac:dyDescent="0.15">
      <c r="A20" s="170" t="s">
        <v>21</v>
      </c>
      <c r="B20" s="171" t="s">
        <v>17</v>
      </c>
      <c r="C20" s="179" t="s">
        <v>29</v>
      </c>
      <c r="D20" s="173">
        <v>0</v>
      </c>
      <c r="E20" s="180">
        <f>SUM(G20:P20)</f>
        <v>0</v>
      </c>
      <c r="F20" s="176">
        <f t="shared" si="4"/>
        <v>0</v>
      </c>
      <c r="G20" s="126"/>
      <c r="H20" s="126"/>
      <c r="I20" s="126"/>
      <c r="J20" s="126"/>
      <c r="K20" s="126"/>
      <c r="L20" s="126"/>
      <c r="M20" s="126"/>
      <c r="N20" s="126"/>
      <c r="O20" s="126"/>
      <c r="P20" s="126"/>
      <c r="Q20" s="176">
        <f>SUM(S20:AQ20)</f>
        <v>0</v>
      </c>
      <c r="R20" s="181">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76">
        <f>SUM(S20:AR20,G20:P20)</f>
        <v>0</v>
      </c>
      <c r="AT20" s="179">
        <f>R48</f>
        <v>0</v>
      </c>
      <c r="AU20" s="164"/>
    </row>
    <row r="21" spans="1:47" s="182" customFormat="1" ht="14" x14ac:dyDescent="0.15">
      <c r="A21" s="170" t="s">
        <v>10</v>
      </c>
      <c r="B21" s="171" t="s">
        <v>18</v>
      </c>
      <c r="C21" s="179" t="s">
        <v>30</v>
      </c>
      <c r="D21" s="173">
        <v>0</v>
      </c>
      <c r="E21" s="180">
        <f t="shared" ref="E21:E46" si="6">SUM(G21:P21)</f>
        <v>0</v>
      </c>
      <c r="F21" s="176">
        <f t="shared" si="4"/>
        <v>0</v>
      </c>
      <c r="G21" s="126"/>
      <c r="H21" s="126"/>
      <c r="I21" s="126"/>
      <c r="J21" s="126"/>
      <c r="K21" s="126"/>
      <c r="L21" s="126"/>
      <c r="M21" s="126"/>
      <c r="N21" s="126"/>
      <c r="O21" s="126"/>
      <c r="P21" s="126"/>
      <c r="Q21" s="176">
        <f>SUM(R21,T21:AQ21)</f>
        <v>0</v>
      </c>
      <c r="R21" s="126"/>
      <c r="S21" s="181">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76">
        <f>SUM(T21:AR21,R21,G21:P21)</f>
        <v>0</v>
      </c>
      <c r="AT21" s="179">
        <f>S48</f>
        <v>0</v>
      </c>
      <c r="AU21" s="164"/>
    </row>
    <row r="22" spans="1:47" s="182" customFormat="1" ht="14" x14ac:dyDescent="0.15">
      <c r="A22" s="170" t="s">
        <v>11</v>
      </c>
      <c r="B22" s="171" t="s">
        <v>19</v>
      </c>
      <c r="C22" s="179" t="s">
        <v>123</v>
      </c>
      <c r="D22" s="173">
        <v>0</v>
      </c>
      <c r="E22" s="180">
        <f t="shared" si="6"/>
        <v>0</v>
      </c>
      <c r="F22" s="176">
        <f t="shared" si="4"/>
        <v>0</v>
      </c>
      <c r="G22" s="126"/>
      <c r="H22" s="126"/>
      <c r="I22" s="126"/>
      <c r="J22" s="126"/>
      <c r="K22" s="126"/>
      <c r="L22" s="126"/>
      <c r="M22" s="126"/>
      <c r="N22" s="126"/>
      <c r="O22" s="126"/>
      <c r="P22" s="126"/>
      <c r="Q22" s="176">
        <f>SUM(R22:S22,U22:AQ22)</f>
        <v>0</v>
      </c>
      <c r="R22" s="126"/>
      <c r="S22" s="126"/>
      <c r="T22" s="181">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76">
        <f>SUM(U22:AR22,R22:S22,G22:P22)</f>
        <v>0</v>
      </c>
      <c r="AT22" s="179">
        <f>T48</f>
        <v>0</v>
      </c>
      <c r="AU22" s="164"/>
    </row>
    <row r="23" spans="1:47" s="182" customFormat="1" ht="14" x14ac:dyDescent="0.15">
      <c r="A23" s="170" t="s">
        <v>12</v>
      </c>
      <c r="B23" s="171" t="s">
        <v>79</v>
      </c>
      <c r="C23" s="179" t="s">
        <v>126</v>
      </c>
      <c r="D23" s="173">
        <v>0</v>
      </c>
      <c r="E23" s="180">
        <f t="shared" si="6"/>
        <v>0</v>
      </c>
      <c r="F23" s="176">
        <f t="shared" si="4"/>
        <v>0</v>
      </c>
      <c r="G23" s="126"/>
      <c r="H23" s="126"/>
      <c r="I23" s="126"/>
      <c r="J23" s="126"/>
      <c r="K23" s="126"/>
      <c r="L23" s="126"/>
      <c r="M23" s="126"/>
      <c r="N23" s="126"/>
      <c r="O23" s="126"/>
      <c r="P23" s="126"/>
      <c r="Q23" s="176">
        <f>SUM(R23:T23,V23:AQ23)</f>
        <v>0</v>
      </c>
      <c r="R23" s="126"/>
      <c r="S23" s="126"/>
      <c r="T23" s="126"/>
      <c r="U23" s="181">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76">
        <f>SUM(V23:AR23,R23:T23,G23:P23)</f>
        <v>0</v>
      </c>
      <c r="AT23" s="179">
        <f>U48</f>
        <v>0</v>
      </c>
      <c r="AU23" s="164"/>
    </row>
    <row r="24" spans="1:47" s="182" customFormat="1" ht="14" x14ac:dyDescent="0.15">
      <c r="A24" s="170" t="s">
        <v>13</v>
      </c>
      <c r="B24" s="171" t="s">
        <v>83</v>
      </c>
      <c r="C24" s="179" t="s">
        <v>127</v>
      </c>
      <c r="D24" s="173">
        <v>0</v>
      </c>
      <c r="E24" s="180">
        <f t="shared" si="6"/>
        <v>0</v>
      </c>
      <c r="F24" s="176">
        <f t="shared" si="4"/>
        <v>0</v>
      </c>
      <c r="G24" s="126"/>
      <c r="H24" s="126"/>
      <c r="I24" s="126"/>
      <c r="J24" s="126"/>
      <c r="K24" s="126"/>
      <c r="L24" s="126"/>
      <c r="M24" s="126"/>
      <c r="N24" s="126"/>
      <c r="O24" s="126"/>
      <c r="P24" s="126"/>
      <c r="Q24" s="176">
        <f>SUM(R24:U24,W24:AQ24)</f>
        <v>0</v>
      </c>
      <c r="R24" s="126"/>
      <c r="S24" s="126"/>
      <c r="T24" s="126"/>
      <c r="U24" s="126"/>
      <c r="V24" s="181">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76">
        <f>SUM(W24:AR24,R24:U24,G24:P24)</f>
        <v>0</v>
      </c>
      <c r="AT24" s="179">
        <f>V48</f>
        <v>0</v>
      </c>
      <c r="AU24" s="164"/>
    </row>
    <row r="25" spans="1:47" s="182" customFormat="1" ht="14" x14ac:dyDescent="0.15">
      <c r="A25" s="170" t="s">
        <v>14</v>
      </c>
      <c r="B25" s="171" t="s">
        <v>84</v>
      </c>
      <c r="C25" s="179" t="s">
        <v>125</v>
      </c>
      <c r="D25" s="173">
        <v>0.45</v>
      </c>
      <c r="E25" s="180">
        <f t="shared" si="6"/>
        <v>0</v>
      </c>
      <c r="F25" s="176">
        <f t="shared" si="4"/>
        <v>0</v>
      </c>
      <c r="G25" s="126"/>
      <c r="H25" s="126"/>
      <c r="I25" s="126"/>
      <c r="J25" s="126"/>
      <c r="K25" s="126"/>
      <c r="L25" s="126"/>
      <c r="M25" s="126"/>
      <c r="N25" s="126"/>
      <c r="O25" s="126"/>
      <c r="P25" s="126"/>
      <c r="Q25" s="176">
        <f>SUM(R25:V25,X25:AQ25)</f>
        <v>0</v>
      </c>
      <c r="R25" s="126"/>
      <c r="S25" s="126"/>
      <c r="T25" s="126"/>
      <c r="U25" s="126"/>
      <c r="V25" s="126"/>
      <c r="W25" s="181">
        <f>D25-AS25</f>
        <v>0.45</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76">
        <f>SUM(X25:AR25,R25:V25,G25:P25)</f>
        <v>0</v>
      </c>
      <c r="AT25" s="179">
        <f>W48</f>
        <v>0.94</v>
      </c>
      <c r="AU25" s="164"/>
    </row>
    <row r="26" spans="1:47" s="182" customFormat="1" ht="14" x14ac:dyDescent="0.15">
      <c r="A26" s="170" t="s">
        <v>22</v>
      </c>
      <c r="B26" s="171" t="s">
        <v>85</v>
      </c>
      <c r="C26" s="179" t="s">
        <v>51</v>
      </c>
      <c r="D26" s="173">
        <v>1.18</v>
      </c>
      <c r="E26" s="180">
        <f t="shared" si="6"/>
        <v>0</v>
      </c>
      <c r="F26" s="176">
        <f t="shared" si="4"/>
        <v>0</v>
      </c>
      <c r="G26" s="126"/>
      <c r="H26" s="126"/>
      <c r="I26" s="126"/>
      <c r="J26" s="126"/>
      <c r="K26" s="126"/>
      <c r="L26" s="126"/>
      <c r="M26" s="126"/>
      <c r="N26" s="126"/>
      <c r="O26" s="126"/>
      <c r="P26" s="126"/>
      <c r="Q26" s="176">
        <f>SUM(R26:W26,Y26:AQ26)</f>
        <v>0</v>
      </c>
      <c r="R26" s="126"/>
      <c r="S26" s="126"/>
      <c r="T26" s="126"/>
      <c r="U26" s="126"/>
      <c r="V26" s="126"/>
      <c r="W26" s="126"/>
      <c r="X26" s="181">
        <f>D26-AS26</f>
        <v>1.18</v>
      </c>
      <c r="Y26" s="126"/>
      <c r="Z26" s="126"/>
      <c r="AA26" s="126"/>
      <c r="AB26" s="126"/>
      <c r="AC26" s="126"/>
      <c r="AD26" s="126"/>
      <c r="AE26" s="126"/>
      <c r="AF26" s="126"/>
      <c r="AG26" s="126"/>
      <c r="AH26" s="126"/>
      <c r="AI26" s="126"/>
      <c r="AJ26" s="126"/>
      <c r="AK26" s="126"/>
      <c r="AL26" s="126"/>
      <c r="AM26" s="126"/>
      <c r="AN26" s="126"/>
      <c r="AO26" s="126"/>
      <c r="AP26" s="126"/>
      <c r="AQ26" s="126"/>
      <c r="AR26" s="126"/>
      <c r="AS26" s="176">
        <f>SUM(Y26:AR26,R26:W26,G26:P26)</f>
        <v>0</v>
      </c>
      <c r="AT26" s="179">
        <f>X48</f>
        <v>1.18</v>
      </c>
      <c r="AU26" s="164"/>
    </row>
    <row r="27" spans="1:47" s="182" customFormat="1" ht="20.25" customHeight="1" x14ac:dyDescent="0.15">
      <c r="A27" s="170" t="s">
        <v>23</v>
      </c>
      <c r="B27" s="171" t="s">
        <v>86</v>
      </c>
      <c r="C27" s="179" t="s">
        <v>44</v>
      </c>
      <c r="D27" s="173">
        <v>0</v>
      </c>
      <c r="E27" s="180">
        <f t="shared" si="6"/>
        <v>0</v>
      </c>
      <c r="F27" s="176">
        <f t="shared" si="4"/>
        <v>0</v>
      </c>
      <c r="G27" s="126"/>
      <c r="H27" s="126"/>
      <c r="I27" s="126"/>
      <c r="J27" s="126"/>
      <c r="K27" s="126"/>
      <c r="L27" s="126"/>
      <c r="M27" s="126"/>
      <c r="N27" s="126"/>
      <c r="O27" s="126"/>
      <c r="P27" s="126"/>
      <c r="Q27" s="176">
        <f>SUM(R27:X27,Z27:AQ27)</f>
        <v>0</v>
      </c>
      <c r="R27" s="126"/>
      <c r="S27" s="126"/>
      <c r="T27" s="126"/>
      <c r="U27" s="126"/>
      <c r="V27" s="126"/>
      <c r="W27" s="126"/>
      <c r="X27" s="126"/>
      <c r="Y27" s="181">
        <f>D27-AS27</f>
        <v>0</v>
      </c>
      <c r="Z27" s="126"/>
      <c r="AA27" s="126"/>
      <c r="AB27" s="126"/>
      <c r="AC27" s="126"/>
      <c r="AD27" s="126"/>
      <c r="AE27" s="126"/>
      <c r="AF27" s="126"/>
      <c r="AG27" s="126"/>
      <c r="AH27" s="126"/>
      <c r="AI27" s="126"/>
      <c r="AJ27" s="126"/>
      <c r="AK27" s="126"/>
      <c r="AL27" s="126"/>
      <c r="AM27" s="126"/>
      <c r="AN27" s="126"/>
      <c r="AO27" s="126"/>
      <c r="AP27" s="126"/>
      <c r="AQ27" s="126"/>
      <c r="AR27" s="126"/>
      <c r="AS27" s="176">
        <f>SUM(Z27:AR27,R27:X27,G27:P27)</f>
        <v>0</v>
      </c>
      <c r="AT27" s="179">
        <f>Y48</f>
        <v>0</v>
      </c>
      <c r="AU27" s="164"/>
    </row>
    <row r="28" spans="1:47" s="182" customFormat="1" ht="20.25" customHeight="1" x14ac:dyDescent="0.15">
      <c r="A28" s="170" t="s">
        <v>45</v>
      </c>
      <c r="B28" s="171" t="s">
        <v>131</v>
      </c>
      <c r="C28" s="179" t="s">
        <v>31</v>
      </c>
      <c r="D28" s="173">
        <v>99.21</v>
      </c>
      <c r="E28" s="180">
        <f t="shared" si="6"/>
        <v>0</v>
      </c>
      <c r="F28" s="176">
        <f t="shared" si="4"/>
        <v>0</v>
      </c>
      <c r="G28" s="126"/>
      <c r="H28" s="126"/>
      <c r="I28" s="126"/>
      <c r="J28" s="126"/>
      <c r="K28" s="126"/>
      <c r="L28" s="126"/>
      <c r="M28" s="126"/>
      <c r="N28" s="126"/>
      <c r="O28" s="126"/>
      <c r="P28" s="126"/>
      <c r="Q28" s="176">
        <f>SUM(R28:Y28,AA28:AQ28)</f>
        <v>0</v>
      </c>
      <c r="R28" s="126"/>
      <c r="S28" s="126"/>
      <c r="T28" s="126"/>
      <c r="U28" s="126"/>
      <c r="V28" s="126"/>
      <c r="W28" s="126"/>
      <c r="X28" s="126"/>
      <c r="Y28" s="126"/>
      <c r="Z28" s="181">
        <f>D28-AS28</f>
        <v>99.21</v>
      </c>
      <c r="AA28" s="126"/>
      <c r="AB28" s="126"/>
      <c r="AC28" s="126"/>
      <c r="AD28" s="126"/>
      <c r="AE28" s="126"/>
      <c r="AF28" s="126"/>
      <c r="AG28" s="126"/>
      <c r="AH28" s="126"/>
      <c r="AI28" s="126"/>
      <c r="AJ28" s="126"/>
      <c r="AK28" s="126"/>
      <c r="AL28" s="126"/>
      <c r="AM28" s="126"/>
      <c r="AN28" s="126"/>
      <c r="AO28" s="126"/>
      <c r="AP28" s="126"/>
      <c r="AQ28" s="126"/>
      <c r="AR28" s="126"/>
      <c r="AS28" s="176">
        <f>SUM(AA28:AR28,R28:Y28,G28:P28)</f>
        <v>0</v>
      </c>
      <c r="AT28" s="179">
        <f>Z48</f>
        <v>99.21</v>
      </c>
      <c r="AU28" s="164"/>
    </row>
    <row r="29" spans="1:47" s="182" customFormat="1" ht="14" x14ac:dyDescent="0.15">
      <c r="A29" s="170" t="s">
        <v>130</v>
      </c>
      <c r="B29" s="171" t="s">
        <v>104</v>
      </c>
      <c r="C29" s="171" t="s">
        <v>148</v>
      </c>
      <c r="D29" s="173">
        <v>0</v>
      </c>
      <c r="E29" s="180">
        <f t="shared" si="6"/>
        <v>0</v>
      </c>
      <c r="F29" s="176">
        <f t="shared" si="4"/>
        <v>0</v>
      </c>
      <c r="G29" s="126"/>
      <c r="H29" s="126"/>
      <c r="I29" s="126"/>
      <c r="J29" s="126"/>
      <c r="K29" s="126"/>
      <c r="L29" s="126"/>
      <c r="M29" s="126"/>
      <c r="N29" s="126"/>
      <c r="O29" s="126"/>
      <c r="P29" s="126"/>
      <c r="Q29" s="176">
        <f>SUM(R29:Z29,AB29:AQ29)</f>
        <v>0</v>
      </c>
      <c r="R29" s="126"/>
      <c r="S29" s="126"/>
      <c r="T29" s="126"/>
      <c r="U29" s="126"/>
      <c r="V29" s="126"/>
      <c r="W29" s="126"/>
      <c r="X29" s="126"/>
      <c r="Y29" s="126"/>
      <c r="Z29" s="126"/>
      <c r="AA29" s="181">
        <f>D29-AS29</f>
        <v>0</v>
      </c>
      <c r="AB29" s="126"/>
      <c r="AC29" s="126"/>
      <c r="AD29" s="126"/>
      <c r="AE29" s="126"/>
      <c r="AF29" s="126"/>
      <c r="AG29" s="126"/>
      <c r="AH29" s="126"/>
      <c r="AI29" s="126"/>
      <c r="AJ29" s="126"/>
      <c r="AK29" s="126"/>
      <c r="AL29" s="126"/>
      <c r="AM29" s="126"/>
      <c r="AN29" s="126"/>
      <c r="AO29" s="126"/>
      <c r="AP29" s="126"/>
      <c r="AQ29" s="126"/>
      <c r="AR29" s="126"/>
      <c r="AS29" s="176">
        <f>SUM(AB29:AR29,R29:Z29,G29:P29)</f>
        <v>0</v>
      </c>
      <c r="AT29" s="179">
        <f>AA48</f>
        <v>0</v>
      </c>
      <c r="AU29" s="164"/>
    </row>
    <row r="30" spans="1:47" s="182" customFormat="1" ht="14" x14ac:dyDescent="0.15">
      <c r="A30" s="170" t="s">
        <v>178</v>
      </c>
      <c r="B30" s="171" t="s">
        <v>120</v>
      </c>
      <c r="C30" s="179" t="s">
        <v>124</v>
      </c>
      <c r="D30" s="173">
        <v>0</v>
      </c>
      <c r="E30" s="180">
        <f t="shared" si="6"/>
        <v>0</v>
      </c>
      <c r="F30" s="176">
        <f t="shared" si="4"/>
        <v>0</v>
      </c>
      <c r="G30" s="126"/>
      <c r="H30" s="126"/>
      <c r="I30" s="126"/>
      <c r="J30" s="126"/>
      <c r="K30" s="126"/>
      <c r="L30" s="126"/>
      <c r="M30" s="126"/>
      <c r="N30" s="126"/>
      <c r="O30" s="126"/>
      <c r="P30" s="126"/>
      <c r="Q30" s="176">
        <f>SUM(R30:AA30,AC30:AQ30)</f>
        <v>0</v>
      </c>
      <c r="R30" s="126"/>
      <c r="S30" s="126"/>
      <c r="T30" s="126"/>
      <c r="U30" s="126"/>
      <c r="V30" s="126"/>
      <c r="W30" s="126"/>
      <c r="X30" s="126"/>
      <c r="Y30" s="126"/>
      <c r="Z30" s="126"/>
      <c r="AA30" s="126"/>
      <c r="AB30" s="181">
        <f>D30-AS30</f>
        <v>0</v>
      </c>
      <c r="AC30" s="126"/>
      <c r="AD30" s="126"/>
      <c r="AE30" s="126"/>
      <c r="AF30" s="126"/>
      <c r="AG30" s="126"/>
      <c r="AH30" s="126"/>
      <c r="AI30" s="126"/>
      <c r="AJ30" s="126"/>
      <c r="AK30" s="126"/>
      <c r="AL30" s="126"/>
      <c r="AM30" s="126"/>
      <c r="AN30" s="126"/>
      <c r="AO30" s="126"/>
      <c r="AP30" s="126"/>
      <c r="AQ30" s="126"/>
      <c r="AR30" s="126"/>
      <c r="AS30" s="176">
        <f>SUM(AC30:AR30,R30:AA30,G30:P30)</f>
        <v>0</v>
      </c>
      <c r="AT30" s="179">
        <f>AB48</f>
        <v>0</v>
      </c>
      <c r="AU30" s="164"/>
    </row>
    <row r="31" spans="1:47" s="182" customFormat="1" ht="14" x14ac:dyDescent="0.15">
      <c r="A31" s="170" t="s">
        <v>179</v>
      </c>
      <c r="B31" s="171" t="s">
        <v>80</v>
      </c>
      <c r="C31" s="179" t="s">
        <v>69</v>
      </c>
      <c r="D31" s="173">
        <v>0.22</v>
      </c>
      <c r="E31" s="180">
        <f t="shared" si="6"/>
        <v>0</v>
      </c>
      <c r="F31" s="176">
        <f t="shared" si="4"/>
        <v>0</v>
      </c>
      <c r="G31" s="126"/>
      <c r="H31" s="126"/>
      <c r="I31" s="126"/>
      <c r="J31" s="126"/>
      <c r="K31" s="126"/>
      <c r="L31" s="126"/>
      <c r="M31" s="126"/>
      <c r="N31" s="126"/>
      <c r="O31" s="126"/>
      <c r="P31" s="126"/>
      <c r="Q31" s="176">
        <f>SUM(R31:AB31,AD31:AQ31)</f>
        <v>0</v>
      </c>
      <c r="R31" s="126"/>
      <c r="S31" s="126"/>
      <c r="T31" s="126"/>
      <c r="U31" s="126"/>
      <c r="V31" s="126"/>
      <c r="W31" s="126"/>
      <c r="X31" s="126"/>
      <c r="Y31" s="126"/>
      <c r="Z31" s="126"/>
      <c r="AA31" s="126"/>
      <c r="AB31" s="126"/>
      <c r="AC31" s="181">
        <f>D31-AS31</f>
        <v>0.22</v>
      </c>
      <c r="AD31" s="126"/>
      <c r="AE31" s="126"/>
      <c r="AF31" s="126"/>
      <c r="AG31" s="126"/>
      <c r="AH31" s="126"/>
      <c r="AI31" s="126"/>
      <c r="AJ31" s="126"/>
      <c r="AK31" s="126"/>
      <c r="AL31" s="126"/>
      <c r="AM31" s="126"/>
      <c r="AN31" s="126"/>
      <c r="AO31" s="126"/>
      <c r="AP31" s="126"/>
      <c r="AQ31" s="126"/>
      <c r="AR31" s="126"/>
      <c r="AS31" s="176">
        <f>SUM(AD31:AR31,R31:AB31,G31:P31)</f>
        <v>0</v>
      </c>
      <c r="AT31" s="179">
        <f>AC48</f>
        <v>0.22</v>
      </c>
      <c r="AU31" s="164"/>
    </row>
    <row r="32" spans="1:47" s="182" customFormat="1" ht="14" x14ac:dyDescent="0.15">
      <c r="A32" s="170" t="s">
        <v>180</v>
      </c>
      <c r="B32" s="171" t="s">
        <v>87</v>
      </c>
      <c r="C32" s="179" t="s">
        <v>92</v>
      </c>
      <c r="D32" s="173">
        <v>46.28</v>
      </c>
      <c r="E32" s="180">
        <f t="shared" si="6"/>
        <v>0</v>
      </c>
      <c r="F32" s="176">
        <f t="shared" si="4"/>
        <v>0</v>
      </c>
      <c r="G32" s="126"/>
      <c r="H32" s="126"/>
      <c r="I32" s="126"/>
      <c r="J32" s="126"/>
      <c r="K32" s="126"/>
      <c r="L32" s="126"/>
      <c r="M32" s="126"/>
      <c r="N32" s="126"/>
      <c r="O32" s="126"/>
      <c r="P32" s="126"/>
      <c r="Q32" s="176">
        <f>SUM(R32:AC32,AE32:AQ32)</f>
        <v>0</v>
      </c>
      <c r="R32" s="126"/>
      <c r="S32" s="126"/>
      <c r="T32" s="126"/>
      <c r="U32" s="126"/>
      <c r="V32" s="126"/>
      <c r="W32" s="126"/>
      <c r="X32" s="126"/>
      <c r="Y32" s="126"/>
      <c r="Z32" s="126"/>
      <c r="AA32" s="126"/>
      <c r="AB32" s="126"/>
      <c r="AC32" s="126"/>
      <c r="AD32" s="181">
        <f>D32-AS32</f>
        <v>46.28</v>
      </c>
      <c r="AE32" s="126"/>
      <c r="AF32" s="126"/>
      <c r="AG32" s="126"/>
      <c r="AH32" s="126"/>
      <c r="AI32" s="126"/>
      <c r="AJ32" s="126"/>
      <c r="AK32" s="126"/>
      <c r="AL32" s="126"/>
      <c r="AM32" s="126"/>
      <c r="AN32" s="126"/>
      <c r="AO32" s="126"/>
      <c r="AP32" s="126"/>
      <c r="AQ32" s="126"/>
      <c r="AR32" s="126"/>
      <c r="AS32" s="176">
        <f>SUM(AE32:AR32,R32:AC32,G32:P32)</f>
        <v>0</v>
      </c>
      <c r="AT32" s="179">
        <f>AD48</f>
        <v>47.410000000000004</v>
      </c>
      <c r="AU32" s="164"/>
    </row>
    <row r="33" spans="1:47" s="182" customFormat="1" ht="14" x14ac:dyDescent="0.15">
      <c r="A33" s="170" t="s">
        <v>181</v>
      </c>
      <c r="B33" s="171" t="s">
        <v>88</v>
      </c>
      <c r="C33" s="179" t="s">
        <v>93</v>
      </c>
      <c r="D33" s="173">
        <v>0</v>
      </c>
      <c r="E33" s="180">
        <f t="shared" si="6"/>
        <v>0</v>
      </c>
      <c r="F33" s="176">
        <f t="shared" si="4"/>
        <v>0</v>
      </c>
      <c r="G33" s="126"/>
      <c r="H33" s="126"/>
      <c r="I33" s="126"/>
      <c r="J33" s="126"/>
      <c r="K33" s="126"/>
      <c r="L33" s="126"/>
      <c r="M33" s="126"/>
      <c r="N33" s="126"/>
      <c r="O33" s="126"/>
      <c r="P33" s="126"/>
      <c r="Q33" s="176">
        <f>SUM(R33:AD33,AF33:AQ33)</f>
        <v>0</v>
      </c>
      <c r="R33" s="126"/>
      <c r="S33" s="126"/>
      <c r="T33" s="126"/>
      <c r="U33" s="126"/>
      <c r="V33" s="126"/>
      <c r="W33" s="126"/>
      <c r="X33" s="126"/>
      <c r="Y33" s="126"/>
      <c r="Z33" s="126"/>
      <c r="AA33" s="126"/>
      <c r="AB33" s="126"/>
      <c r="AC33" s="126"/>
      <c r="AD33" s="126"/>
      <c r="AE33" s="181">
        <f>D33-AS33</f>
        <v>0</v>
      </c>
      <c r="AF33" s="126"/>
      <c r="AG33" s="126"/>
      <c r="AH33" s="126"/>
      <c r="AI33" s="126"/>
      <c r="AJ33" s="126"/>
      <c r="AK33" s="126"/>
      <c r="AL33" s="126"/>
      <c r="AM33" s="126"/>
      <c r="AN33" s="126"/>
      <c r="AO33" s="126"/>
      <c r="AP33" s="126"/>
      <c r="AQ33" s="126"/>
      <c r="AR33" s="126"/>
      <c r="AS33" s="176">
        <f>SUM(AF33:AR33,R33:AD33,G33:P33)</f>
        <v>0</v>
      </c>
      <c r="AT33" s="179">
        <f>AE48</f>
        <v>0</v>
      </c>
      <c r="AU33" s="164"/>
    </row>
    <row r="34" spans="1:47" s="182" customFormat="1" ht="14" x14ac:dyDescent="0.15">
      <c r="A34" s="170" t="s">
        <v>182</v>
      </c>
      <c r="B34" s="171" t="s">
        <v>89</v>
      </c>
      <c r="C34" s="179" t="s">
        <v>97</v>
      </c>
      <c r="D34" s="173">
        <v>0.77</v>
      </c>
      <c r="E34" s="180">
        <f t="shared" si="6"/>
        <v>0</v>
      </c>
      <c r="F34" s="176">
        <f t="shared" si="4"/>
        <v>0</v>
      </c>
      <c r="G34" s="126"/>
      <c r="H34" s="126"/>
      <c r="I34" s="126"/>
      <c r="J34" s="126"/>
      <c r="K34" s="126"/>
      <c r="L34" s="126"/>
      <c r="M34" s="126"/>
      <c r="N34" s="126"/>
      <c r="O34" s="126"/>
      <c r="P34" s="126"/>
      <c r="Q34" s="176">
        <f>SUM(R34:AE34,AG34:AQ34)</f>
        <v>0</v>
      </c>
      <c r="R34" s="126"/>
      <c r="S34" s="126"/>
      <c r="T34" s="126"/>
      <c r="U34" s="126"/>
      <c r="V34" s="126"/>
      <c r="W34" s="126"/>
      <c r="X34" s="126"/>
      <c r="Y34" s="126"/>
      <c r="Z34" s="126"/>
      <c r="AA34" s="126"/>
      <c r="AB34" s="126"/>
      <c r="AC34" s="126"/>
      <c r="AD34" s="126"/>
      <c r="AE34" s="126"/>
      <c r="AF34" s="181">
        <f>D34-AS34</f>
        <v>0.77</v>
      </c>
      <c r="AG34" s="126"/>
      <c r="AH34" s="126"/>
      <c r="AI34" s="126"/>
      <c r="AJ34" s="126"/>
      <c r="AK34" s="126"/>
      <c r="AL34" s="126"/>
      <c r="AM34" s="126"/>
      <c r="AN34" s="126"/>
      <c r="AO34" s="126"/>
      <c r="AP34" s="126"/>
      <c r="AQ34" s="126"/>
      <c r="AR34" s="126"/>
      <c r="AS34" s="176">
        <f>SUM(AG34:AR34,R34:AE34,G34:P34)</f>
        <v>0</v>
      </c>
      <c r="AT34" s="179">
        <f>AF48</f>
        <v>0.77</v>
      </c>
      <c r="AU34" s="164"/>
    </row>
    <row r="35" spans="1:47" s="182" customFormat="1" ht="14" x14ac:dyDescent="0.15">
      <c r="A35" s="170" t="s">
        <v>183</v>
      </c>
      <c r="B35" s="171" t="s">
        <v>117</v>
      </c>
      <c r="C35" s="179" t="s">
        <v>94</v>
      </c>
      <c r="D35" s="173">
        <v>0</v>
      </c>
      <c r="E35" s="180">
        <f t="shared" si="6"/>
        <v>0</v>
      </c>
      <c r="F35" s="176">
        <f t="shared" si="4"/>
        <v>0</v>
      </c>
      <c r="G35" s="126"/>
      <c r="H35" s="126"/>
      <c r="I35" s="126"/>
      <c r="J35" s="126"/>
      <c r="K35" s="126"/>
      <c r="L35" s="126"/>
      <c r="M35" s="126"/>
      <c r="N35" s="126"/>
      <c r="O35" s="126"/>
      <c r="P35" s="126"/>
      <c r="Q35" s="176">
        <f>SUM(R35:AF35,AH35:AQ35)</f>
        <v>0</v>
      </c>
      <c r="R35" s="126"/>
      <c r="S35" s="126"/>
      <c r="T35" s="126"/>
      <c r="U35" s="126"/>
      <c r="V35" s="126"/>
      <c r="W35" s="126"/>
      <c r="X35" s="126"/>
      <c r="Y35" s="126"/>
      <c r="Z35" s="126"/>
      <c r="AA35" s="126"/>
      <c r="AB35" s="126"/>
      <c r="AC35" s="126"/>
      <c r="AD35" s="126"/>
      <c r="AE35" s="126"/>
      <c r="AF35" s="126"/>
      <c r="AG35" s="181">
        <f>D35-AS35</f>
        <v>0</v>
      </c>
      <c r="AH35" s="126"/>
      <c r="AI35" s="126"/>
      <c r="AJ35" s="126"/>
      <c r="AK35" s="126"/>
      <c r="AL35" s="126"/>
      <c r="AM35" s="126"/>
      <c r="AN35" s="126"/>
      <c r="AO35" s="126"/>
      <c r="AP35" s="126"/>
      <c r="AQ35" s="126"/>
      <c r="AR35" s="126"/>
      <c r="AS35" s="176">
        <f>SUM(AH35:AR35,R35:AF35,G35:P35)</f>
        <v>0</v>
      </c>
      <c r="AT35" s="179">
        <f>AG48</f>
        <v>0</v>
      </c>
      <c r="AU35" s="164"/>
    </row>
    <row r="36" spans="1:47" s="182" customFormat="1" ht="14" x14ac:dyDescent="0.15">
      <c r="A36" s="170" t="s">
        <v>184</v>
      </c>
      <c r="B36" s="171" t="s">
        <v>121</v>
      </c>
      <c r="C36" s="179" t="s">
        <v>118</v>
      </c>
      <c r="D36" s="173">
        <v>0</v>
      </c>
      <c r="E36" s="180">
        <f t="shared" si="6"/>
        <v>0</v>
      </c>
      <c r="F36" s="176">
        <f t="shared" si="4"/>
        <v>0</v>
      </c>
      <c r="G36" s="126"/>
      <c r="H36" s="126"/>
      <c r="I36" s="126"/>
      <c r="J36" s="126"/>
      <c r="K36" s="126"/>
      <c r="L36" s="126"/>
      <c r="M36" s="126"/>
      <c r="N36" s="126"/>
      <c r="O36" s="126"/>
      <c r="P36" s="126"/>
      <c r="Q36" s="176">
        <f>SUM(R36:AG36,AI36:AQ36)</f>
        <v>0</v>
      </c>
      <c r="R36" s="126"/>
      <c r="S36" s="126"/>
      <c r="T36" s="126"/>
      <c r="U36" s="126"/>
      <c r="V36" s="126"/>
      <c r="W36" s="126"/>
      <c r="X36" s="126"/>
      <c r="Y36" s="126"/>
      <c r="Z36" s="126"/>
      <c r="AA36" s="126"/>
      <c r="AB36" s="126"/>
      <c r="AC36" s="126"/>
      <c r="AD36" s="126"/>
      <c r="AE36" s="126"/>
      <c r="AF36" s="126"/>
      <c r="AG36" s="126"/>
      <c r="AH36" s="181">
        <f>D36-AS36</f>
        <v>0</v>
      </c>
      <c r="AI36" s="126"/>
      <c r="AJ36" s="126"/>
      <c r="AK36" s="126"/>
      <c r="AL36" s="126"/>
      <c r="AM36" s="126"/>
      <c r="AN36" s="126"/>
      <c r="AO36" s="126"/>
      <c r="AP36" s="126"/>
      <c r="AQ36" s="126"/>
      <c r="AR36" s="126"/>
      <c r="AS36" s="176">
        <f>SUM(AI36:AR36,R36:AG36,G36:P36)</f>
        <v>0</v>
      </c>
      <c r="AT36" s="179">
        <f>AH48</f>
        <v>0</v>
      </c>
      <c r="AU36" s="164"/>
    </row>
    <row r="37" spans="1:47" s="182" customFormat="1" ht="14" x14ac:dyDescent="0.15">
      <c r="A37" s="170" t="s">
        <v>185</v>
      </c>
      <c r="B37" s="171" t="s">
        <v>90</v>
      </c>
      <c r="C37" s="179" t="s">
        <v>95</v>
      </c>
      <c r="D37" s="173">
        <v>0</v>
      </c>
      <c r="E37" s="180">
        <f t="shared" si="6"/>
        <v>0</v>
      </c>
      <c r="F37" s="176">
        <f t="shared" si="4"/>
        <v>0</v>
      </c>
      <c r="G37" s="126"/>
      <c r="H37" s="126"/>
      <c r="I37" s="126"/>
      <c r="J37" s="126"/>
      <c r="K37" s="126"/>
      <c r="L37" s="126"/>
      <c r="M37" s="126"/>
      <c r="N37" s="126"/>
      <c r="O37" s="126"/>
      <c r="P37" s="126"/>
      <c r="Q37" s="176">
        <f>SUM(R37:AH37,AJ37:AQ37)</f>
        <v>0</v>
      </c>
      <c r="R37" s="126"/>
      <c r="S37" s="126"/>
      <c r="T37" s="126"/>
      <c r="U37" s="126"/>
      <c r="V37" s="126"/>
      <c r="W37" s="126"/>
      <c r="X37" s="126"/>
      <c r="Y37" s="126"/>
      <c r="Z37" s="126"/>
      <c r="AA37" s="126"/>
      <c r="AB37" s="126"/>
      <c r="AC37" s="126"/>
      <c r="AD37" s="126"/>
      <c r="AE37" s="126"/>
      <c r="AF37" s="126"/>
      <c r="AG37" s="126"/>
      <c r="AH37" s="126"/>
      <c r="AI37" s="181">
        <f>D37-AS37</f>
        <v>0</v>
      </c>
      <c r="AJ37" s="126"/>
      <c r="AK37" s="126"/>
      <c r="AL37" s="126"/>
      <c r="AM37" s="126"/>
      <c r="AN37" s="126"/>
      <c r="AO37" s="126"/>
      <c r="AP37" s="126"/>
      <c r="AQ37" s="126"/>
      <c r="AR37" s="126"/>
      <c r="AS37" s="176">
        <f>SUM(AJ37:AR37,R37:AH37,G37:P37)</f>
        <v>0</v>
      </c>
      <c r="AT37" s="179">
        <f>AI48</f>
        <v>0</v>
      </c>
      <c r="AU37" s="164"/>
    </row>
    <row r="38" spans="1:47" s="182" customFormat="1" ht="20" x14ac:dyDescent="0.15">
      <c r="A38" s="170" t="s">
        <v>186</v>
      </c>
      <c r="B38" s="171" t="s">
        <v>91</v>
      </c>
      <c r="C38" s="179" t="s">
        <v>46</v>
      </c>
      <c r="D38" s="173">
        <v>8.75</v>
      </c>
      <c r="E38" s="180">
        <f t="shared" si="6"/>
        <v>0</v>
      </c>
      <c r="F38" s="176">
        <f t="shared" si="4"/>
        <v>0</v>
      </c>
      <c r="G38" s="126"/>
      <c r="H38" s="126"/>
      <c r="I38" s="126"/>
      <c r="J38" s="126"/>
      <c r="K38" s="126"/>
      <c r="L38" s="126"/>
      <c r="M38" s="126"/>
      <c r="N38" s="126"/>
      <c r="O38" s="126"/>
      <c r="P38" s="126"/>
      <c r="Q38" s="176">
        <f>SUM(R38:AI38,AK38:AQ38)</f>
        <v>0</v>
      </c>
      <c r="R38" s="126"/>
      <c r="S38" s="126"/>
      <c r="T38" s="126"/>
      <c r="U38" s="126"/>
      <c r="V38" s="126"/>
      <c r="W38" s="126"/>
      <c r="X38" s="126"/>
      <c r="Y38" s="126"/>
      <c r="Z38" s="126"/>
      <c r="AA38" s="126"/>
      <c r="AB38" s="126"/>
      <c r="AC38" s="126"/>
      <c r="AD38" s="126"/>
      <c r="AE38" s="126"/>
      <c r="AF38" s="126"/>
      <c r="AG38" s="126"/>
      <c r="AH38" s="126"/>
      <c r="AI38" s="126"/>
      <c r="AJ38" s="181">
        <f>D38-AS38</f>
        <v>8.75</v>
      </c>
      <c r="AK38" s="126"/>
      <c r="AL38" s="126"/>
      <c r="AM38" s="126"/>
      <c r="AN38" s="126"/>
      <c r="AO38" s="126"/>
      <c r="AP38" s="126"/>
      <c r="AQ38" s="126"/>
      <c r="AR38" s="126"/>
      <c r="AS38" s="176">
        <f>SUM(AK38:AR38,R38:AI38,G38:P38)</f>
        <v>0</v>
      </c>
      <c r="AT38" s="179">
        <f>AJ48</f>
        <v>8.75</v>
      </c>
      <c r="AU38" s="164"/>
    </row>
    <row r="39" spans="1:47" s="182" customFormat="1" ht="14" x14ac:dyDescent="0.15">
      <c r="A39" s="170" t="s">
        <v>188</v>
      </c>
      <c r="B39" s="171" t="s">
        <v>98</v>
      </c>
      <c r="C39" s="179" t="s">
        <v>52</v>
      </c>
      <c r="D39" s="173">
        <v>0</v>
      </c>
      <c r="E39" s="180">
        <f t="shared" si="6"/>
        <v>0</v>
      </c>
      <c r="F39" s="176">
        <f t="shared" si="4"/>
        <v>0</v>
      </c>
      <c r="G39" s="126"/>
      <c r="H39" s="126"/>
      <c r="I39" s="126"/>
      <c r="J39" s="126"/>
      <c r="K39" s="126"/>
      <c r="L39" s="126"/>
      <c r="M39" s="126"/>
      <c r="N39" s="126"/>
      <c r="O39" s="126"/>
      <c r="P39" s="126"/>
      <c r="Q39" s="176">
        <f>SUM(R39:AJ39,AL39:AQ39)</f>
        <v>0</v>
      </c>
      <c r="R39" s="126"/>
      <c r="S39" s="126"/>
      <c r="T39" s="126"/>
      <c r="U39" s="126"/>
      <c r="V39" s="126"/>
      <c r="W39" s="126"/>
      <c r="X39" s="126"/>
      <c r="Y39" s="126"/>
      <c r="Z39" s="126"/>
      <c r="AA39" s="126"/>
      <c r="AB39" s="126"/>
      <c r="AC39" s="126"/>
      <c r="AD39" s="126"/>
      <c r="AE39" s="126"/>
      <c r="AF39" s="126"/>
      <c r="AG39" s="126"/>
      <c r="AH39" s="126"/>
      <c r="AI39" s="126"/>
      <c r="AJ39" s="126"/>
      <c r="AK39" s="181">
        <f>D39-AS39</f>
        <v>0</v>
      </c>
      <c r="AL39" s="126"/>
      <c r="AM39" s="126"/>
      <c r="AN39" s="126"/>
      <c r="AO39" s="126"/>
      <c r="AP39" s="126"/>
      <c r="AQ39" s="126"/>
      <c r="AR39" s="126"/>
      <c r="AS39" s="176">
        <f>SUM(AL39:AR39,R39:AJ39,G39:P39)</f>
        <v>0</v>
      </c>
      <c r="AT39" s="179">
        <f>AK48</f>
        <v>0</v>
      </c>
      <c r="AU39" s="164"/>
    </row>
    <row r="40" spans="1:47" s="182" customFormat="1" ht="14" x14ac:dyDescent="0.15">
      <c r="A40" s="170" t="s">
        <v>189</v>
      </c>
      <c r="B40" s="171" t="s">
        <v>153</v>
      </c>
      <c r="C40" s="179" t="s">
        <v>151</v>
      </c>
      <c r="D40" s="173">
        <v>1.24</v>
      </c>
      <c r="E40" s="180">
        <f t="shared" si="6"/>
        <v>0</v>
      </c>
      <c r="F40" s="176">
        <f t="shared" si="4"/>
        <v>0</v>
      </c>
      <c r="G40" s="126"/>
      <c r="H40" s="126"/>
      <c r="I40" s="126"/>
      <c r="J40" s="126"/>
      <c r="K40" s="126"/>
      <c r="L40" s="126"/>
      <c r="M40" s="126"/>
      <c r="N40" s="126"/>
      <c r="O40" s="126"/>
      <c r="P40" s="126"/>
      <c r="Q40" s="176">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81">
        <f>D40-AS40</f>
        <v>1.24</v>
      </c>
      <c r="AM40" s="126"/>
      <c r="AN40" s="126"/>
      <c r="AO40" s="126"/>
      <c r="AP40" s="126"/>
      <c r="AQ40" s="126"/>
      <c r="AR40" s="126"/>
      <c r="AS40" s="176">
        <f>SUM(AM40:AR40,R40:AK40,G40:P40)</f>
        <v>0</v>
      </c>
      <c r="AT40" s="179">
        <f>AL48</f>
        <v>1.24</v>
      </c>
      <c r="AU40" s="164"/>
    </row>
    <row r="41" spans="1:47" s="182" customFormat="1" ht="14" x14ac:dyDescent="0.15">
      <c r="A41" s="170" t="s">
        <v>190</v>
      </c>
      <c r="B41" s="171" t="s">
        <v>154</v>
      </c>
      <c r="C41" s="179" t="s">
        <v>152</v>
      </c>
      <c r="D41" s="173">
        <v>0</v>
      </c>
      <c r="E41" s="180">
        <f t="shared" si="6"/>
        <v>0</v>
      </c>
      <c r="F41" s="176">
        <f t="shared" si="4"/>
        <v>0</v>
      </c>
      <c r="G41" s="126"/>
      <c r="H41" s="126"/>
      <c r="I41" s="126"/>
      <c r="J41" s="126"/>
      <c r="K41" s="126"/>
      <c r="L41" s="126"/>
      <c r="M41" s="126"/>
      <c r="N41" s="126"/>
      <c r="O41" s="126"/>
      <c r="P41" s="126"/>
      <c r="Q41" s="176">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81">
        <f>D41-AS41</f>
        <v>0</v>
      </c>
      <c r="AN41" s="126"/>
      <c r="AO41" s="126"/>
      <c r="AP41" s="126"/>
      <c r="AQ41" s="126"/>
      <c r="AR41" s="126"/>
      <c r="AS41" s="176">
        <f>SUM(AN41:AR41,R41:AL41,G41:P41)</f>
        <v>0</v>
      </c>
      <c r="AT41" s="179">
        <f>AM48</f>
        <v>0</v>
      </c>
      <c r="AU41" s="164"/>
    </row>
    <row r="42" spans="1:47" s="182" customFormat="1" ht="14" x14ac:dyDescent="0.15">
      <c r="A42" s="170" t="s">
        <v>191</v>
      </c>
      <c r="B42" s="171" t="s">
        <v>149</v>
      </c>
      <c r="C42" s="179" t="s">
        <v>103</v>
      </c>
      <c r="D42" s="173">
        <v>4.8099999999999996</v>
      </c>
      <c r="E42" s="180">
        <f t="shared" si="6"/>
        <v>0</v>
      </c>
      <c r="F42" s="176">
        <f t="shared" si="4"/>
        <v>0</v>
      </c>
      <c r="G42" s="126"/>
      <c r="H42" s="126"/>
      <c r="I42" s="126"/>
      <c r="J42" s="126"/>
      <c r="K42" s="126"/>
      <c r="L42" s="126"/>
      <c r="M42" s="126"/>
      <c r="N42" s="126"/>
      <c r="O42" s="126"/>
      <c r="P42" s="126"/>
      <c r="Q42" s="176">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81">
        <f>D42-AS42</f>
        <v>4.8099999999999996</v>
      </c>
      <c r="AO42" s="126"/>
      <c r="AP42" s="126"/>
      <c r="AQ42" s="126"/>
      <c r="AR42" s="126"/>
      <c r="AS42" s="176">
        <f>SUM(AO42:AR42,R42:AM42,G42:P42)</f>
        <v>0</v>
      </c>
      <c r="AT42" s="179">
        <f>AN48</f>
        <v>4.8099999999999996</v>
      </c>
      <c r="AU42" s="164"/>
    </row>
    <row r="43" spans="1:47" s="182" customFormat="1" ht="14" x14ac:dyDescent="0.15">
      <c r="A43" s="170" t="s">
        <v>192</v>
      </c>
      <c r="B43" s="171" t="s">
        <v>156</v>
      </c>
      <c r="C43" s="179" t="s">
        <v>157</v>
      </c>
      <c r="D43" s="173">
        <v>102.56</v>
      </c>
      <c r="E43" s="180">
        <f t="shared" si="6"/>
        <v>6</v>
      </c>
      <c r="F43" s="176">
        <f t="shared" si="4"/>
        <v>0</v>
      </c>
      <c r="G43" s="126"/>
      <c r="H43" s="126"/>
      <c r="I43" s="126"/>
      <c r="J43" s="126"/>
      <c r="K43" s="126"/>
      <c r="L43" s="126"/>
      <c r="M43" s="126"/>
      <c r="N43" s="126">
        <v>6</v>
      </c>
      <c r="O43" s="126"/>
      <c r="P43" s="126"/>
      <c r="Q43" s="176">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81">
        <f>D43-AS43</f>
        <v>96.56</v>
      </c>
      <c r="AP43" s="126"/>
      <c r="AQ43" s="126"/>
      <c r="AR43" s="126"/>
      <c r="AS43" s="176">
        <f>SUM(AP43:AR43,R43:AN43,G43:P43)</f>
        <v>6</v>
      </c>
      <c r="AT43" s="179">
        <f>AO48</f>
        <v>96.56</v>
      </c>
      <c r="AU43" s="164"/>
    </row>
    <row r="44" spans="1:47" s="182" customFormat="1" ht="14" x14ac:dyDescent="0.15">
      <c r="A44" s="170" t="s">
        <v>193</v>
      </c>
      <c r="B44" s="171" t="s">
        <v>155</v>
      </c>
      <c r="C44" s="179" t="s">
        <v>158</v>
      </c>
      <c r="D44" s="173">
        <v>0.69</v>
      </c>
      <c r="E44" s="180">
        <f t="shared" si="6"/>
        <v>0</v>
      </c>
      <c r="F44" s="176">
        <f t="shared" si="4"/>
        <v>0</v>
      </c>
      <c r="G44" s="126"/>
      <c r="H44" s="126"/>
      <c r="I44" s="126"/>
      <c r="J44" s="126"/>
      <c r="K44" s="126"/>
      <c r="L44" s="126"/>
      <c r="M44" s="126"/>
      <c r="N44" s="126"/>
      <c r="O44" s="126"/>
      <c r="P44" s="126"/>
      <c r="Q44" s="176">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81">
        <f>D44-AS44</f>
        <v>0.69</v>
      </c>
      <c r="AQ44" s="126"/>
      <c r="AR44" s="126"/>
      <c r="AS44" s="176">
        <f>SUM(AQ44:AR44,R44:AO44,G44:P44)</f>
        <v>0</v>
      </c>
      <c r="AT44" s="179">
        <f>AP48</f>
        <v>0.69</v>
      </c>
      <c r="AU44" s="164"/>
    </row>
    <row r="45" spans="1:47" s="182" customFormat="1" ht="14" x14ac:dyDescent="0.15">
      <c r="A45" s="170" t="s">
        <v>194</v>
      </c>
      <c r="B45" s="171" t="s">
        <v>73</v>
      </c>
      <c r="C45" s="179" t="s">
        <v>74</v>
      </c>
      <c r="D45" s="173">
        <v>0</v>
      </c>
      <c r="E45" s="180">
        <f t="shared" si="6"/>
        <v>0</v>
      </c>
      <c r="F45" s="176">
        <f t="shared" si="4"/>
        <v>0</v>
      </c>
      <c r="G45" s="126"/>
      <c r="H45" s="126"/>
      <c r="I45" s="126"/>
      <c r="J45" s="126"/>
      <c r="K45" s="126"/>
      <c r="L45" s="126"/>
      <c r="M45" s="126"/>
      <c r="N45" s="126"/>
      <c r="O45" s="126"/>
      <c r="P45" s="126"/>
      <c r="Q45" s="176">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81">
        <f>D45-AS45</f>
        <v>0</v>
      </c>
      <c r="AR45" s="126"/>
      <c r="AS45" s="176">
        <f>SUM(AR45,R45:AP45,G45:P45)</f>
        <v>0</v>
      </c>
      <c r="AT45" s="179">
        <f>AQ48</f>
        <v>0</v>
      </c>
      <c r="AU45" s="164"/>
    </row>
    <row r="46" spans="1:47" s="182" customFormat="1" ht="14" x14ac:dyDescent="0.15">
      <c r="A46" s="183">
        <v>3</v>
      </c>
      <c r="B46" s="184" t="s">
        <v>68</v>
      </c>
      <c r="C46" s="185" t="s">
        <v>81</v>
      </c>
      <c r="D46" s="173">
        <v>2.44</v>
      </c>
      <c r="E46" s="180">
        <f t="shared" si="6"/>
        <v>0</v>
      </c>
      <c r="F46" s="176">
        <f t="shared" si="4"/>
        <v>0</v>
      </c>
      <c r="G46" s="126"/>
      <c r="H46" s="126"/>
      <c r="I46" s="126"/>
      <c r="J46" s="126"/>
      <c r="K46" s="126"/>
      <c r="L46" s="126"/>
      <c r="M46" s="126"/>
      <c r="N46" s="126"/>
      <c r="O46" s="126"/>
      <c r="P46" s="126"/>
      <c r="Q46" s="176">
        <f>SUM(R46:AQ46)</f>
        <v>0</v>
      </c>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81">
        <f>D46-AS46</f>
        <v>2.44</v>
      </c>
      <c r="AS46" s="176">
        <f>SUM(R46:AQ46,G46:P46)</f>
        <v>0</v>
      </c>
      <c r="AT46" s="179">
        <f>AR48</f>
        <v>2.44</v>
      </c>
      <c r="AU46" s="164"/>
    </row>
    <row r="47" spans="1:47" ht="16.5" customHeight="1" x14ac:dyDescent="0.15">
      <c r="A47" s="186"/>
      <c r="B47" s="187" t="s">
        <v>113</v>
      </c>
      <c r="C47" s="188"/>
      <c r="D47" s="126"/>
      <c r="E47" s="176">
        <f>SUM(G47:P47)</f>
        <v>9</v>
      </c>
      <c r="F47" s="176">
        <f>SUM(G47:H47)</f>
        <v>0</v>
      </c>
      <c r="G47" s="176">
        <f>SUM(G20:G46,G10:G18)</f>
        <v>0</v>
      </c>
      <c r="H47" s="176">
        <f>SUM(H20:H46,H11:H18,H9)</f>
        <v>0</v>
      </c>
      <c r="I47" s="176">
        <f>SUM(I20:I46,I12:I18,I9:I10)</f>
        <v>0</v>
      </c>
      <c r="J47" s="176">
        <f>SUM(J20:J46,J13:J18,J9:J11)</f>
        <v>0</v>
      </c>
      <c r="K47" s="176">
        <f>SUM(K20:K46,K14:K18,K9:K12)</f>
        <v>0</v>
      </c>
      <c r="L47" s="176">
        <f>SUM(L20:L46,L15:L18,L9:L13)</f>
        <v>0</v>
      </c>
      <c r="M47" s="176">
        <f>SUM(M20:M46,M16:M18,M9:M14)</f>
        <v>0</v>
      </c>
      <c r="N47" s="176">
        <f>SUM(N20:N46,N17:N18,N9:N15)</f>
        <v>9</v>
      </c>
      <c r="O47" s="176">
        <f>SUM(O20:O46,O18,O9:O16)</f>
        <v>0</v>
      </c>
      <c r="P47" s="176">
        <f>SUM(P20:P46,P9:P17)</f>
        <v>0</v>
      </c>
      <c r="Q47" s="176">
        <f>SUM(R47:AQ47)</f>
        <v>1.62</v>
      </c>
      <c r="R47" s="176">
        <f>SUM(R21:R46,R9:R18)</f>
        <v>0</v>
      </c>
      <c r="S47" s="176">
        <f>SUM(S22:S46,S20,S9:S18)</f>
        <v>0</v>
      </c>
      <c r="T47" s="176">
        <f>SUM(T23:T46,T20:T21,T9:T18)</f>
        <v>0</v>
      </c>
      <c r="U47" s="176">
        <f>SUM(U24:U46,U20:U22,U9:U18)</f>
        <v>0</v>
      </c>
      <c r="V47" s="176">
        <f>SUM(V25:V46,V20:V23,V9:V18)</f>
        <v>0</v>
      </c>
      <c r="W47" s="176">
        <f>SUM(W26:W46,W20:W24,W9:W18)</f>
        <v>0.49</v>
      </c>
      <c r="X47" s="176">
        <f>SUM(X27:X46,X20:X25,X9:X18)</f>
        <v>0</v>
      </c>
      <c r="Y47" s="176">
        <f>SUM(Y28:Y46,Y20:Y26,Y9:Y18)</f>
        <v>0</v>
      </c>
      <c r="Z47" s="176">
        <f>SUM(Z29:Z46,Z20:Z27,Z9:Z18)</f>
        <v>0</v>
      </c>
      <c r="AA47" s="176">
        <f>SUM(AA30:AA46,AA20:AA28,AA9:AA18)</f>
        <v>0</v>
      </c>
      <c r="AB47" s="176">
        <f>SUM(AB31:AB46,AB20:AB29,AB9:AB18)</f>
        <v>0</v>
      </c>
      <c r="AC47" s="176">
        <f>SUM(AC32:AC46,AC20:AC30,AC9:AC18)</f>
        <v>0</v>
      </c>
      <c r="AD47" s="176">
        <f>SUM(AD33:AD46,AD20:AD31,AD9:AD18)</f>
        <v>1.1300000000000001</v>
      </c>
      <c r="AE47" s="176">
        <f>SUM(AE34:AE46,AE20:AE32,AE9:AE18)</f>
        <v>0</v>
      </c>
      <c r="AF47" s="176">
        <f>SUM(AF35:AF46,AF20:AF33,AF9:AF18)</f>
        <v>0</v>
      </c>
      <c r="AG47" s="176">
        <f>SUM(AG36:AG46,AG20:AG34,AG9:AG18)</f>
        <v>0</v>
      </c>
      <c r="AH47" s="176">
        <f>SUM(AH37:AH46,AH20:AH35,AH9:AH18)</f>
        <v>0</v>
      </c>
      <c r="AI47" s="176">
        <f>SUM(AI9:AI18,AI20:AI36,AI38:AI46)</f>
        <v>0</v>
      </c>
      <c r="AJ47" s="176">
        <f>SUM(AJ39:AJ46,AJ20:AJ37,AJ9:AJ18)</f>
        <v>0</v>
      </c>
      <c r="AK47" s="176">
        <f>SUM(AK40:AK46,AK20:AK38,AK9:AK18)</f>
        <v>0</v>
      </c>
      <c r="AL47" s="176">
        <f>SUM(AL41:AL46,AL20:AL39,AL9:AL18)</f>
        <v>0</v>
      </c>
      <c r="AM47" s="176">
        <f>SUM(AM42:AM46,AM20:AM40,AM9:AM18)</f>
        <v>0</v>
      </c>
      <c r="AN47" s="176">
        <f>SUM(AN43:AN46,AN20:AN41,AN9:AN18)</f>
        <v>0</v>
      </c>
      <c r="AO47" s="176">
        <f>SUM(AO44:AO46,AO20:AO42,AO9:AO18)</f>
        <v>0</v>
      </c>
      <c r="AP47" s="176">
        <f>SUM(AP45:AP46,AP20:AP43,AP9:AP18)</f>
        <v>0</v>
      </c>
      <c r="AQ47" s="176">
        <f>SUM(AQ46,AQ20:AQ44,AQ9:AQ18)</f>
        <v>0</v>
      </c>
      <c r="AR47" s="176">
        <f>SUM(AR20:AR45,AR9:AR18)</f>
        <v>0</v>
      </c>
      <c r="AS47" s="126"/>
      <c r="AT47" s="126"/>
    </row>
    <row r="48" spans="1:47" ht="16.5" customHeight="1" x14ac:dyDescent="0.15">
      <c r="A48" s="189"/>
      <c r="B48" s="190" t="s">
        <v>114</v>
      </c>
      <c r="C48" s="191"/>
      <c r="D48" s="192"/>
      <c r="E48" s="192">
        <f>E47+E7</f>
        <v>480.09999999999997</v>
      </c>
      <c r="F48" s="192">
        <f>F8+F47</f>
        <v>311.77999999999997</v>
      </c>
      <c r="G48" s="192">
        <f>G47+G9</f>
        <v>24.610000000000003</v>
      </c>
      <c r="H48" s="192">
        <f>H10+H47</f>
        <v>287.15999999999997</v>
      </c>
      <c r="I48" s="192">
        <f>I11+I47</f>
        <v>4.5699999999999994</v>
      </c>
      <c r="J48" s="192">
        <f>J12+J47</f>
        <v>99.429999999999993</v>
      </c>
      <c r="K48" s="192">
        <f>K13+K47</f>
        <v>18.43</v>
      </c>
      <c r="L48" s="192">
        <f>L14+L47</f>
        <v>0</v>
      </c>
      <c r="M48" s="192">
        <f>M15+M47</f>
        <v>0</v>
      </c>
      <c r="N48" s="192">
        <f>N47+N16</f>
        <v>23.810000000000002</v>
      </c>
      <c r="O48" s="192">
        <f>O47+O17</f>
        <v>21.98</v>
      </c>
      <c r="P48" s="192">
        <f>P47+P18</f>
        <v>0.11</v>
      </c>
      <c r="Q48" s="192">
        <f>SUM(Q47,Q19)</f>
        <v>261.8</v>
      </c>
      <c r="R48" s="192">
        <f>R47+R20</f>
        <v>0</v>
      </c>
      <c r="S48" s="192">
        <f>S47+S21</f>
        <v>0</v>
      </c>
      <c r="T48" s="192">
        <f>T47+T22</f>
        <v>0</v>
      </c>
      <c r="U48" s="192">
        <f>U47+U23</f>
        <v>0</v>
      </c>
      <c r="V48" s="192">
        <f>+V47+V24</f>
        <v>0</v>
      </c>
      <c r="W48" s="192">
        <f>+W47+W25</f>
        <v>0.94</v>
      </c>
      <c r="X48" s="192">
        <f>X47+X26</f>
        <v>1.18</v>
      </c>
      <c r="Y48" s="192">
        <f>+Y47+Y27</f>
        <v>0</v>
      </c>
      <c r="Z48" s="192">
        <f>+Z47+Z28</f>
        <v>99.21</v>
      </c>
      <c r="AA48" s="192">
        <f>AA47+AA29</f>
        <v>0</v>
      </c>
      <c r="AB48" s="192">
        <f>AB47+AB30</f>
        <v>0</v>
      </c>
      <c r="AC48" s="192">
        <f>AC47+AC31</f>
        <v>0.22</v>
      </c>
      <c r="AD48" s="192">
        <f>AD47+AD32</f>
        <v>47.410000000000004</v>
      </c>
      <c r="AE48" s="192">
        <f>AE47+AE33</f>
        <v>0</v>
      </c>
      <c r="AF48" s="192">
        <f>AF47+AF34</f>
        <v>0.77</v>
      </c>
      <c r="AG48" s="192">
        <f>AG47+AG35</f>
        <v>0</v>
      </c>
      <c r="AH48" s="192">
        <f>AH47+AH36</f>
        <v>0</v>
      </c>
      <c r="AI48" s="192">
        <f>AI47+AI37</f>
        <v>0</v>
      </c>
      <c r="AJ48" s="192">
        <f>AJ47+AJ38</f>
        <v>8.75</v>
      </c>
      <c r="AK48" s="192">
        <f>AK47+AK39</f>
        <v>0</v>
      </c>
      <c r="AL48" s="192">
        <f>AL47+AL40</f>
        <v>1.24</v>
      </c>
      <c r="AM48" s="192">
        <f>AM47+AM41</f>
        <v>0</v>
      </c>
      <c r="AN48" s="192">
        <f>AN47+AN42</f>
        <v>4.8099999999999996</v>
      </c>
      <c r="AO48" s="192">
        <f>AO47+AO43</f>
        <v>96.56</v>
      </c>
      <c r="AP48" s="192">
        <f>AP47+AP44</f>
        <v>0.69</v>
      </c>
      <c r="AQ48" s="192">
        <f>AQ47+AQ45</f>
        <v>0</v>
      </c>
      <c r="AR48" s="192">
        <f>AR47+AR46</f>
        <v>2.44</v>
      </c>
      <c r="AS48" s="192"/>
      <c r="AT48" s="192"/>
    </row>
    <row r="50" spans="2:37" x14ac:dyDescent="0.15">
      <c r="B50" s="194" t="s">
        <v>165</v>
      </c>
      <c r="C50" s="195" t="s">
        <v>159</v>
      </c>
      <c r="D50" s="196"/>
    </row>
    <row r="51" spans="2:37" ht="16" x14ac:dyDescent="0.2">
      <c r="B51" s="194" t="s">
        <v>166</v>
      </c>
      <c r="C51" s="195" t="s">
        <v>160</v>
      </c>
      <c r="D51" s="196"/>
      <c r="AA51" s="163"/>
      <c r="AB51" s="163"/>
      <c r="AC51" s="163"/>
      <c r="AD51" s="163"/>
      <c r="AE51" s="163"/>
      <c r="AF51" s="163"/>
      <c r="AG51" s="163"/>
      <c r="AH51" s="163"/>
      <c r="AI51" s="163"/>
      <c r="AJ51" s="197"/>
      <c r="AK51" s="197"/>
    </row>
    <row r="52" spans="2:37" ht="16" x14ac:dyDescent="0.2">
      <c r="B52" s="194" t="s">
        <v>167</v>
      </c>
      <c r="C52" s="195" t="s">
        <v>119</v>
      </c>
      <c r="D52" s="196"/>
      <c r="AA52" s="163"/>
      <c r="AB52" s="163"/>
      <c r="AC52" s="163"/>
      <c r="AD52" s="163"/>
      <c r="AE52" s="163"/>
      <c r="AF52" s="163"/>
      <c r="AG52" s="163"/>
      <c r="AH52" s="163"/>
      <c r="AI52" s="163"/>
      <c r="AJ52" s="197"/>
      <c r="AK52" s="197"/>
    </row>
    <row r="53" spans="2:37" ht="16" x14ac:dyDescent="0.2">
      <c r="AA53" s="163"/>
      <c r="AB53" s="163"/>
      <c r="AC53" s="163"/>
      <c r="AD53" s="163"/>
      <c r="AE53" s="163"/>
      <c r="AF53" s="163"/>
      <c r="AG53" s="163"/>
      <c r="AH53" s="163"/>
      <c r="AI53" s="163"/>
      <c r="AJ53" s="197"/>
      <c r="AK53" s="197"/>
    </row>
    <row r="54" spans="2:37" ht="16" x14ac:dyDescent="0.2">
      <c r="AA54" s="163"/>
      <c r="AB54" s="163"/>
      <c r="AC54" s="163"/>
      <c r="AD54" s="163"/>
      <c r="AE54" s="163"/>
      <c r="AF54" s="163"/>
      <c r="AG54" s="163"/>
      <c r="AH54" s="163"/>
      <c r="AI54" s="163"/>
      <c r="AJ54" s="197"/>
      <c r="AK54" s="197"/>
    </row>
    <row r="64" spans="2:37" x14ac:dyDescent="0.15">
      <c r="B64" s="200"/>
    </row>
  </sheetData>
  <sheetProtection password="C77F" sheet="1" selectLockedCells="1"/>
  <mergeCells count="11">
    <mergeCell ref="B5:B6"/>
    <mergeCell ref="C5:C6"/>
    <mergeCell ref="D5:D6"/>
    <mergeCell ref="A1:B1"/>
    <mergeCell ref="A2:AS2"/>
    <mergeCell ref="A3:AT3"/>
    <mergeCell ref="AQ4:AT4"/>
    <mergeCell ref="F5:AR5"/>
    <mergeCell ref="AS5:AS6"/>
    <mergeCell ref="AT5:AT6"/>
    <mergeCell ref="A5:A6"/>
  </mergeCells>
  <phoneticPr fontId="3" type="noConversion"/>
  <pageMargins left="0.47" right="0.16" top="0.64" bottom="0.2" header="0.56999999999999995" footer="0.16"/>
  <pageSetup paperSize="8"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V64"/>
  <sheetViews>
    <sheetView workbookViewId="0">
      <pane xSplit="4" ySplit="6" topLeftCell="E7" activePane="bottomRight" state="frozen"/>
      <selection activeCell="K16" sqref="K16"/>
      <selection pane="topRight" activeCell="K16" sqref="K16"/>
      <selection pane="bottomLeft" activeCell="K16" sqref="K16"/>
      <selection pane="bottomRight" activeCell="K16" sqref="K16"/>
    </sheetView>
  </sheetViews>
  <sheetFormatPr baseColWidth="10" defaultColWidth="7.83203125" defaultRowHeight="13" x14ac:dyDescent="0.15"/>
  <cols>
    <col min="1" max="1" width="3.6640625" style="122" customWidth="1"/>
    <col min="2" max="2" width="21.5" style="123" customWidth="1"/>
    <col min="3" max="3" width="5.1640625" style="124" customWidth="1"/>
    <col min="4" max="46" width="8.6640625" style="94" customWidth="1"/>
    <col min="47" max="48" width="9.83203125" style="94" customWidth="1"/>
    <col min="49" max="16384" width="7.83203125" style="94"/>
  </cols>
  <sheetData>
    <row r="1" spans="1:48" ht="16" x14ac:dyDescent="0.2">
      <c r="A1" s="709" t="s">
        <v>212</v>
      </c>
      <c r="B1" s="709"/>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x14ac:dyDescent="0.2">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130"/>
    </row>
    <row r="3" spans="1:48" ht="16" x14ac:dyDescent="0.15">
      <c r="A3" s="658" t="s">
        <v>231</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row>
    <row r="4" spans="1:48" ht="16" x14ac:dyDescent="0.15">
      <c r="A4" s="93"/>
      <c r="B4" s="92"/>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730" t="s">
        <v>32</v>
      </c>
      <c r="AR4" s="730"/>
      <c r="AS4" s="730"/>
      <c r="AT4" s="730"/>
    </row>
    <row r="5" spans="1:48" ht="14.25" customHeight="1" x14ac:dyDescent="0.15">
      <c r="A5" s="731" t="s">
        <v>20</v>
      </c>
      <c r="B5" s="732" t="s">
        <v>164</v>
      </c>
      <c r="C5" s="727" t="s">
        <v>24</v>
      </c>
      <c r="D5" s="729" t="s">
        <v>133</v>
      </c>
      <c r="E5" s="95"/>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c r="AO5" s="729"/>
      <c r="AP5" s="729"/>
      <c r="AQ5" s="729"/>
      <c r="AR5" s="729"/>
      <c r="AS5" s="729" t="s">
        <v>112</v>
      </c>
      <c r="AT5" s="729" t="s">
        <v>195</v>
      </c>
    </row>
    <row r="6" spans="1:48" s="98" customFormat="1" ht="36" customHeight="1" x14ac:dyDescent="0.15">
      <c r="A6" s="731"/>
      <c r="B6" s="733"/>
      <c r="C6" s="728"/>
      <c r="D6" s="729"/>
      <c r="E6" s="96" t="s">
        <v>25</v>
      </c>
      <c r="F6" s="97" t="s">
        <v>78</v>
      </c>
      <c r="G6" s="95" t="s">
        <v>76</v>
      </c>
      <c r="H6" s="95" t="s">
        <v>204</v>
      </c>
      <c r="I6" s="95" t="s">
        <v>54</v>
      </c>
      <c r="J6" s="95" t="s">
        <v>42</v>
      </c>
      <c r="K6" s="95" t="s">
        <v>26</v>
      </c>
      <c r="L6" s="95" t="s">
        <v>27</v>
      </c>
      <c r="M6" s="95" t="s">
        <v>43</v>
      </c>
      <c r="N6" s="95" t="s">
        <v>70</v>
      </c>
      <c r="O6" s="95" t="s">
        <v>49</v>
      </c>
      <c r="P6" s="95" t="s">
        <v>56</v>
      </c>
      <c r="Q6" s="96" t="s">
        <v>28</v>
      </c>
      <c r="R6" s="95" t="s">
        <v>29</v>
      </c>
      <c r="S6" s="95" t="s">
        <v>30</v>
      </c>
      <c r="T6" s="95" t="s">
        <v>123</v>
      </c>
      <c r="U6" s="95" t="s">
        <v>126</v>
      </c>
      <c r="V6" s="95" t="s">
        <v>127</v>
      </c>
      <c r="W6" s="95" t="s">
        <v>125</v>
      </c>
      <c r="X6" s="95" t="s">
        <v>51</v>
      </c>
      <c r="Y6" s="95" t="s">
        <v>44</v>
      </c>
      <c r="Z6" s="95" t="s">
        <v>31</v>
      </c>
      <c r="AA6" s="95" t="s">
        <v>148</v>
      </c>
      <c r="AB6" s="95" t="s">
        <v>124</v>
      </c>
      <c r="AC6" s="95" t="s">
        <v>69</v>
      </c>
      <c r="AD6" s="95" t="s">
        <v>92</v>
      </c>
      <c r="AE6" s="95" t="s">
        <v>93</v>
      </c>
      <c r="AF6" s="95" t="s">
        <v>97</v>
      </c>
      <c r="AG6" s="95" t="s">
        <v>94</v>
      </c>
      <c r="AH6" s="95" t="s">
        <v>118</v>
      </c>
      <c r="AI6" s="95" t="s">
        <v>95</v>
      </c>
      <c r="AJ6" s="95" t="s">
        <v>46</v>
      </c>
      <c r="AK6" s="95" t="s">
        <v>52</v>
      </c>
      <c r="AL6" s="95" t="s">
        <v>151</v>
      </c>
      <c r="AM6" s="95" t="s">
        <v>152</v>
      </c>
      <c r="AN6" s="95" t="s">
        <v>103</v>
      </c>
      <c r="AO6" s="95" t="s">
        <v>157</v>
      </c>
      <c r="AP6" s="95" t="s">
        <v>158</v>
      </c>
      <c r="AQ6" s="95" t="s">
        <v>74</v>
      </c>
      <c r="AR6" s="95" t="s">
        <v>81</v>
      </c>
      <c r="AS6" s="729"/>
      <c r="AT6" s="729"/>
    </row>
    <row r="7" spans="1:48" s="98" customFormat="1" ht="17.25" customHeight="1" x14ac:dyDescent="0.15">
      <c r="A7" s="99">
        <v>1</v>
      </c>
      <c r="B7" s="100" t="s">
        <v>34</v>
      </c>
      <c r="C7" s="101" t="s">
        <v>25</v>
      </c>
      <c r="D7" s="140">
        <v>12.26</v>
      </c>
      <c r="E7" s="102">
        <f>D7-AS7</f>
        <v>2.76</v>
      </c>
      <c r="F7" s="103">
        <f>SUM(F11:F18)</f>
        <v>0</v>
      </c>
      <c r="G7" s="103">
        <f>SUM(G10:G18)</f>
        <v>0</v>
      </c>
      <c r="H7" s="103">
        <f>SUM(H9,H11:H18)</f>
        <v>0</v>
      </c>
      <c r="I7" s="103">
        <f>SUM(I9:I10,I12:I18)</f>
        <v>0</v>
      </c>
      <c r="J7" s="103">
        <f>SUM(J9:J11,J13:J18)</f>
        <v>0</v>
      </c>
      <c r="K7" s="103">
        <f>SUM(K9:K12,K14:K18)</f>
        <v>0</v>
      </c>
      <c r="L7" s="103">
        <f>SUM(L9:L13,L15:L18)</f>
        <v>0</v>
      </c>
      <c r="M7" s="103">
        <f>SUM(M9:M14,M16:M18)</f>
        <v>0</v>
      </c>
      <c r="N7" s="103">
        <f>SUM(N9:N15,N17:N18)</f>
        <v>0</v>
      </c>
      <c r="O7" s="103">
        <f>SUM(O9:O16,O18)</f>
        <v>0</v>
      </c>
      <c r="P7" s="103">
        <f>SUM(P9:P17)</f>
        <v>0</v>
      </c>
      <c r="Q7" s="104">
        <f>SUM(Q9:Q18)</f>
        <v>9.5</v>
      </c>
      <c r="R7" s="103">
        <f>SUM(R9:R18)</f>
        <v>0</v>
      </c>
      <c r="S7" s="103">
        <f t="shared" ref="S7:AR7" si="0">SUM(S9:S18)</f>
        <v>0</v>
      </c>
      <c r="T7" s="103">
        <f t="shared" si="0"/>
        <v>0</v>
      </c>
      <c r="U7" s="103">
        <f t="shared" si="0"/>
        <v>0</v>
      </c>
      <c r="V7" s="103">
        <f t="shared" si="0"/>
        <v>0</v>
      </c>
      <c r="W7" s="103">
        <f t="shared" si="0"/>
        <v>0</v>
      </c>
      <c r="X7" s="103">
        <f t="shared" si="0"/>
        <v>0</v>
      </c>
      <c r="Y7" s="103">
        <f t="shared" si="0"/>
        <v>0</v>
      </c>
      <c r="Z7" s="103">
        <f t="shared" si="0"/>
        <v>9.5</v>
      </c>
      <c r="AA7" s="103">
        <f t="shared" si="0"/>
        <v>0</v>
      </c>
      <c r="AB7" s="103">
        <f t="shared" si="0"/>
        <v>0</v>
      </c>
      <c r="AC7" s="103">
        <f t="shared" si="0"/>
        <v>0</v>
      </c>
      <c r="AD7" s="103">
        <f t="shared" si="0"/>
        <v>0</v>
      </c>
      <c r="AE7" s="103">
        <f t="shared" si="0"/>
        <v>0</v>
      </c>
      <c r="AF7" s="103">
        <f t="shared" si="0"/>
        <v>0</v>
      </c>
      <c r="AG7" s="103">
        <f t="shared" si="0"/>
        <v>0</v>
      </c>
      <c r="AH7" s="103">
        <f t="shared" si="0"/>
        <v>0</v>
      </c>
      <c r="AI7" s="103">
        <f t="shared" si="0"/>
        <v>0</v>
      </c>
      <c r="AJ7" s="103">
        <f t="shared" si="0"/>
        <v>0</v>
      </c>
      <c r="AK7" s="103">
        <f t="shared" si="0"/>
        <v>0</v>
      </c>
      <c r="AL7" s="103">
        <f t="shared" si="0"/>
        <v>0</v>
      </c>
      <c r="AM7" s="103">
        <f t="shared" si="0"/>
        <v>0</v>
      </c>
      <c r="AN7" s="103">
        <f t="shared" si="0"/>
        <v>0</v>
      </c>
      <c r="AO7" s="103">
        <f t="shared" si="0"/>
        <v>0</v>
      </c>
      <c r="AP7" s="103">
        <f t="shared" si="0"/>
        <v>0</v>
      </c>
      <c r="AQ7" s="103">
        <f t="shared" si="0"/>
        <v>0</v>
      </c>
      <c r="AR7" s="103">
        <f t="shared" si="0"/>
        <v>0</v>
      </c>
      <c r="AS7" s="105">
        <f>SUM(AS9:AS18)</f>
        <v>9.5</v>
      </c>
      <c r="AT7" s="106">
        <f>E48</f>
        <v>2.76</v>
      </c>
      <c r="AV7" s="203" t="s">
        <v>207</v>
      </c>
    </row>
    <row r="8" spans="1:48" s="110" customFormat="1" ht="14" x14ac:dyDescent="0.15">
      <c r="A8" s="99" t="s">
        <v>5</v>
      </c>
      <c r="B8" s="100" t="s">
        <v>77</v>
      </c>
      <c r="C8" s="107" t="s">
        <v>78</v>
      </c>
      <c r="D8" s="140">
        <v>0</v>
      </c>
      <c r="E8" s="108">
        <f>SUM(I8:P8)</f>
        <v>0</v>
      </c>
      <c r="F8" s="109">
        <f>D8-AS8</f>
        <v>0</v>
      </c>
      <c r="G8" s="104">
        <f>SUM(G10)</f>
        <v>0</v>
      </c>
      <c r="H8" s="104">
        <f>SUM(H9)</f>
        <v>0</v>
      </c>
      <c r="I8" s="104">
        <f>SUM(I9:I10)</f>
        <v>0</v>
      </c>
      <c r="J8" s="104">
        <f t="shared" ref="J8:AS8" si="1">SUM(J9:J10)</f>
        <v>0</v>
      </c>
      <c r="K8" s="104">
        <f t="shared" si="1"/>
        <v>0</v>
      </c>
      <c r="L8" s="104">
        <f t="shared" si="1"/>
        <v>0</v>
      </c>
      <c r="M8" s="104">
        <f t="shared" si="1"/>
        <v>0</v>
      </c>
      <c r="N8" s="104">
        <f t="shared" si="1"/>
        <v>0</v>
      </c>
      <c r="O8" s="104">
        <f t="shared" si="1"/>
        <v>0</v>
      </c>
      <c r="P8" s="104">
        <f t="shared" si="1"/>
        <v>0</v>
      </c>
      <c r="Q8" s="104">
        <f>SUM(Q9:Q10)</f>
        <v>0</v>
      </c>
      <c r="R8" s="104">
        <f t="shared" si="1"/>
        <v>0</v>
      </c>
      <c r="S8" s="104">
        <f t="shared" si="1"/>
        <v>0</v>
      </c>
      <c r="T8" s="104">
        <f t="shared" si="1"/>
        <v>0</v>
      </c>
      <c r="U8" s="104">
        <f t="shared" si="1"/>
        <v>0</v>
      </c>
      <c r="V8" s="104">
        <f t="shared" si="1"/>
        <v>0</v>
      </c>
      <c r="W8" s="104">
        <f t="shared" si="1"/>
        <v>0</v>
      </c>
      <c r="X8" s="104">
        <f t="shared" si="1"/>
        <v>0</v>
      </c>
      <c r="Y8" s="104">
        <f t="shared" si="1"/>
        <v>0</v>
      </c>
      <c r="Z8" s="104">
        <f t="shared" si="1"/>
        <v>0</v>
      </c>
      <c r="AA8" s="104">
        <f t="shared" si="1"/>
        <v>0</v>
      </c>
      <c r="AB8" s="104">
        <f t="shared" si="1"/>
        <v>0</v>
      </c>
      <c r="AC8" s="104">
        <f t="shared" si="1"/>
        <v>0</v>
      </c>
      <c r="AD8" s="104">
        <f t="shared" si="1"/>
        <v>0</v>
      </c>
      <c r="AE8" s="104">
        <f t="shared" si="1"/>
        <v>0</v>
      </c>
      <c r="AF8" s="104">
        <f t="shared" si="1"/>
        <v>0</v>
      </c>
      <c r="AG8" s="104">
        <f t="shared" si="1"/>
        <v>0</v>
      </c>
      <c r="AH8" s="104">
        <f t="shared" si="1"/>
        <v>0</v>
      </c>
      <c r="AI8" s="104">
        <f t="shared" si="1"/>
        <v>0</v>
      </c>
      <c r="AJ8" s="104">
        <f t="shared" si="1"/>
        <v>0</v>
      </c>
      <c r="AK8" s="104">
        <f t="shared" si="1"/>
        <v>0</v>
      </c>
      <c r="AL8" s="104">
        <f t="shared" si="1"/>
        <v>0</v>
      </c>
      <c r="AM8" s="104">
        <f t="shared" si="1"/>
        <v>0</v>
      </c>
      <c r="AN8" s="104">
        <f t="shared" si="1"/>
        <v>0</v>
      </c>
      <c r="AO8" s="104">
        <f t="shared" si="1"/>
        <v>0</v>
      </c>
      <c r="AP8" s="104">
        <f t="shared" si="1"/>
        <v>0</v>
      </c>
      <c r="AQ8" s="104">
        <f t="shared" si="1"/>
        <v>0</v>
      </c>
      <c r="AR8" s="104">
        <f t="shared" si="1"/>
        <v>0</v>
      </c>
      <c r="AS8" s="104">
        <f t="shared" si="1"/>
        <v>0</v>
      </c>
      <c r="AT8" s="107">
        <f>F48</f>
        <v>0</v>
      </c>
      <c r="AU8" s="94"/>
      <c r="AV8" s="203" t="s">
        <v>208</v>
      </c>
    </row>
    <row r="9" spans="1:48" s="110" customFormat="1" ht="14" x14ac:dyDescent="0.15">
      <c r="A9" s="99"/>
      <c r="B9" s="100" t="s">
        <v>205</v>
      </c>
      <c r="C9" s="107" t="s">
        <v>76</v>
      </c>
      <c r="D9" s="140">
        <v>0</v>
      </c>
      <c r="E9" s="108">
        <f>SUM(H9:P9)</f>
        <v>0</v>
      </c>
      <c r="F9" s="104">
        <f>SUM(H9)</f>
        <v>0</v>
      </c>
      <c r="G9" s="109">
        <f>D9-AS9</f>
        <v>0</v>
      </c>
      <c r="H9" s="126"/>
      <c r="I9" s="126"/>
      <c r="J9" s="126"/>
      <c r="K9" s="126"/>
      <c r="L9" s="126"/>
      <c r="M9" s="126"/>
      <c r="N9" s="126"/>
      <c r="O9" s="126"/>
      <c r="P9" s="126"/>
      <c r="Q9" s="104">
        <f>SUM(R9:AQ9)</f>
        <v>0</v>
      </c>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04">
        <f>SUM(R9:AR9,H9:P9)</f>
        <v>0</v>
      </c>
      <c r="AT9" s="107">
        <f>G48</f>
        <v>0</v>
      </c>
      <c r="AU9" s="94"/>
      <c r="AV9" s="203" t="s">
        <v>209</v>
      </c>
    </row>
    <row r="10" spans="1:48" s="110" customFormat="1" ht="14" x14ac:dyDescent="0.15">
      <c r="A10" s="99"/>
      <c r="B10" s="100" t="s">
        <v>206</v>
      </c>
      <c r="C10" s="107" t="s">
        <v>204</v>
      </c>
      <c r="D10" s="140">
        <v>0</v>
      </c>
      <c r="E10" s="108">
        <f>SUM(G10,I10:P10)</f>
        <v>0</v>
      </c>
      <c r="F10" s="104">
        <f>SUM(G10)</f>
        <v>0</v>
      </c>
      <c r="G10" s="126"/>
      <c r="H10" s="109">
        <f>D10-AS10</f>
        <v>0</v>
      </c>
      <c r="I10" s="126"/>
      <c r="J10" s="126"/>
      <c r="K10" s="126"/>
      <c r="L10" s="126"/>
      <c r="M10" s="126"/>
      <c r="N10" s="126"/>
      <c r="O10" s="126"/>
      <c r="P10" s="126"/>
      <c r="Q10" s="104">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04">
        <f>SUM(R10:AR10,I10:P10,G10)</f>
        <v>0</v>
      </c>
      <c r="AT10" s="107">
        <f>H48</f>
        <v>0</v>
      </c>
      <c r="AU10" s="94"/>
      <c r="AV10" s="203" t="s">
        <v>210</v>
      </c>
    </row>
    <row r="11" spans="1:48" s="110" customFormat="1" ht="14" x14ac:dyDescent="0.15">
      <c r="A11" s="99" t="s">
        <v>6</v>
      </c>
      <c r="B11" s="100" t="s">
        <v>105</v>
      </c>
      <c r="C11" s="107" t="s">
        <v>54</v>
      </c>
      <c r="D11" s="140">
        <v>0</v>
      </c>
      <c r="E11" s="108">
        <f>SUM(G11:H11,J11:P11)</f>
        <v>0</v>
      </c>
      <c r="F11" s="104">
        <f>SUM(G11:H11)</f>
        <v>0</v>
      </c>
      <c r="G11" s="126"/>
      <c r="H11" s="126"/>
      <c r="I11" s="109">
        <f>D11-AS11</f>
        <v>0</v>
      </c>
      <c r="J11" s="126"/>
      <c r="K11" s="126"/>
      <c r="L11" s="126"/>
      <c r="M11" s="126"/>
      <c r="N11" s="126"/>
      <c r="O11" s="126"/>
      <c r="P11" s="126"/>
      <c r="Q11" s="104">
        <f t="shared" si="2"/>
        <v>0</v>
      </c>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04">
        <f>SUM(R11:AR11,J11:P11,G11:H11)</f>
        <v>0</v>
      </c>
      <c r="AT11" s="107">
        <f>I48</f>
        <v>0</v>
      </c>
      <c r="AU11" s="94"/>
    </row>
    <row r="12" spans="1:48" s="110" customFormat="1" ht="14" x14ac:dyDescent="0.15">
      <c r="A12" s="99" t="s">
        <v>7</v>
      </c>
      <c r="B12" s="100" t="s">
        <v>37</v>
      </c>
      <c r="C12" s="107" t="s">
        <v>42</v>
      </c>
      <c r="D12" s="140">
        <v>2.5</v>
      </c>
      <c r="E12" s="108">
        <f>SUM(G12:I12,K12:P12)</f>
        <v>0</v>
      </c>
      <c r="F12" s="104">
        <f t="shared" ref="F12:F17" si="3">SUM(G12:H12)</f>
        <v>0</v>
      </c>
      <c r="G12" s="126"/>
      <c r="H12" s="126"/>
      <c r="I12" s="126"/>
      <c r="J12" s="109">
        <f>D12-AS12</f>
        <v>2.5</v>
      </c>
      <c r="K12" s="126"/>
      <c r="L12" s="126"/>
      <c r="M12" s="126"/>
      <c r="N12" s="126"/>
      <c r="O12" s="126"/>
      <c r="P12" s="126"/>
      <c r="Q12" s="104">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04">
        <f>SUM(R12:AR12,K12:P12,G12:I12)</f>
        <v>0</v>
      </c>
      <c r="AT12" s="107">
        <f>J48</f>
        <v>2.5</v>
      </c>
      <c r="AU12" s="94"/>
    </row>
    <row r="13" spans="1:48" s="110" customFormat="1" ht="14" x14ac:dyDescent="0.15">
      <c r="A13" s="99" t="s">
        <v>8</v>
      </c>
      <c r="B13" s="100" t="s">
        <v>15</v>
      </c>
      <c r="C13" s="107" t="s">
        <v>26</v>
      </c>
      <c r="D13" s="140">
        <v>9.77</v>
      </c>
      <c r="E13" s="108">
        <f>SUM(G13:J13,L13:P13)</f>
        <v>0</v>
      </c>
      <c r="F13" s="104">
        <f t="shared" si="3"/>
        <v>0</v>
      </c>
      <c r="G13" s="126"/>
      <c r="H13" s="126"/>
      <c r="I13" s="126"/>
      <c r="J13" s="126"/>
      <c r="K13" s="109">
        <f>D13-AS13</f>
        <v>0.26999999999999957</v>
      </c>
      <c r="L13" s="126"/>
      <c r="M13" s="126"/>
      <c r="N13" s="126"/>
      <c r="O13" s="126"/>
      <c r="P13" s="126"/>
      <c r="Q13" s="104">
        <f t="shared" si="2"/>
        <v>9.5</v>
      </c>
      <c r="R13" s="126"/>
      <c r="S13" s="126"/>
      <c r="T13" s="126"/>
      <c r="U13" s="126"/>
      <c r="V13" s="126"/>
      <c r="W13" s="126"/>
      <c r="X13" s="126"/>
      <c r="Y13" s="126"/>
      <c r="Z13" s="126">
        <v>9.5</v>
      </c>
      <c r="AA13" s="126"/>
      <c r="AB13" s="126"/>
      <c r="AC13" s="126"/>
      <c r="AD13" s="126"/>
      <c r="AE13" s="126"/>
      <c r="AF13" s="126"/>
      <c r="AG13" s="126"/>
      <c r="AH13" s="126"/>
      <c r="AI13" s="126"/>
      <c r="AJ13" s="126"/>
      <c r="AK13" s="126"/>
      <c r="AL13" s="126"/>
      <c r="AM13" s="126"/>
      <c r="AN13" s="126"/>
      <c r="AO13" s="126"/>
      <c r="AP13" s="126"/>
      <c r="AQ13" s="126"/>
      <c r="AR13" s="126"/>
      <c r="AS13" s="104">
        <f>SUM(R13:AR13,L13:P13,G13:J13)</f>
        <v>9.5</v>
      </c>
      <c r="AT13" s="107">
        <f>K48</f>
        <v>0.26999999999999957</v>
      </c>
      <c r="AU13" s="94"/>
    </row>
    <row r="14" spans="1:48" s="110" customFormat="1" ht="14" x14ac:dyDescent="0.15">
      <c r="A14" s="99" t="s">
        <v>9</v>
      </c>
      <c r="B14" s="100" t="s">
        <v>16</v>
      </c>
      <c r="C14" s="107" t="s">
        <v>27</v>
      </c>
      <c r="D14" s="140">
        <v>0</v>
      </c>
      <c r="E14" s="108">
        <f>SUM(G14:K14,M14:P14)</f>
        <v>0</v>
      </c>
      <c r="F14" s="104">
        <f t="shared" si="3"/>
        <v>0</v>
      </c>
      <c r="G14" s="126"/>
      <c r="H14" s="126"/>
      <c r="I14" s="126"/>
      <c r="J14" s="126"/>
      <c r="K14" s="126"/>
      <c r="L14" s="109">
        <f>D14-AS14</f>
        <v>0</v>
      </c>
      <c r="M14" s="126"/>
      <c r="N14" s="126"/>
      <c r="O14" s="126"/>
      <c r="P14" s="126"/>
      <c r="Q14" s="104">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04">
        <f>SUM(R14:AR14,M14:P14,G14:K14)</f>
        <v>0</v>
      </c>
      <c r="AT14" s="107">
        <f>L48</f>
        <v>0</v>
      </c>
      <c r="AU14" s="94"/>
    </row>
    <row r="15" spans="1:48" s="110" customFormat="1" ht="14" x14ac:dyDescent="0.15">
      <c r="A15" s="99" t="s">
        <v>39</v>
      </c>
      <c r="B15" s="100" t="s">
        <v>38</v>
      </c>
      <c r="C15" s="107" t="s">
        <v>43</v>
      </c>
      <c r="D15" s="140">
        <v>0</v>
      </c>
      <c r="E15" s="108">
        <f>SUM(G15:L15,N15:P15)</f>
        <v>0</v>
      </c>
      <c r="F15" s="104">
        <f t="shared" si="3"/>
        <v>0</v>
      </c>
      <c r="G15" s="126"/>
      <c r="H15" s="126"/>
      <c r="I15" s="126"/>
      <c r="J15" s="126"/>
      <c r="K15" s="126"/>
      <c r="L15" s="126"/>
      <c r="M15" s="109">
        <f>D15-AS15</f>
        <v>0</v>
      </c>
      <c r="N15" s="126"/>
      <c r="O15" s="126"/>
      <c r="P15" s="126"/>
      <c r="Q15" s="104">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04">
        <f>SUM(R15:AR15,N15:P15,G15:L15)</f>
        <v>0</v>
      </c>
      <c r="AT15" s="107">
        <f>M48</f>
        <v>0</v>
      </c>
      <c r="AU15" s="94"/>
    </row>
    <row r="16" spans="1:48" s="110" customFormat="1" ht="14" x14ac:dyDescent="0.15">
      <c r="A16" s="99" t="s">
        <v>40</v>
      </c>
      <c r="B16" s="100" t="s">
        <v>82</v>
      </c>
      <c r="C16" s="107" t="s">
        <v>70</v>
      </c>
      <c r="D16" s="140">
        <v>0</v>
      </c>
      <c r="E16" s="108">
        <f>SUM(G16:M16,O16:P16)</f>
        <v>0</v>
      </c>
      <c r="F16" s="104">
        <f t="shared" si="3"/>
        <v>0</v>
      </c>
      <c r="G16" s="126"/>
      <c r="H16" s="126"/>
      <c r="I16" s="126"/>
      <c r="J16" s="126"/>
      <c r="K16" s="126"/>
      <c r="L16" s="126"/>
      <c r="M16" s="126"/>
      <c r="N16" s="109">
        <f>D16-AS16</f>
        <v>0</v>
      </c>
      <c r="O16" s="126"/>
      <c r="P16" s="126"/>
      <c r="Q16" s="104">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04">
        <f>SUM(R16:AR16,O16:P16,G16:M16)</f>
        <v>0</v>
      </c>
      <c r="AT16" s="107">
        <f>N48</f>
        <v>0</v>
      </c>
      <c r="AU16" s="94"/>
    </row>
    <row r="17" spans="1:47" s="110" customFormat="1" ht="14" x14ac:dyDescent="0.15">
      <c r="A17" s="99" t="s">
        <v>50</v>
      </c>
      <c r="B17" s="100" t="s">
        <v>48</v>
      </c>
      <c r="C17" s="107" t="s">
        <v>49</v>
      </c>
      <c r="D17" s="140">
        <v>0</v>
      </c>
      <c r="E17" s="108">
        <f>SUM(G17:N17,P17)</f>
        <v>0</v>
      </c>
      <c r="F17" s="104">
        <f t="shared" si="3"/>
        <v>0</v>
      </c>
      <c r="G17" s="126"/>
      <c r="H17" s="126"/>
      <c r="I17" s="126"/>
      <c r="J17" s="126"/>
      <c r="K17" s="126"/>
      <c r="L17" s="126"/>
      <c r="M17" s="126"/>
      <c r="N17" s="126"/>
      <c r="O17" s="109">
        <f>D17-AS17</f>
        <v>0</v>
      </c>
      <c r="P17" s="126"/>
      <c r="Q17" s="104">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04">
        <f>SUM(R17:AR17,P17,G17:N17)</f>
        <v>0</v>
      </c>
      <c r="AT17" s="107">
        <f>O48</f>
        <v>0</v>
      </c>
      <c r="AU17" s="94"/>
    </row>
    <row r="18" spans="1:47" s="110" customFormat="1" ht="14" x14ac:dyDescent="0.15">
      <c r="A18" s="99" t="s">
        <v>187</v>
      </c>
      <c r="B18" s="100" t="s">
        <v>55</v>
      </c>
      <c r="C18" s="107" t="s">
        <v>56</v>
      </c>
      <c r="D18" s="140">
        <v>0</v>
      </c>
      <c r="E18" s="108">
        <f>SUM(G18:O18)</f>
        <v>0</v>
      </c>
      <c r="F18" s="104">
        <f>SUM(G18:H18)</f>
        <v>0</v>
      </c>
      <c r="G18" s="126"/>
      <c r="H18" s="126"/>
      <c r="I18" s="126"/>
      <c r="J18" s="126"/>
      <c r="K18" s="126"/>
      <c r="L18" s="126"/>
      <c r="M18" s="126"/>
      <c r="N18" s="126"/>
      <c r="O18" s="126"/>
      <c r="P18" s="109">
        <f>D18-AS18</f>
        <v>0</v>
      </c>
      <c r="Q18" s="104">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04">
        <f>SUM(R18:AR18,G18:O18)</f>
        <v>0</v>
      </c>
      <c r="AT18" s="107">
        <f>P48</f>
        <v>0</v>
      </c>
      <c r="AU18" s="94"/>
    </row>
    <row r="19" spans="1:47" s="110" customFormat="1" ht="14" x14ac:dyDescent="0.15">
      <c r="A19" s="99">
        <v>2</v>
      </c>
      <c r="B19" s="99" t="s">
        <v>35</v>
      </c>
      <c r="C19" s="107" t="s">
        <v>28</v>
      </c>
      <c r="D19" s="140">
        <v>226.47</v>
      </c>
      <c r="E19" s="108">
        <f>SUM(G19:P19)</f>
        <v>0</v>
      </c>
      <c r="F19" s="104">
        <f t="shared" ref="F19:F46" si="4">SUM(G19:H19)</f>
        <v>0</v>
      </c>
      <c r="G19" s="104">
        <f>SUM(G20:G45)</f>
        <v>0</v>
      </c>
      <c r="H19" s="104">
        <f t="shared" ref="H19:P19" si="5">SUM(H20:H45)</f>
        <v>0</v>
      </c>
      <c r="I19" s="104">
        <f t="shared" si="5"/>
        <v>0</v>
      </c>
      <c r="J19" s="104">
        <f t="shared" si="5"/>
        <v>0</v>
      </c>
      <c r="K19" s="104">
        <f t="shared" si="5"/>
        <v>0</v>
      </c>
      <c r="L19" s="104">
        <f t="shared" si="5"/>
        <v>0</v>
      </c>
      <c r="M19" s="104">
        <f t="shared" si="5"/>
        <v>0</v>
      </c>
      <c r="N19" s="104">
        <f t="shared" si="5"/>
        <v>0</v>
      </c>
      <c r="O19" s="104">
        <f t="shared" si="5"/>
        <v>0</v>
      </c>
      <c r="P19" s="104">
        <f t="shared" si="5"/>
        <v>0</v>
      </c>
      <c r="Q19" s="109">
        <f>D19-AS19</f>
        <v>223.97</v>
      </c>
      <c r="R19" s="104">
        <f>SUM(R21:R45)</f>
        <v>0</v>
      </c>
      <c r="S19" s="104">
        <f>SUM(S22:S45,S20)</f>
        <v>0</v>
      </c>
      <c r="T19" s="104">
        <f>SUM(T20:T21,T23:T45)</f>
        <v>0</v>
      </c>
      <c r="U19" s="104">
        <f>SUM(U20:U22,U24:U45)</f>
        <v>0</v>
      </c>
      <c r="V19" s="104">
        <f>SUM(V20:V23,V25:V45)</f>
        <v>0</v>
      </c>
      <c r="W19" s="104">
        <f>SUM(W20:W24,W26:W45)</f>
        <v>0</v>
      </c>
      <c r="X19" s="104">
        <f>SUM(X20:X25,X27:X45)</f>
        <v>0</v>
      </c>
      <c r="Y19" s="104">
        <f>SUM(Y20:Y26,Y28:Y45)</f>
        <v>0</v>
      </c>
      <c r="Z19" s="104">
        <f>SUM(Z20:Z27,Z29:Z45)</f>
        <v>2.5</v>
      </c>
      <c r="AA19" s="104">
        <f>SUM(AA20:AA28,AA30:AA45)</f>
        <v>0</v>
      </c>
      <c r="AB19" s="104">
        <f>SUM(AB20:AB29,AB31:AB45)</f>
        <v>0</v>
      </c>
      <c r="AC19" s="104">
        <f>SUM(AC20:AC30,AC32:AC45)</f>
        <v>0</v>
      </c>
      <c r="AD19" s="104">
        <f>SUM(AD20:AD31,AD33:AD45)</f>
        <v>0</v>
      </c>
      <c r="AE19" s="104">
        <f>SUM(AE20:AE32,AE34:AE45)</f>
        <v>0</v>
      </c>
      <c r="AF19" s="104">
        <f>SUM(AF20:AF33,AF35:AF45)</f>
        <v>0</v>
      </c>
      <c r="AG19" s="104">
        <f>SUM(AG20:AG34,AG36:AG45)</f>
        <v>0</v>
      </c>
      <c r="AH19" s="104">
        <f>SUM(AH20:AH35,AH37:AH45)</f>
        <v>0</v>
      </c>
      <c r="AI19" s="104">
        <f>SUM(AI20:AI36,AI38:AI45)</f>
        <v>0</v>
      </c>
      <c r="AJ19" s="104">
        <f>SUM(AJ20:AJ37,AJ39:AJ45)</f>
        <v>0</v>
      </c>
      <c r="AK19" s="104">
        <f>SUM(AK20:AK38,AK40:AK45)</f>
        <v>0</v>
      </c>
      <c r="AL19" s="104">
        <f>SUM(AL20:AL39,AL41:AL45)</f>
        <v>0</v>
      </c>
      <c r="AM19" s="104">
        <f>SUM(AM20:AM40,AM42:AM45)</f>
        <v>0</v>
      </c>
      <c r="AN19" s="104">
        <f>SUM(AN20:AN41,AN43:AN45)</f>
        <v>0</v>
      </c>
      <c r="AO19" s="104">
        <f>SUM(AO20:AO42,AO44:AO45)</f>
        <v>0</v>
      </c>
      <c r="AP19" s="104">
        <f>SUM(AP20:AP43,AP45)</f>
        <v>0</v>
      </c>
      <c r="AQ19" s="104">
        <f>SUM(AQ20:AQ44)</f>
        <v>0</v>
      </c>
      <c r="AR19" s="104">
        <f>SUM(AR20:AR45)</f>
        <v>0</v>
      </c>
      <c r="AS19" s="104">
        <f>SUM(AS20:AS45)</f>
        <v>2.5</v>
      </c>
      <c r="AT19" s="107">
        <f>Q48</f>
        <v>239.82</v>
      </c>
      <c r="AU19" s="94"/>
    </row>
    <row r="20" spans="1:47" s="110" customFormat="1" ht="14" x14ac:dyDescent="0.15">
      <c r="A20" s="99" t="s">
        <v>21</v>
      </c>
      <c r="B20" s="100" t="s">
        <v>17</v>
      </c>
      <c r="C20" s="107" t="s">
        <v>29</v>
      </c>
      <c r="D20" s="140">
        <v>0</v>
      </c>
      <c r="E20" s="108">
        <f>SUM(G20:P20)</f>
        <v>0</v>
      </c>
      <c r="F20" s="104">
        <f t="shared" si="4"/>
        <v>0</v>
      </c>
      <c r="G20" s="126"/>
      <c r="H20" s="126"/>
      <c r="I20" s="126"/>
      <c r="J20" s="126"/>
      <c r="K20" s="126"/>
      <c r="L20" s="126"/>
      <c r="M20" s="126"/>
      <c r="N20" s="126"/>
      <c r="O20" s="126"/>
      <c r="P20" s="126"/>
      <c r="Q20" s="104">
        <f>SUM(S20:AQ20)</f>
        <v>0</v>
      </c>
      <c r="R20" s="109">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04">
        <f>SUM(S20:AR20,G20:P20)</f>
        <v>0</v>
      </c>
      <c r="AT20" s="107">
        <f>R48</f>
        <v>0</v>
      </c>
      <c r="AU20" s="94"/>
    </row>
    <row r="21" spans="1:47" s="110" customFormat="1" ht="14" x14ac:dyDescent="0.15">
      <c r="A21" s="99" t="s">
        <v>10</v>
      </c>
      <c r="B21" s="100" t="s">
        <v>18</v>
      </c>
      <c r="C21" s="107" t="s">
        <v>30</v>
      </c>
      <c r="D21" s="140">
        <v>0</v>
      </c>
      <c r="E21" s="108">
        <f t="shared" ref="E21:E46" si="6">SUM(G21:P21)</f>
        <v>0</v>
      </c>
      <c r="F21" s="104">
        <f t="shared" si="4"/>
        <v>0</v>
      </c>
      <c r="G21" s="126"/>
      <c r="H21" s="126"/>
      <c r="I21" s="126"/>
      <c r="J21" s="126"/>
      <c r="K21" s="126"/>
      <c r="L21" s="126"/>
      <c r="M21" s="126"/>
      <c r="N21" s="126"/>
      <c r="O21" s="126"/>
      <c r="P21" s="126"/>
      <c r="Q21" s="104">
        <f>SUM(R21,T21:AQ21)</f>
        <v>0</v>
      </c>
      <c r="R21" s="126"/>
      <c r="S21" s="109">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04">
        <f>SUM(T21:AR21,R21,G21:P21)</f>
        <v>0</v>
      </c>
      <c r="AT21" s="107">
        <f>S48</f>
        <v>0</v>
      </c>
      <c r="AU21" s="94"/>
    </row>
    <row r="22" spans="1:47" s="110" customFormat="1" ht="14" x14ac:dyDescent="0.15">
      <c r="A22" s="99" t="s">
        <v>11</v>
      </c>
      <c r="B22" s="100" t="s">
        <v>19</v>
      </c>
      <c r="C22" s="107" t="s">
        <v>123</v>
      </c>
      <c r="D22" s="140">
        <v>0</v>
      </c>
      <c r="E22" s="108">
        <f t="shared" si="6"/>
        <v>0</v>
      </c>
      <c r="F22" s="104">
        <f t="shared" si="4"/>
        <v>0</v>
      </c>
      <c r="G22" s="126"/>
      <c r="H22" s="126"/>
      <c r="I22" s="126"/>
      <c r="J22" s="126"/>
      <c r="K22" s="126"/>
      <c r="L22" s="126"/>
      <c r="M22" s="126"/>
      <c r="N22" s="126"/>
      <c r="O22" s="126"/>
      <c r="P22" s="126"/>
      <c r="Q22" s="104">
        <f>SUM(R22:S22,U22:AQ22)</f>
        <v>0</v>
      </c>
      <c r="R22" s="126"/>
      <c r="S22" s="126"/>
      <c r="T22" s="109">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04">
        <f>SUM(U22:AR22,R22:S22,G22:P22)</f>
        <v>0</v>
      </c>
      <c r="AT22" s="107">
        <f>T48</f>
        <v>0</v>
      </c>
      <c r="AU22" s="94"/>
    </row>
    <row r="23" spans="1:47" s="110" customFormat="1" ht="14" x14ac:dyDescent="0.15">
      <c r="A23" s="99" t="s">
        <v>12</v>
      </c>
      <c r="B23" s="100" t="s">
        <v>79</v>
      </c>
      <c r="C23" s="107" t="s">
        <v>126</v>
      </c>
      <c r="D23" s="140">
        <v>0</v>
      </c>
      <c r="E23" s="108">
        <f t="shared" si="6"/>
        <v>0</v>
      </c>
      <c r="F23" s="104">
        <f t="shared" si="4"/>
        <v>0</v>
      </c>
      <c r="G23" s="126"/>
      <c r="H23" s="126"/>
      <c r="I23" s="126"/>
      <c r="J23" s="126"/>
      <c r="K23" s="126"/>
      <c r="L23" s="126"/>
      <c r="M23" s="126"/>
      <c r="N23" s="126"/>
      <c r="O23" s="126"/>
      <c r="P23" s="126"/>
      <c r="Q23" s="104">
        <f>SUM(R23:T23,V23:AQ23)</f>
        <v>0</v>
      </c>
      <c r="R23" s="126"/>
      <c r="S23" s="126"/>
      <c r="T23" s="126"/>
      <c r="U23" s="109">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04">
        <f>SUM(V23:AR23,R23:T23,G23:P23)</f>
        <v>0</v>
      </c>
      <c r="AT23" s="107">
        <f>U48</f>
        <v>0</v>
      </c>
      <c r="AU23" s="94"/>
    </row>
    <row r="24" spans="1:47" s="110" customFormat="1" ht="14" x14ac:dyDescent="0.15">
      <c r="A24" s="99" t="s">
        <v>13</v>
      </c>
      <c r="B24" s="100" t="s">
        <v>83</v>
      </c>
      <c r="C24" s="107" t="s">
        <v>127</v>
      </c>
      <c r="D24" s="140">
        <v>0</v>
      </c>
      <c r="E24" s="108">
        <f t="shared" si="6"/>
        <v>0</v>
      </c>
      <c r="F24" s="104">
        <f t="shared" si="4"/>
        <v>0</v>
      </c>
      <c r="G24" s="126"/>
      <c r="H24" s="126"/>
      <c r="I24" s="126"/>
      <c r="J24" s="126"/>
      <c r="K24" s="126"/>
      <c r="L24" s="126"/>
      <c r="M24" s="126"/>
      <c r="N24" s="126"/>
      <c r="O24" s="126"/>
      <c r="P24" s="126"/>
      <c r="Q24" s="104">
        <f>SUM(R24:U24,W24:AQ24)</f>
        <v>0</v>
      </c>
      <c r="R24" s="126"/>
      <c r="S24" s="126"/>
      <c r="T24" s="126"/>
      <c r="U24" s="126"/>
      <c r="V24" s="109">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04">
        <f>SUM(W24:AR24,R24:U24,G24:P24)</f>
        <v>0</v>
      </c>
      <c r="AT24" s="107">
        <f>V48</f>
        <v>0</v>
      </c>
      <c r="AU24" s="94"/>
    </row>
    <row r="25" spans="1:47" s="110" customFormat="1" ht="14" x14ac:dyDescent="0.15">
      <c r="A25" s="99" t="s">
        <v>14</v>
      </c>
      <c r="B25" s="100" t="s">
        <v>84</v>
      </c>
      <c r="C25" s="107" t="s">
        <v>125</v>
      </c>
      <c r="D25" s="140">
        <v>0</v>
      </c>
      <c r="E25" s="108">
        <f t="shared" si="6"/>
        <v>0</v>
      </c>
      <c r="F25" s="104">
        <f t="shared" si="4"/>
        <v>0</v>
      </c>
      <c r="G25" s="126"/>
      <c r="H25" s="126"/>
      <c r="I25" s="126"/>
      <c r="J25" s="126"/>
      <c r="K25" s="126"/>
      <c r="L25" s="126"/>
      <c r="M25" s="126"/>
      <c r="N25" s="126"/>
      <c r="O25" s="126"/>
      <c r="P25" s="126"/>
      <c r="Q25" s="104">
        <f>SUM(R25:V25,X25:AQ25)</f>
        <v>0</v>
      </c>
      <c r="R25" s="126"/>
      <c r="S25" s="126"/>
      <c r="T25" s="126"/>
      <c r="U25" s="126"/>
      <c r="V25" s="126"/>
      <c r="W25" s="109">
        <f>D25-AS25</f>
        <v>0</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04">
        <f>SUM(X25:AR25,R25:V25,G25:P25)</f>
        <v>0</v>
      </c>
      <c r="AT25" s="107">
        <f>W48</f>
        <v>3</v>
      </c>
      <c r="AU25" s="94"/>
    </row>
    <row r="26" spans="1:47" s="110" customFormat="1" ht="14" x14ac:dyDescent="0.15">
      <c r="A26" s="99" t="s">
        <v>22</v>
      </c>
      <c r="B26" s="100" t="s">
        <v>85</v>
      </c>
      <c r="C26" s="107" t="s">
        <v>51</v>
      </c>
      <c r="D26" s="140">
        <v>2.33</v>
      </c>
      <c r="E26" s="108">
        <f t="shared" si="6"/>
        <v>0</v>
      </c>
      <c r="F26" s="104">
        <f t="shared" si="4"/>
        <v>0</v>
      </c>
      <c r="G26" s="126"/>
      <c r="H26" s="126"/>
      <c r="I26" s="126"/>
      <c r="J26" s="126"/>
      <c r="K26" s="126"/>
      <c r="L26" s="126"/>
      <c r="M26" s="126"/>
      <c r="N26" s="126"/>
      <c r="O26" s="126"/>
      <c r="P26" s="126"/>
      <c r="Q26" s="104">
        <f>SUM(R26:W26,Y26:AQ26)</f>
        <v>0</v>
      </c>
      <c r="R26" s="126"/>
      <c r="S26" s="126"/>
      <c r="T26" s="126"/>
      <c r="U26" s="126"/>
      <c r="V26" s="126"/>
      <c r="W26" s="126"/>
      <c r="X26" s="109">
        <f>D26-AS26</f>
        <v>2.33</v>
      </c>
      <c r="Y26" s="126"/>
      <c r="Z26" s="126"/>
      <c r="AA26" s="126"/>
      <c r="AB26" s="126"/>
      <c r="AC26" s="126"/>
      <c r="AD26" s="126"/>
      <c r="AE26" s="126"/>
      <c r="AF26" s="126"/>
      <c r="AG26" s="126"/>
      <c r="AH26" s="126"/>
      <c r="AI26" s="126"/>
      <c r="AJ26" s="126"/>
      <c r="AK26" s="126"/>
      <c r="AL26" s="126"/>
      <c r="AM26" s="126"/>
      <c r="AN26" s="126"/>
      <c r="AO26" s="126"/>
      <c r="AP26" s="126"/>
      <c r="AQ26" s="126"/>
      <c r="AR26" s="126"/>
      <c r="AS26" s="104">
        <f>SUM(Y26:AR26,R26:W26,G26:P26)</f>
        <v>0</v>
      </c>
      <c r="AT26" s="107">
        <f>X48</f>
        <v>2.4500000000000002</v>
      </c>
      <c r="AU26" s="94"/>
    </row>
    <row r="27" spans="1:47" s="110" customFormat="1" ht="20.25" customHeight="1" x14ac:dyDescent="0.15">
      <c r="A27" s="99" t="s">
        <v>23</v>
      </c>
      <c r="B27" s="100" t="s">
        <v>86</v>
      </c>
      <c r="C27" s="107" t="s">
        <v>44</v>
      </c>
      <c r="D27" s="140">
        <v>0</v>
      </c>
      <c r="E27" s="108">
        <f t="shared" si="6"/>
        <v>0</v>
      </c>
      <c r="F27" s="104">
        <f t="shared" si="4"/>
        <v>0</v>
      </c>
      <c r="G27" s="126"/>
      <c r="H27" s="126"/>
      <c r="I27" s="126"/>
      <c r="J27" s="126"/>
      <c r="K27" s="126"/>
      <c r="L27" s="126"/>
      <c r="M27" s="126"/>
      <c r="N27" s="126"/>
      <c r="O27" s="126"/>
      <c r="P27" s="126"/>
      <c r="Q27" s="104">
        <f>SUM(R27:X27,Z27:AQ27)</f>
        <v>0</v>
      </c>
      <c r="R27" s="126"/>
      <c r="S27" s="126"/>
      <c r="T27" s="126"/>
      <c r="U27" s="126"/>
      <c r="V27" s="126"/>
      <c r="W27" s="126"/>
      <c r="X27" s="126"/>
      <c r="Y27" s="109">
        <f>D27-AS27</f>
        <v>0</v>
      </c>
      <c r="Z27" s="126"/>
      <c r="AA27" s="126"/>
      <c r="AB27" s="126"/>
      <c r="AC27" s="126"/>
      <c r="AD27" s="126"/>
      <c r="AE27" s="126"/>
      <c r="AF27" s="126"/>
      <c r="AG27" s="126"/>
      <c r="AH27" s="126"/>
      <c r="AI27" s="126"/>
      <c r="AJ27" s="126"/>
      <c r="AK27" s="126"/>
      <c r="AL27" s="126"/>
      <c r="AM27" s="126"/>
      <c r="AN27" s="126"/>
      <c r="AO27" s="126"/>
      <c r="AP27" s="126"/>
      <c r="AQ27" s="126"/>
      <c r="AR27" s="126"/>
      <c r="AS27" s="104">
        <f>SUM(Z27:AR27,R27:X27,G27:P27)</f>
        <v>0</v>
      </c>
      <c r="AT27" s="107">
        <f>Y48</f>
        <v>0</v>
      </c>
      <c r="AU27" s="94"/>
    </row>
    <row r="28" spans="1:47" s="110" customFormat="1" ht="20.25" customHeight="1" x14ac:dyDescent="0.15">
      <c r="A28" s="99" t="s">
        <v>45</v>
      </c>
      <c r="B28" s="100" t="s">
        <v>131</v>
      </c>
      <c r="C28" s="107" t="s">
        <v>31</v>
      </c>
      <c r="D28" s="140">
        <v>16.240000000000002</v>
      </c>
      <c r="E28" s="108">
        <f t="shared" si="6"/>
        <v>0</v>
      </c>
      <c r="F28" s="104">
        <f t="shared" si="4"/>
        <v>0</v>
      </c>
      <c r="G28" s="126"/>
      <c r="H28" s="126"/>
      <c r="I28" s="126"/>
      <c r="J28" s="126"/>
      <c r="K28" s="126"/>
      <c r="L28" s="126"/>
      <c r="M28" s="126"/>
      <c r="N28" s="126"/>
      <c r="O28" s="126"/>
      <c r="P28" s="126"/>
      <c r="Q28" s="104">
        <f>SUM(R28:Y28,AA28:AQ28)</f>
        <v>0</v>
      </c>
      <c r="R28" s="126"/>
      <c r="S28" s="126"/>
      <c r="T28" s="126"/>
      <c r="U28" s="126"/>
      <c r="V28" s="126"/>
      <c r="W28" s="126"/>
      <c r="X28" s="126"/>
      <c r="Y28" s="126"/>
      <c r="Z28" s="109">
        <f>D28-AS28</f>
        <v>16.240000000000002</v>
      </c>
      <c r="AA28" s="126"/>
      <c r="AB28" s="126"/>
      <c r="AC28" s="126"/>
      <c r="AD28" s="126"/>
      <c r="AE28" s="126"/>
      <c r="AF28" s="126"/>
      <c r="AG28" s="126"/>
      <c r="AH28" s="126"/>
      <c r="AI28" s="126"/>
      <c r="AJ28" s="126"/>
      <c r="AK28" s="126"/>
      <c r="AL28" s="126"/>
      <c r="AM28" s="126"/>
      <c r="AN28" s="126"/>
      <c r="AO28" s="126"/>
      <c r="AP28" s="126"/>
      <c r="AQ28" s="126"/>
      <c r="AR28" s="126"/>
      <c r="AS28" s="104">
        <f>SUM(AA28:AR28,R28:Y28,G28:P28)</f>
        <v>0</v>
      </c>
      <c r="AT28" s="107">
        <f>Z48</f>
        <v>28.740000000000002</v>
      </c>
      <c r="AU28" s="94"/>
    </row>
    <row r="29" spans="1:47" s="110" customFormat="1" ht="14" x14ac:dyDescent="0.15">
      <c r="A29" s="99" t="s">
        <v>130</v>
      </c>
      <c r="B29" s="100" t="s">
        <v>104</v>
      </c>
      <c r="C29" s="100" t="s">
        <v>148</v>
      </c>
      <c r="D29" s="140">
        <v>0</v>
      </c>
      <c r="E29" s="108">
        <f t="shared" si="6"/>
        <v>0</v>
      </c>
      <c r="F29" s="104">
        <f t="shared" si="4"/>
        <v>0</v>
      </c>
      <c r="G29" s="126"/>
      <c r="H29" s="126"/>
      <c r="I29" s="126"/>
      <c r="J29" s="126"/>
      <c r="K29" s="126"/>
      <c r="L29" s="126"/>
      <c r="M29" s="126"/>
      <c r="N29" s="126"/>
      <c r="O29" s="126"/>
      <c r="P29" s="126"/>
      <c r="Q29" s="104">
        <f>SUM(R29:Z29,AB29:AQ29)</f>
        <v>0</v>
      </c>
      <c r="R29" s="126"/>
      <c r="S29" s="126"/>
      <c r="T29" s="126"/>
      <c r="U29" s="126"/>
      <c r="V29" s="126"/>
      <c r="W29" s="126"/>
      <c r="X29" s="126"/>
      <c r="Y29" s="126"/>
      <c r="Z29" s="126"/>
      <c r="AA29" s="109">
        <f>D29-AS29</f>
        <v>0</v>
      </c>
      <c r="AB29" s="126"/>
      <c r="AC29" s="126"/>
      <c r="AD29" s="126"/>
      <c r="AE29" s="126"/>
      <c r="AF29" s="126"/>
      <c r="AG29" s="126"/>
      <c r="AH29" s="126"/>
      <c r="AI29" s="126"/>
      <c r="AJ29" s="126"/>
      <c r="AK29" s="126"/>
      <c r="AL29" s="126"/>
      <c r="AM29" s="126"/>
      <c r="AN29" s="126"/>
      <c r="AO29" s="126"/>
      <c r="AP29" s="126"/>
      <c r="AQ29" s="126"/>
      <c r="AR29" s="126"/>
      <c r="AS29" s="104">
        <f>SUM(AB29:AR29,R29:Z29,G29:P29)</f>
        <v>0</v>
      </c>
      <c r="AT29" s="107">
        <f>AA48</f>
        <v>0</v>
      </c>
      <c r="AU29" s="94"/>
    </row>
    <row r="30" spans="1:47" s="110" customFormat="1" ht="14" x14ac:dyDescent="0.15">
      <c r="A30" s="99" t="s">
        <v>178</v>
      </c>
      <c r="B30" s="100" t="s">
        <v>120</v>
      </c>
      <c r="C30" s="107" t="s">
        <v>124</v>
      </c>
      <c r="D30" s="140">
        <v>0</v>
      </c>
      <c r="E30" s="108">
        <f t="shared" si="6"/>
        <v>0</v>
      </c>
      <c r="F30" s="104">
        <f t="shared" si="4"/>
        <v>0</v>
      </c>
      <c r="G30" s="126"/>
      <c r="H30" s="126"/>
      <c r="I30" s="126"/>
      <c r="J30" s="126"/>
      <c r="K30" s="126"/>
      <c r="L30" s="126"/>
      <c r="M30" s="126"/>
      <c r="N30" s="126"/>
      <c r="O30" s="126"/>
      <c r="P30" s="126"/>
      <c r="Q30" s="104">
        <f>SUM(R30:AA30,AC30:AQ30)</f>
        <v>0</v>
      </c>
      <c r="R30" s="126"/>
      <c r="S30" s="126"/>
      <c r="T30" s="126"/>
      <c r="U30" s="126"/>
      <c r="V30" s="126"/>
      <c r="W30" s="126"/>
      <c r="X30" s="126"/>
      <c r="Y30" s="126"/>
      <c r="Z30" s="126"/>
      <c r="AA30" s="126"/>
      <c r="AB30" s="109">
        <f>D30-AS30</f>
        <v>0</v>
      </c>
      <c r="AC30" s="126"/>
      <c r="AD30" s="126"/>
      <c r="AE30" s="126"/>
      <c r="AF30" s="126"/>
      <c r="AG30" s="126"/>
      <c r="AH30" s="126"/>
      <c r="AI30" s="126"/>
      <c r="AJ30" s="126"/>
      <c r="AK30" s="126"/>
      <c r="AL30" s="126"/>
      <c r="AM30" s="126"/>
      <c r="AN30" s="126"/>
      <c r="AO30" s="126"/>
      <c r="AP30" s="126"/>
      <c r="AQ30" s="126"/>
      <c r="AR30" s="126"/>
      <c r="AS30" s="104">
        <f>SUM(AC30:AR30,R30:AA30,G30:P30)</f>
        <v>0</v>
      </c>
      <c r="AT30" s="107">
        <f>AB48</f>
        <v>0</v>
      </c>
      <c r="AU30" s="94"/>
    </row>
    <row r="31" spans="1:47" s="110" customFormat="1" ht="14" x14ac:dyDescent="0.15">
      <c r="A31" s="99" t="s">
        <v>179</v>
      </c>
      <c r="B31" s="100" t="s">
        <v>80</v>
      </c>
      <c r="C31" s="107" t="s">
        <v>69</v>
      </c>
      <c r="D31" s="140">
        <v>0</v>
      </c>
      <c r="E31" s="108">
        <f t="shared" si="6"/>
        <v>0</v>
      </c>
      <c r="F31" s="104">
        <f t="shared" si="4"/>
        <v>0</v>
      </c>
      <c r="G31" s="126"/>
      <c r="H31" s="126"/>
      <c r="I31" s="126"/>
      <c r="J31" s="126"/>
      <c r="K31" s="126"/>
      <c r="L31" s="126"/>
      <c r="M31" s="126"/>
      <c r="N31" s="126"/>
      <c r="O31" s="126"/>
      <c r="P31" s="126"/>
      <c r="Q31" s="104">
        <f>SUM(R31:AB31,AD31:AQ31)</f>
        <v>0</v>
      </c>
      <c r="R31" s="126"/>
      <c r="S31" s="126"/>
      <c r="T31" s="126"/>
      <c r="U31" s="126"/>
      <c r="V31" s="126"/>
      <c r="W31" s="126"/>
      <c r="X31" s="126"/>
      <c r="Y31" s="126"/>
      <c r="Z31" s="126"/>
      <c r="AA31" s="126"/>
      <c r="AB31" s="126"/>
      <c r="AC31" s="109">
        <f>D31-AS31</f>
        <v>0</v>
      </c>
      <c r="AD31" s="126"/>
      <c r="AE31" s="126"/>
      <c r="AF31" s="126"/>
      <c r="AG31" s="126"/>
      <c r="AH31" s="126"/>
      <c r="AI31" s="126"/>
      <c r="AJ31" s="126"/>
      <c r="AK31" s="126"/>
      <c r="AL31" s="126"/>
      <c r="AM31" s="126"/>
      <c r="AN31" s="126"/>
      <c r="AO31" s="126"/>
      <c r="AP31" s="126"/>
      <c r="AQ31" s="126"/>
      <c r="AR31" s="126"/>
      <c r="AS31" s="104">
        <f>SUM(AD31:AR31,R31:AB31,G31:P31)</f>
        <v>0</v>
      </c>
      <c r="AT31" s="107">
        <f>AC48</f>
        <v>0</v>
      </c>
      <c r="AU31" s="94"/>
    </row>
    <row r="32" spans="1:47" s="110" customFormat="1" ht="14" x14ac:dyDescent="0.15">
      <c r="A32" s="99" t="s">
        <v>180</v>
      </c>
      <c r="B32" s="100" t="s">
        <v>87</v>
      </c>
      <c r="C32" s="107" t="s">
        <v>92</v>
      </c>
      <c r="D32" s="140">
        <v>33.019999999999996</v>
      </c>
      <c r="E32" s="108">
        <f t="shared" si="6"/>
        <v>0</v>
      </c>
      <c r="F32" s="104">
        <f t="shared" si="4"/>
        <v>0</v>
      </c>
      <c r="G32" s="126"/>
      <c r="H32" s="126"/>
      <c r="I32" s="126"/>
      <c r="J32" s="126"/>
      <c r="K32" s="126"/>
      <c r="L32" s="126"/>
      <c r="M32" s="126"/>
      <c r="N32" s="126"/>
      <c r="O32" s="126"/>
      <c r="P32" s="126"/>
      <c r="Q32" s="104">
        <f>SUM(R32:AC32,AE32:AQ32)</f>
        <v>0</v>
      </c>
      <c r="R32" s="126"/>
      <c r="S32" s="126"/>
      <c r="T32" s="126"/>
      <c r="U32" s="126"/>
      <c r="V32" s="126"/>
      <c r="W32" s="126"/>
      <c r="X32" s="126"/>
      <c r="Y32" s="126"/>
      <c r="Z32" s="126"/>
      <c r="AA32" s="126"/>
      <c r="AB32" s="126"/>
      <c r="AC32" s="126"/>
      <c r="AD32" s="109">
        <f>D32-AS32</f>
        <v>33.019999999999996</v>
      </c>
      <c r="AE32" s="126"/>
      <c r="AF32" s="126"/>
      <c r="AG32" s="126"/>
      <c r="AH32" s="126"/>
      <c r="AI32" s="126"/>
      <c r="AJ32" s="126"/>
      <c r="AK32" s="126"/>
      <c r="AL32" s="126"/>
      <c r="AM32" s="126"/>
      <c r="AN32" s="126"/>
      <c r="AO32" s="126"/>
      <c r="AP32" s="126"/>
      <c r="AQ32" s="126"/>
      <c r="AR32" s="126"/>
      <c r="AS32" s="104">
        <f>SUM(AE32:AR32,R32:AC32,G32:P32)</f>
        <v>0</v>
      </c>
      <c r="AT32" s="107">
        <f>AD48</f>
        <v>33.249999999999993</v>
      </c>
      <c r="AU32" s="94"/>
    </row>
    <row r="33" spans="1:47" s="110" customFormat="1" ht="14" x14ac:dyDescent="0.15">
      <c r="A33" s="99" t="s">
        <v>181</v>
      </c>
      <c r="B33" s="100" t="s">
        <v>88</v>
      </c>
      <c r="C33" s="107" t="s">
        <v>93</v>
      </c>
      <c r="D33" s="140">
        <v>0</v>
      </c>
      <c r="E33" s="108">
        <f t="shared" si="6"/>
        <v>0</v>
      </c>
      <c r="F33" s="104">
        <f t="shared" si="4"/>
        <v>0</v>
      </c>
      <c r="G33" s="126"/>
      <c r="H33" s="126"/>
      <c r="I33" s="126"/>
      <c r="J33" s="126"/>
      <c r="K33" s="126"/>
      <c r="L33" s="126"/>
      <c r="M33" s="126"/>
      <c r="N33" s="126"/>
      <c r="O33" s="126"/>
      <c r="P33" s="126"/>
      <c r="Q33" s="104">
        <f>SUM(R33:AD33,AF33:AQ33)</f>
        <v>0</v>
      </c>
      <c r="R33" s="126"/>
      <c r="S33" s="126"/>
      <c r="T33" s="126"/>
      <c r="U33" s="126"/>
      <c r="V33" s="126"/>
      <c r="W33" s="126"/>
      <c r="X33" s="126"/>
      <c r="Y33" s="126"/>
      <c r="Z33" s="126"/>
      <c r="AA33" s="126"/>
      <c r="AB33" s="126"/>
      <c r="AC33" s="126"/>
      <c r="AD33" s="126"/>
      <c r="AE33" s="109">
        <f>D33-AS33</f>
        <v>0</v>
      </c>
      <c r="AF33" s="126"/>
      <c r="AG33" s="126"/>
      <c r="AH33" s="126"/>
      <c r="AI33" s="126"/>
      <c r="AJ33" s="126"/>
      <c r="AK33" s="126"/>
      <c r="AL33" s="126"/>
      <c r="AM33" s="126"/>
      <c r="AN33" s="126"/>
      <c r="AO33" s="126"/>
      <c r="AP33" s="126"/>
      <c r="AQ33" s="126"/>
      <c r="AR33" s="126"/>
      <c r="AS33" s="104">
        <f>SUM(AF33:AR33,R33:AD33,G33:P33)</f>
        <v>0</v>
      </c>
      <c r="AT33" s="107">
        <f>AE48</f>
        <v>0</v>
      </c>
      <c r="AU33" s="94"/>
    </row>
    <row r="34" spans="1:47" s="110" customFormat="1" ht="14" x14ac:dyDescent="0.15">
      <c r="A34" s="99" t="s">
        <v>182</v>
      </c>
      <c r="B34" s="100" t="s">
        <v>89</v>
      </c>
      <c r="C34" s="107" t="s">
        <v>97</v>
      </c>
      <c r="D34" s="140">
        <v>1.07</v>
      </c>
      <c r="E34" s="108">
        <f t="shared" si="6"/>
        <v>0</v>
      </c>
      <c r="F34" s="104">
        <f t="shared" si="4"/>
        <v>0</v>
      </c>
      <c r="G34" s="126"/>
      <c r="H34" s="126"/>
      <c r="I34" s="126"/>
      <c r="J34" s="126"/>
      <c r="K34" s="126"/>
      <c r="L34" s="126"/>
      <c r="M34" s="126"/>
      <c r="N34" s="126"/>
      <c r="O34" s="126"/>
      <c r="P34" s="126"/>
      <c r="Q34" s="104">
        <f>SUM(R34:AE34,AG34:AQ34)</f>
        <v>0</v>
      </c>
      <c r="R34" s="126"/>
      <c r="S34" s="126"/>
      <c r="T34" s="126"/>
      <c r="U34" s="126"/>
      <c r="V34" s="126"/>
      <c r="W34" s="126"/>
      <c r="X34" s="126"/>
      <c r="Y34" s="126"/>
      <c r="Z34" s="126"/>
      <c r="AA34" s="126"/>
      <c r="AB34" s="126"/>
      <c r="AC34" s="126"/>
      <c r="AD34" s="126"/>
      <c r="AE34" s="126"/>
      <c r="AF34" s="109">
        <f>D34-AS34</f>
        <v>1.07</v>
      </c>
      <c r="AG34" s="126"/>
      <c r="AH34" s="126"/>
      <c r="AI34" s="126"/>
      <c r="AJ34" s="126"/>
      <c r="AK34" s="126"/>
      <c r="AL34" s="126"/>
      <c r="AM34" s="126"/>
      <c r="AN34" s="126"/>
      <c r="AO34" s="126"/>
      <c r="AP34" s="126"/>
      <c r="AQ34" s="126"/>
      <c r="AR34" s="126"/>
      <c r="AS34" s="104">
        <f>SUM(AG34:AR34,R34:AE34,G34:P34)</f>
        <v>0</v>
      </c>
      <c r="AT34" s="107">
        <f>AF48</f>
        <v>1.07</v>
      </c>
      <c r="AU34" s="94"/>
    </row>
    <row r="35" spans="1:47" s="110" customFormat="1" ht="14" x14ac:dyDescent="0.15">
      <c r="A35" s="99" t="s">
        <v>183</v>
      </c>
      <c r="B35" s="100" t="s">
        <v>117</v>
      </c>
      <c r="C35" s="107" t="s">
        <v>94</v>
      </c>
      <c r="D35" s="140">
        <v>0</v>
      </c>
      <c r="E35" s="108">
        <f t="shared" si="6"/>
        <v>0</v>
      </c>
      <c r="F35" s="104">
        <f t="shared" si="4"/>
        <v>0</v>
      </c>
      <c r="G35" s="126"/>
      <c r="H35" s="126"/>
      <c r="I35" s="126"/>
      <c r="J35" s="126"/>
      <c r="K35" s="126"/>
      <c r="L35" s="126"/>
      <c r="M35" s="126"/>
      <c r="N35" s="126"/>
      <c r="O35" s="126"/>
      <c r="P35" s="126"/>
      <c r="Q35" s="104">
        <f>SUM(R35:AF35,AH35:AQ35)</f>
        <v>0</v>
      </c>
      <c r="R35" s="126"/>
      <c r="S35" s="126"/>
      <c r="T35" s="126"/>
      <c r="U35" s="126"/>
      <c r="V35" s="126"/>
      <c r="W35" s="126"/>
      <c r="X35" s="126"/>
      <c r="Y35" s="126"/>
      <c r="Z35" s="126"/>
      <c r="AA35" s="126"/>
      <c r="AB35" s="126"/>
      <c r="AC35" s="126"/>
      <c r="AD35" s="126"/>
      <c r="AE35" s="126"/>
      <c r="AF35" s="126"/>
      <c r="AG35" s="109">
        <f>D35-AS35</f>
        <v>0</v>
      </c>
      <c r="AH35" s="126"/>
      <c r="AI35" s="126"/>
      <c r="AJ35" s="126"/>
      <c r="AK35" s="126"/>
      <c r="AL35" s="126"/>
      <c r="AM35" s="126"/>
      <c r="AN35" s="126"/>
      <c r="AO35" s="126"/>
      <c r="AP35" s="126"/>
      <c r="AQ35" s="126"/>
      <c r="AR35" s="126"/>
      <c r="AS35" s="104">
        <f>SUM(AH35:AR35,R35:AF35,G35:P35)</f>
        <v>0</v>
      </c>
      <c r="AT35" s="107">
        <f>AG48</f>
        <v>0</v>
      </c>
      <c r="AU35" s="94"/>
    </row>
    <row r="36" spans="1:47" s="110" customFormat="1" ht="14" x14ac:dyDescent="0.15">
      <c r="A36" s="99" t="s">
        <v>184</v>
      </c>
      <c r="B36" s="100" t="s">
        <v>121</v>
      </c>
      <c r="C36" s="107" t="s">
        <v>118</v>
      </c>
      <c r="D36" s="140">
        <v>0</v>
      </c>
      <c r="E36" s="108">
        <f t="shared" si="6"/>
        <v>0</v>
      </c>
      <c r="F36" s="104">
        <f t="shared" si="4"/>
        <v>0</v>
      </c>
      <c r="G36" s="126"/>
      <c r="H36" s="126"/>
      <c r="I36" s="126"/>
      <c r="J36" s="126"/>
      <c r="K36" s="126"/>
      <c r="L36" s="126"/>
      <c r="M36" s="126"/>
      <c r="N36" s="126"/>
      <c r="O36" s="126"/>
      <c r="P36" s="126"/>
      <c r="Q36" s="104">
        <f>SUM(R36:AG36,AI36:AQ36)</f>
        <v>0</v>
      </c>
      <c r="R36" s="126"/>
      <c r="S36" s="126"/>
      <c r="T36" s="126"/>
      <c r="U36" s="126"/>
      <c r="V36" s="126"/>
      <c r="W36" s="126"/>
      <c r="X36" s="126"/>
      <c r="Y36" s="126"/>
      <c r="Z36" s="126"/>
      <c r="AA36" s="126"/>
      <c r="AB36" s="126"/>
      <c r="AC36" s="126"/>
      <c r="AD36" s="126"/>
      <c r="AE36" s="126"/>
      <c r="AF36" s="126"/>
      <c r="AG36" s="126"/>
      <c r="AH36" s="109">
        <f>D36-AS36</f>
        <v>0</v>
      </c>
      <c r="AI36" s="126"/>
      <c r="AJ36" s="126"/>
      <c r="AK36" s="126"/>
      <c r="AL36" s="126"/>
      <c r="AM36" s="126"/>
      <c r="AN36" s="126"/>
      <c r="AO36" s="126"/>
      <c r="AP36" s="126"/>
      <c r="AQ36" s="126"/>
      <c r="AR36" s="126"/>
      <c r="AS36" s="104">
        <f>SUM(AI36:AR36,R36:AG36,G36:P36)</f>
        <v>0</v>
      </c>
      <c r="AT36" s="107">
        <f>AH48</f>
        <v>0</v>
      </c>
      <c r="AU36" s="94"/>
    </row>
    <row r="37" spans="1:47" s="110" customFormat="1" ht="14" x14ac:dyDescent="0.15">
      <c r="A37" s="99" t="s">
        <v>185</v>
      </c>
      <c r="B37" s="100" t="s">
        <v>90</v>
      </c>
      <c r="C37" s="107" t="s">
        <v>95</v>
      </c>
      <c r="D37" s="140">
        <v>0.94</v>
      </c>
      <c r="E37" s="108">
        <f t="shared" si="6"/>
        <v>0</v>
      </c>
      <c r="F37" s="104">
        <f t="shared" si="4"/>
        <v>0</v>
      </c>
      <c r="G37" s="126"/>
      <c r="H37" s="126"/>
      <c r="I37" s="126"/>
      <c r="J37" s="126"/>
      <c r="K37" s="126"/>
      <c r="L37" s="126"/>
      <c r="M37" s="126"/>
      <c r="N37" s="126"/>
      <c r="O37" s="126"/>
      <c r="P37" s="126"/>
      <c r="Q37" s="104">
        <f>SUM(R37:AH37,AJ37:AQ37)</f>
        <v>0</v>
      </c>
      <c r="R37" s="126"/>
      <c r="S37" s="126"/>
      <c r="T37" s="126"/>
      <c r="U37" s="126"/>
      <c r="V37" s="126"/>
      <c r="W37" s="126"/>
      <c r="X37" s="126"/>
      <c r="Y37" s="126"/>
      <c r="Z37" s="126"/>
      <c r="AA37" s="126"/>
      <c r="AB37" s="126"/>
      <c r="AC37" s="126"/>
      <c r="AD37" s="126"/>
      <c r="AE37" s="126"/>
      <c r="AF37" s="126"/>
      <c r="AG37" s="126"/>
      <c r="AH37" s="126"/>
      <c r="AI37" s="109">
        <f>D37-AS37</f>
        <v>0.94</v>
      </c>
      <c r="AJ37" s="126"/>
      <c r="AK37" s="126"/>
      <c r="AL37" s="126"/>
      <c r="AM37" s="126"/>
      <c r="AN37" s="126"/>
      <c r="AO37" s="126"/>
      <c r="AP37" s="126"/>
      <c r="AQ37" s="126"/>
      <c r="AR37" s="126"/>
      <c r="AS37" s="104">
        <f>SUM(AJ37:AR37,R37:AH37,G37:P37)</f>
        <v>0</v>
      </c>
      <c r="AT37" s="107">
        <f>AI48</f>
        <v>0.94</v>
      </c>
      <c r="AU37" s="94"/>
    </row>
    <row r="38" spans="1:47" s="110" customFormat="1" ht="20" x14ac:dyDescent="0.15">
      <c r="A38" s="99" t="s">
        <v>186</v>
      </c>
      <c r="B38" s="100" t="s">
        <v>91</v>
      </c>
      <c r="C38" s="107" t="s">
        <v>46</v>
      </c>
      <c r="D38" s="140">
        <v>0.85</v>
      </c>
      <c r="E38" s="108">
        <f t="shared" si="6"/>
        <v>0</v>
      </c>
      <c r="F38" s="104">
        <f t="shared" si="4"/>
        <v>0</v>
      </c>
      <c r="G38" s="126"/>
      <c r="H38" s="126"/>
      <c r="I38" s="126"/>
      <c r="J38" s="126"/>
      <c r="K38" s="126"/>
      <c r="L38" s="126"/>
      <c r="M38" s="126"/>
      <c r="N38" s="126"/>
      <c r="O38" s="126"/>
      <c r="P38" s="126"/>
      <c r="Q38" s="104">
        <f>SUM(R38:AI38,AK38:AQ38)</f>
        <v>0</v>
      </c>
      <c r="R38" s="126"/>
      <c r="S38" s="126"/>
      <c r="T38" s="126"/>
      <c r="U38" s="126"/>
      <c r="V38" s="126"/>
      <c r="W38" s="126"/>
      <c r="X38" s="126"/>
      <c r="Y38" s="126"/>
      <c r="Z38" s="126"/>
      <c r="AA38" s="126"/>
      <c r="AB38" s="126"/>
      <c r="AC38" s="126"/>
      <c r="AD38" s="126"/>
      <c r="AE38" s="126"/>
      <c r="AF38" s="126"/>
      <c r="AG38" s="126"/>
      <c r="AH38" s="126"/>
      <c r="AI38" s="126"/>
      <c r="AJ38" s="109">
        <f>D38-AS38</f>
        <v>0.85</v>
      </c>
      <c r="AK38" s="126"/>
      <c r="AL38" s="126"/>
      <c r="AM38" s="126"/>
      <c r="AN38" s="126"/>
      <c r="AO38" s="126"/>
      <c r="AP38" s="126"/>
      <c r="AQ38" s="126"/>
      <c r="AR38" s="126"/>
      <c r="AS38" s="104">
        <f>SUM(AK38:AR38,R38:AI38,G38:P38)</f>
        <v>0</v>
      </c>
      <c r="AT38" s="107">
        <f>AJ48</f>
        <v>0.85</v>
      </c>
      <c r="AU38" s="94"/>
    </row>
    <row r="39" spans="1:47" s="110" customFormat="1" ht="14" x14ac:dyDescent="0.15">
      <c r="A39" s="99" t="s">
        <v>188</v>
      </c>
      <c r="B39" s="100" t="s">
        <v>98</v>
      </c>
      <c r="C39" s="107" t="s">
        <v>52</v>
      </c>
      <c r="D39" s="140">
        <v>0</v>
      </c>
      <c r="E39" s="108">
        <f t="shared" si="6"/>
        <v>0</v>
      </c>
      <c r="F39" s="104">
        <f t="shared" si="4"/>
        <v>0</v>
      </c>
      <c r="G39" s="126"/>
      <c r="H39" s="126"/>
      <c r="I39" s="126"/>
      <c r="J39" s="126"/>
      <c r="K39" s="126"/>
      <c r="L39" s="126"/>
      <c r="M39" s="126"/>
      <c r="N39" s="126"/>
      <c r="O39" s="126"/>
      <c r="P39" s="126"/>
      <c r="Q39" s="104">
        <f>SUM(R39:AJ39,AL39:AQ39)</f>
        <v>0</v>
      </c>
      <c r="R39" s="126"/>
      <c r="S39" s="126"/>
      <c r="T39" s="126"/>
      <c r="U39" s="126"/>
      <c r="V39" s="126"/>
      <c r="W39" s="126"/>
      <c r="X39" s="126"/>
      <c r="Y39" s="126"/>
      <c r="Z39" s="126"/>
      <c r="AA39" s="126"/>
      <c r="AB39" s="126"/>
      <c r="AC39" s="126"/>
      <c r="AD39" s="126"/>
      <c r="AE39" s="126"/>
      <c r="AF39" s="126"/>
      <c r="AG39" s="126"/>
      <c r="AH39" s="126"/>
      <c r="AI39" s="126"/>
      <c r="AJ39" s="126"/>
      <c r="AK39" s="109">
        <f>D39-AS39</f>
        <v>0</v>
      </c>
      <c r="AL39" s="126"/>
      <c r="AM39" s="126"/>
      <c r="AN39" s="126"/>
      <c r="AO39" s="126"/>
      <c r="AP39" s="126"/>
      <c r="AQ39" s="126"/>
      <c r="AR39" s="126"/>
      <c r="AS39" s="104">
        <f>SUM(AL39:AR39,R39:AJ39,G39:P39)</f>
        <v>0</v>
      </c>
      <c r="AT39" s="107">
        <f>AK48</f>
        <v>0</v>
      </c>
      <c r="AU39" s="94"/>
    </row>
    <row r="40" spans="1:47" s="110" customFormat="1" ht="14" x14ac:dyDescent="0.15">
      <c r="A40" s="99" t="s">
        <v>189</v>
      </c>
      <c r="B40" s="100" t="s">
        <v>153</v>
      </c>
      <c r="C40" s="107" t="s">
        <v>151</v>
      </c>
      <c r="D40" s="140">
        <v>0.26</v>
      </c>
      <c r="E40" s="108">
        <f t="shared" si="6"/>
        <v>0</v>
      </c>
      <c r="F40" s="104">
        <f t="shared" si="4"/>
        <v>0</v>
      </c>
      <c r="G40" s="126"/>
      <c r="H40" s="126"/>
      <c r="I40" s="126"/>
      <c r="J40" s="126"/>
      <c r="K40" s="126"/>
      <c r="L40" s="126"/>
      <c r="M40" s="126"/>
      <c r="N40" s="126"/>
      <c r="O40" s="126"/>
      <c r="P40" s="126"/>
      <c r="Q40" s="104">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09">
        <f>D40-AS40</f>
        <v>0.26</v>
      </c>
      <c r="AM40" s="126"/>
      <c r="AN40" s="126"/>
      <c r="AO40" s="126"/>
      <c r="AP40" s="126"/>
      <c r="AQ40" s="126"/>
      <c r="AR40" s="126"/>
      <c r="AS40" s="104">
        <f>SUM(AM40:AR40,R40:AK40,G40:P40)</f>
        <v>0</v>
      </c>
      <c r="AT40" s="107">
        <f>AL48</f>
        <v>0.26</v>
      </c>
      <c r="AU40" s="94"/>
    </row>
    <row r="41" spans="1:47" s="110" customFormat="1" ht="14" x14ac:dyDescent="0.15">
      <c r="A41" s="99" t="s">
        <v>190</v>
      </c>
      <c r="B41" s="100" t="s">
        <v>154</v>
      </c>
      <c r="C41" s="107" t="s">
        <v>152</v>
      </c>
      <c r="D41" s="140">
        <v>0</v>
      </c>
      <c r="E41" s="108">
        <f t="shared" si="6"/>
        <v>0</v>
      </c>
      <c r="F41" s="104">
        <f t="shared" si="4"/>
        <v>0</v>
      </c>
      <c r="G41" s="126"/>
      <c r="H41" s="126"/>
      <c r="I41" s="126"/>
      <c r="J41" s="126"/>
      <c r="K41" s="126"/>
      <c r="L41" s="126"/>
      <c r="M41" s="126"/>
      <c r="N41" s="126"/>
      <c r="O41" s="126"/>
      <c r="P41" s="126"/>
      <c r="Q41" s="104">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09">
        <f>D41-AS41</f>
        <v>0</v>
      </c>
      <c r="AN41" s="126"/>
      <c r="AO41" s="126"/>
      <c r="AP41" s="126"/>
      <c r="AQ41" s="126"/>
      <c r="AR41" s="126"/>
      <c r="AS41" s="104">
        <f>SUM(AN41:AR41,R41:AL41,G41:P41)</f>
        <v>0</v>
      </c>
      <c r="AT41" s="107">
        <f>AM48</f>
        <v>0</v>
      </c>
      <c r="AU41" s="94"/>
    </row>
    <row r="42" spans="1:47" s="110" customFormat="1" ht="14" x14ac:dyDescent="0.15">
      <c r="A42" s="99" t="s">
        <v>191</v>
      </c>
      <c r="B42" s="100" t="s">
        <v>149</v>
      </c>
      <c r="C42" s="107" t="s">
        <v>103</v>
      </c>
      <c r="D42" s="140">
        <v>0.54</v>
      </c>
      <c r="E42" s="108">
        <f t="shared" si="6"/>
        <v>0</v>
      </c>
      <c r="F42" s="104">
        <f t="shared" si="4"/>
        <v>0</v>
      </c>
      <c r="G42" s="126"/>
      <c r="H42" s="126"/>
      <c r="I42" s="126"/>
      <c r="J42" s="126"/>
      <c r="K42" s="126"/>
      <c r="L42" s="126"/>
      <c r="M42" s="126"/>
      <c r="N42" s="126"/>
      <c r="O42" s="126"/>
      <c r="P42" s="126"/>
      <c r="Q42" s="104">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09">
        <f>D42-AS42</f>
        <v>0.54</v>
      </c>
      <c r="AO42" s="126"/>
      <c r="AP42" s="126"/>
      <c r="AQ42" s="126"/>
      <c r="AR42" s="126"/>
      <c r="AS42" s="104">
        <f>SUM(AO42:AR42,R42:AM42,G42:P42)</f>
        <v>0</v>
      </c>
      <c r="AT42" s="107">
        <f>AN48</f>
        <v>0.54</v>
      </c>
      <c r="AU42" s="94"/>
    </row>
    <row r="43" spans="1:47" s="110" customFormat="1" ht="14" x14ac:dyDescent="0.15">
      <c r="A43" s="99" t="s">
        <v>192</v>
      </c>
      <c r="B43" s="100" t="s">
        <v>156</v>
      </c>
      <c r="C43" s="107" t="s">
        <v>157</v>
      </c>
      <c r="D43" s="140">
        <v>171.22</v>
      </c>
      <c r="E43" s="108">
        <f t="shared" si="6"/>
        <v>0</v>
      </c>
      <c r="F43" s="104">
        <f t="shared" si="4"/>
        <v>0</v>
      </c>
      <c r="G43" s="126"/>
      <c r="H43" s="126"/>
      <c r="I43" s="126"/>
      <c r="J43" s="126"/>
      <c r="K43" s="126"/>
      <c r="L43" s="126"/>
      <c r="M43" s="126"/>
      <c r="N43" s="126"/>
      <c r="O43" s="126"/>
      <c r="P43" s="126"/>
      <c r="Q43" s="104">
        <f>SUM(R43:AN43,AP43:AQ43)</f>
        <v>2.5</v>
      </c>
      <c r="R43" s="126"/>
      <c r="S43" s="126"/>
      <c r="T43" s="126"/>
      <c r="U43" s="126"/>
      <c r="V43" s="126"/>
      <c r="W43" s="126"/>
      <c r="X43" s="126"/>
      <c r="Y43" s="126"/>
      <c r="Z43" s="126">
        <v>2.5</v>
      </c>
      <c r="AA43" s="126"/>
      <c r="AB43" s="126"/>
      <c r="AC43" s="126"/>
      <c r="AD43" s="126"/>
      <c r="AE43" s="126"/>
      <c r="AF43" s="126"/>
      <c r="AG43" s="126"/>
      <c r="AH43" s="126"/>
      <c r="AI43" s="126"/>
      <c r="AJ43" s="126"/>
      <c r="AK43" s="126"/>
      <c r="AL43" s="126"/>
      <c r="AM43" s="126"/>
      <c r="AN43" s="126"/>
      <c r="AO43" s="109">
        <f>D43-AS43</f>
        <v>168.72</v>
      </c>
      <c r="AP43" s="126"/>
      <c r="AQ43" s="126"/>
      <c r="AR43" s="126"/>
      <c r="AS43" s="104">
        <f>SUM(AP43:AR43,R43:AN43,G43:P43)</f>
        <v>2.5</v>
      </c>
      <c r="AT43" s="107">
        <f>AO48</f>
        <v>168.72</v>
      </c>
      <c r="AU43" s="94"/>
    </row>
    <row r="44" spans="1:47" s="110" customFormat="1" ht="14" x14ac:dyDescent="0.15">
      <c r="A44" s="99" t="s">
        <v>193</v>
      </c>
      <c r="B44" s="100" t="s">
        <v>155</v>
      </c>
      <c r="C44" s="107" t="s">
        <v>158</v>
      </c>
      <c r="D44" s="140">
        <v>0</v>
      </c>
      <c r="E44" s="108">
        <f t="shared" si="6"/>
        <v>0</v>
      </c>
      <c r="F44" s="104">
        <f t="shared" si="4"/>
        <v>0</v>
      </c>
      <c r="G44" s="126"/>
      <c r="H44" s="126"/>
      <c r="I44" s="126"/>
      <c r="J44" s="126"/>
      <c r="K44" s="126"/>
      <c r="L44" s="126"/>
      <c r="M44" s="126"/>
      <c r="N44" s="126"/>
      <c r="O44" s="126"/>
      <c r="P44" s="126"/>
      <c r="Q44" s="104">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09">
        <f>D44-AS44</f>
        <v>0</v>
      </c>
      <c r="AQ44" s="126"/>
      <c r="AR44" s="126"/>
      <c r="AS44" s="104">
        <f>SUM(AQ44:AR44,R44:AO44,G44:P44)</f>
        <v>0</v>
      </c>
      <c r="AT44" s="107">
        <f>AP48</f>
        <v>0</v>
      </c>
      <c r="AU44" s="94"/>
    </row>
    <row r="45" spans="1:47" s="110" customFormat="1" ht="14" x14ac:dyDescent="0.15">
      <c r="A45" s="99" t="s">
        <v>194</v>
      </c>
      <c r="B45" s="100" t="s">
        <v>73</v>
      </c>
      <c r="C45" s="107" t="s">
        <v>74</v>
      </c>
      <c r="D45" s="140">
        <v>0</v>
      </c>
      <c r="E45" s="108">
        <f t="shared" si="6"/>
        <v>0</v>
      </c>
      <c r="F45" s="104">
        <f t="shared" si="4"/>
        <v>0</v>
      </c>
      <c r="G45" s="126"/>
      <c r="H45" s="126"/>
      <c r="I45" s="126"/>
      <c r="J45" s="126"/>
      <c r="K45" s="126"/>
      <c r="L45" s="126"/>
      <c r="M45" s="126"/>
      <c r="N45" s="126"/>
      <c r="O45" s="126"/>
      <c r="P45" s="126"/>
      <c r="Q45" s="104">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09">
        <f>D45-AS45</f>
        <v>0</v>
      </c>
      <c r="AR45" s="126"/>
      <c r="AS45" s="104">
        <f>SUM(AR45,R45:AP45,G45:P45)</f>
        <v>0</v>
      </c>
      <c r="AT45" s="107">
        <f>AQ48</f>
        <v>0</v>
      </c>
      <c r="AU45" s="94"/>
    </row>
    <row r="46" spans="1:47" s="110" customFormat="1" ht="14" x14ac:dyDescent="0.15">
      <c r="A46" s="112">
        <v>3</v>
      </c>
      <c r="B46" s="113" t="s">
        <v>68</v>
      </c>
      <c r="C46" s="114" t="s">
        <v>81</v>
      </c>
      <c r="D46" s="140">
        <v>17.560000000000002</v>
      </c>
      <c r="E46" s="108">
        <f t="shared" si="6"/>
        <v>0</v>
      </c>
      <c r="F46" s="104">
        <f t="shared" si="4"/>
        <v>0</v>
      </c>
      <c r="G46" s="126"/>
      <c r="H46" s="126"/>
      <c r="I46" s="126"/>
      <c r="J46" s="126"/>
      <c r="K46" s="126"/>
      <c r="L46" s="126"/>
      <c r="M46" s="126"/>
      <c r="N46" s="126"/>
      <c r="O46" s="126"/>
      <c r="P46" s="126"/>
      <c r="Q46" s="104">
        <f>SUM(R46:AQ46)</f>
        <v>3.85</v>
      </c>
      <c r="R46" s="126"/>
      <c r="S46" s="126"/>
      <c r="T46" s="126"/>
      <c r="U46" s="126"/>
      <c r="V46" s="126"/>
      <c r="W46" s="126">
        <v>3</v>
      </c>
      <c r="X46" s="126">
        <v>0.12</v>
      </c>
      <c r="Y46" s="126"/>
      <c r="Z46" s="126">
        <v>0.5</v>
      </c>
      <c r="AA46" s="126"/>
      <c r="AB46" s="126"/>
      <c r="AC46" s="126"/>
      <c r="AD46" s="126">
        <v>0.23</v>
      </c>
      <c r="AE46" s="126"/>
      <c r="AF46" s="126"/>
      <c r="AG46" s="126"/>
      <c r="AH46" s="126"/>
      <c r="AI46" s="126"/>
      <c r="AJ46" s="126"/>
      <c r="AK46" s="126"/>
      <c r="AL46" s="126"/>
      <c r="AM46" s="126"/>
      <c r="AN46" s="126"/>
      <c r="AO46" s="126"/>
      <c r="AP46" s="126"/>
      <c r="AQ46" s="126"/>
      <c r="AR46" s="109">
        <f>D46-AS46</f>
        <v>13.710000000000003</v>
      </c>
      <c r="AS46" s="104">
        <f>SUM(R46:AQ46,G46:P46)</f>
        <v>3.85</v>
      </c>
      <c r="AT46" s="107">
        <f>AR48</f>
        <v>13.710000000000003</v>
      </c>
      <c r="AU46" s="94"/>
    </row>
    <row r="47" spans="1:47" ht="16.5" customHeight="1" x14ac:dyDescent="0.15">
      <c r="A47" s="115"/>
      <c r="B47" s="116" t="s">
        <v>113</v>
      </c>
      <c r="C47" s="117"/>
      <c r="D47" s="111"/>
      <c r="E47" s="104">
        <f>SUM(G47:P47)</f>
        <v>0</v>
      </c>
      <c r="F47" s="104">
        <f>SUM(G47:H47)</f>
        <v>0</v>
      </c>
      <c r="G47" s="104">
        <f>SUM(G20:G46,G10:G18)</f>
        <v>0</v>
      </c>
      <c r="H47" s="104">
        <f>SUM(H20:H46,H11:H18,H9)</f>
        <v>0</v>
      </c>
      <c r="I47" s="104">
        <f>SUM(I20:I46,I12:I18,I9:I10)</f>
        <v>0</v>
      </c>
      <c r="J47" s="104">
        <f>SUM(J20:J46,J13:J18,J9:J11)</f>
        <v>0</v>
      </c>
      <c r="K47" s="104">
        <f>SUM(K20:K46,K14:K18,K9:K12)</f>
        <v>0</v>
      </c>
      <c r="L47" s="104">
        <f>SUM(L20:L46,L15:L18,L9:L13)</f>
        <v>0</v>
      </c>
      <c r="M47" s="104">
        <f>SUM(M20:M46,M16:M18,M9:M14)</f>
        <v>0</v>
      </c>
      <c r="N47" s="104">
        <f>SUM(N20:N46,N17:N18,N9:N15)</f>
        <v>0</v>
      </c>
      <c r="O47" s="104">
        <f>SUM(O20:O46,O18,O9:O16)</f>
        <v>0</v>
      </c>
      <c r="P47" s="104">
        <f>SUM(P20:P46,P9:P17)</f>
        <v>0</v>
      </c>
      <c r="Q47" s="104">
        <f>SUM(R47:AQ47)</f>
        <v>15.850000000000001</v>
      </c>
      <c r="R47" s="104">
        <f>SUM(R21:R46,R9:R18)</f>
        <v>0</v>
      </c>
      <c r="S47" s="104">
        <f>SUM(S22:S46,S20,S9:S18)</f>
        <v>0</v>
      </c>
      <c r="T47" s="104">
        <f>SUM(T23:T46,T20:T21,T9:T18)</f>
        <v>0</v>
      </c>
      <c r="U47" s="104">
        <f>SUM(U24:U46,U20:U22,U9:U18)</f>
        <v>0</v>
      </c>
      <c r="V47" s="104">
        <f>SUM(V25:V46,V20:V23,V9:V18)</f>
        <v>0</v>
      </c>
      <c r="W47" s="104">
        <f>SUM(W26:W46,W20:W24,W9:W18)</f>
        <v>3</v>
      </c>
      <c r="X47" s="104">
        <f>SUM(X27:X46,X20:X25,X9:X18)</f>
        <v>0.12</v>
      </c>
      <c r="Y47" s="104">
        <f>SUM(Y28:Y46,Y20:Y26,Y9:Y18)</f>
        <v>0</v>
      </c>
      <c r="Z47" s="104">
        <f>SUM(Z29:Z46,Z20:Z27,Z9:Z18)</f>
        <v>12.5</v>
      </c>
      <c r="AA47" s="104">
        <f>SUM(AA30:AA46,AA20:AA28,AA9:AA18)</f>
        <v>0</v>
      </c>
      <c r="AB47" s="104">
        <f>SUM(AB31:AB46,AB20:AB29,AB9:AB18)</f>
        <v>0</v>
      </c>
      <c r="AC47" s="104">
        <f>SUM(AC32:AC46,AC20:AC30,AC9:AC18)</f>
        <v>0</v>
      </c>
      <c r="AD47" s="104">
        <f>SUM(AD33:AD46,AD20:AD31,AD9:AD18)</f>
        <v>0.23</v>
      </c>
      <c r="AE47" s="104">
        <f>SUM(AE34:AE46,AE20:AE32,AE9:AE18)</f>
        <v>0</v>
      </c>
      <c r="AF47" s="104">
        <f>SUM(AF35:AF46,AF20:AF33,AF9:AF18)</f>
        <v>0</v>
      </c>
      <c r="AG47" s="104">
        <f>SUM(AG36:AG46,AG20:AG34,AG9:AG18)</f>
        <v>0</v>
      </c>
      <c r="AH47" s="104">
        <f>SUM(AH37:AH46,AH20:AH35,AH9:AH18)</f>
        <v>0</v>
      </c>
      <c r="AI47" s="104">
        <f>SUM(AI9:AI18,AI20:AI36,AI38:AI46)</f>
        <v>0</v>
      </c>
      <c r="AJ47" s="104">
        <f>SUM(AJ39:AJ46,AJ20:AJ37,AJ9:AJ18)</f>
        <v>0</v>
      </c>
      <c r="AK47" s="104">
        <f>SUM(AK40:AK46,AK20:AK38,AK9:AK18)</f>
        <v>0</v>
      </c>
      <c r="AL47" s="104">
        <f>SUM(AL41:AL46,AL20:AL39,AL9:AL18)</f>
        <v>0</v>
      </c>
      <c r="AM47" s="104">
        <f>SUM(AM42:AM46,AM20:AM40,AM9:AM18)</f>
        <v>0</v>
      </c>
      <c r="AN47" s="104">
        <f>SUM(AN43:AN46,AN20:AN41,AN9:AN18)</f>
        <v>0</v>
      </c>
      <c r="AO47" s="104">
        <f>SUM(AO44:AO46,AO20:AO42,AO9:AO18)</f>
        <v>0</v>
      </c>
      <c r="AP47" s="104">
        <f>SUM(AP45:AP46,AP20:AP43,AP9:AP18)</f>
        <v>0</v>
      </c>
      <c r="AQ47" s="104">
        <f>SUM(AQ46,AQ20:AQ44,AQ9:AQ18)</f>
        <v>0</v>
      </c>
      <c r="AR47" s="104">
        <f>SUM(AR20:AR45,AR9:AR18)</f>
        <v>0</v>
      </c>
      <c r="AS47" s="111"/>
      <c r="AT47" s="111"/>
    </row>
    <row r="48" spans="1:47" ht="16.5" customHeight="1" x14ac:dyDescent="0.15">
      <c r="A48" s="118"/>
      <c r="B48" s="119" t="s">
        <v>114</v>
      </c>
      <c r="C48" s="120"/>
      <c r="D48" s="121"/>
      <c r="E48" s="121">
        <f>E47+E7</f>
        <v>2.76</v>
      </c>
      <c r="F48" s="121">
        <f>F8+F47</f>
        <v>0</v>
      </c>
      <c r="G48" s="121">
        <f>G47+G9</f>
        <v>0</v>
      </c>
      <c r="H48" s="121">
        <f>H10+H47</f>
        <v>0</v>
      </c>
      <c r="I48" s="121">
        <f>I11+I47</f>
        <v>0</v>
      </c>
      <c r="J48" s="121">
        <f>J12+J47</f>
        <v>2.5</v>
      </c>
      <c r="K48" s="121">
        <f>K13+K47</f>
        <v>0.26999999999999957</v>
      </c>
      <c r="L48" s="121">
        <f>L14+L47</f>
        <v>0</v>
      </c>
      <c r="M48" s="121">
        <f>M15+M47</f>
        <v>0</v>
      </c>
      <c r="N48" s="121">
        <f>N47+N16</f>
        <v>0</v>
      </c>
      <c r="O48" s="121">
        <f>O47+O17</f>
        <v>0</v>
      </c>
      <c r="P48" s="121">
        <f>P47+P18</f>
        <v>0</v>
      </c>
      <c r="Q48" s="121">
        <f>SUM(Q47,Q19)</f>
        <v>239.82</v>
      </c>
      <c r="R48" s="121">
        <f>R47+R20</f>
        <v>0</v>
      </c>
      <c r="S48" s="121">
        <f>S47+S21</f>
        <v>0</v>
      </c>
      <c r="T48" s="121">
        <f>T47+T22</f>
        <v>0</v>
      </c>
      <c r="U48" s="121">
        <f>U47+U23</f>
        <v>0</v>
      </c>
      <c r="V48" s="121">
        <f>+V47+V24</f>
        <v>0</v>
      </c>
      <c r="W48" s="121">
        <f>+W47+W25</f>
        <v>3</v>
      </c>
      <c r="X48" s="121">
        <f>X47+X26</f>
        <v>2.4500000000000002</v>
      </c>
      <c r="Y48" s="121">
        <f>+Y47+Y27</f>
        <v>0</v>
      </c>
      <c r="Z48" s="121">
        <f>+Z47+Z28</f>
        <v>28.740000000000002</v>
      </c>
      <c r="AA48" s="121">
        <f>AA47+AA29</f>
        <v>0</v>
      </c>
      <c r="AB48" s="121">
        <f>AB47+AB30</f>
        <v>0</v>
      </c>
      <c r="AC48" s="121">
        <f>AC47+AC31</f>
        <v>0</v>
      </c>
      <c r="AD48" s="121">
        <f>AD47+AD32</f>
        <v>33.249999999999993</v>
      </c>
      <c r="AE48" s="121">
        <f>AE47+AE33</f>
        <v>0</v>
      </c>
      <c r="AF48" s="121">
        <f>AF47+AF34</f>
        <v>1.07</v>
      </c>
      <c r="AG48" s="121">
        <f>AG47+AG35</f>
        <v>0</v>
      </c>
      <c r="AH48" s="121">
        <f>AH47+AH36</f>
        <v>0</v>
      </c>
      <c r="AI48" s="121">
        <f>AI47+AI37</f>
        <v>0.94</v>
      </c>
      <c r="AJ48" s="121">
        <f>AJ47+AJ38</f>
        <v>0.85</v>
      </c>
      <c r="AK48" s="121">
        <f>AK47+AK39</f>
        <v>0</v>
      </c>
      <c r="AL48" s="121">
        <f>AL47+AL40</f>
        <v>0.26</v>
      </c>
      <c r="AM48" s="121">
        <f>AM47+AM41</f>
        <v>0</v>
      </c>
      <c r="AN48" s="121">
        <f>AN47+AN42</f>
        <v>0.54</v>
      </c>
      <c r="AO48" s="121">
        <f>AO47+AO43</f>
        <v>168.72</v>
      </c>
      <c r="AP48" s="121">
        <f>AP47+AP44</f>
        <v>0</v>
      </c>
      <c r="AQ48" s="121">
        <f>AQ47+AQ45</f>
        <v>0</v>
      </c>
      <c r="AR48" s="121">
        <f>AR47+AR46</f>
        <v>13.710000000000003</v>
      </c>
      <c r="AS48" s="121"/>
      <c r="AT48" s="121"/>
    </row>
    <row r="50" spans="2:37" x14ac:dyDescent="0.15">
      <c r="B50" s="160" t="s">
        <v>165</v>
      </c>
      <c r="C50" s="161" t="s">
        <v>159</v>
      </c>
      <c r="D50" s="162"/>
    </row>
    <row r="51" spans="2:37" ht="16" x14ac:dyDescent="0.2">
      <c r="B51" s="160" t="s">
        <v>166</v>
      </c>
      <c r="C51" s="161" t="s">
        <v>160</v>
      </c>
      <c r="D51" s="162"/>
      <c r="AA51" s="127"/>
      <c r="AB51" s="127"/>
      <c r="AC51" s="127"/>
      <c r="AD51" s="127"/>
      <c r="AE51" s="127"/>
      <c r="AF51" s="127"/>
      <c r="AG51" s="127"/>
      <c r="AH51" s="127"/>
      <c r="AI51" s="127"/>
      <c r="AJ51" s="128"/>
      <c r="AK51" s="128"/>
    </row>
    <row r="52" spans="2:37" ht="16" x14ac:dyDescent="0.2">
      <c r="B52" s="160" t="s">
        <v>167</v>
      </c>
      <c r="C52" s="161" t="s">
        <v>119</v>
      </c>
      <c r="D52" s="162"/>
      <c r="AA52" s="127"/>
      <c r="AB52" s="127"/>
      <c r="AC52" s="127"/>
      <c r="AD52" s="127"/>
      <c r="AE52" s="127"/>
      <c r="AF52" s="127"/>
      <c r="AG52" s="127"/>
      <c r="AH52" s="127"/>
      <c r="AI52" s="127"/>
      <c r="AJ52" s="128"/>
      <c r="AK52" s="128"/>
    </row>
    <row r="53" spans="2:37" ht="16" x14ac:dyDescent="0.2">
      <c r="AA53" s="127"/>
      <c r="AB53" s="127"/>
      <c r="AC53" s="127"/>
      <c r="AD53" s="127"/>
      <c r="AE53" s="127"/>
      <c r="AF53" s="127"/>
      <c r="AG53" s="127"/>
      <c r="AH53" s="127"/>
      <c r="AI53" s="127"/>
      <c r="AJ53" s="128"/>
      <c r="AK53" s="128"/>
    </row>
    <row r="54" spans="2:37" ht="16" x14ac:dyDescent="0.2">
      <c r="AA54" s="127"/>
      <c r="AB54" s="127"/>
      <c r="AC54" s="127"/>
      <c r="AD54" s="127"/>
      <c r="AE54" s="127"/>
      <c r="AF54" s="127"/>
      <c r="AG54" s="127"/>
      <c r="AH54" s="127"/>
      <c r="AI54" s="127"/>
      <c r="AJ54" s="128"/>
      <c r="AK54" s="128"/>
    </row>
    <row r="64" spans="2:37" x14ac:dyDescent="0.15">
      <c r="B64" s="125"/>
    </row>
  </sheetData>
  <mergeCells count="11">
    <mergeCell ref="B5:B6"/>
    <mergeCell ref="C5:C6"/>
    <mergeCell ref="D5:D6"/>
    <mergeCell ref="A1:B1"/>
    <mergeCell ref="A2:AS2"/>
    <mergeCell ref="A3:AT3"/>
    <mergeCell ref="AQ4:AT4"/>
    <mergeCell ref="F5:AR5"/>
    <mergeCell ref="AS5:AS6"/>
    <mergeCell ref="AT5:AT6"/>
    <mergeCell ref="A5:A6"/>
  </mergeCells>
  <phoneticPr fontId="3" type="noConversion"/>
  <pageMargins left="0.47" right="0.16" top="0.64" bottom="0.2" header="0.56999999999999995" footer="0.16"/>
  <pageSetup paperSize="8"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V64"/>
  <sheetViews>
    <sheetView workbookViewId="0">
      <pane xSplit="4" ySplit="6" topLeftCell="V7" activePane="bottomRight" state="frozen"/>
      <selection activeCell="K16" sqref="K16"/>
      <selection pane="topRight" activeCell="K16" sqref="K16"/>
      <selection pane="bottomLeft" activeCell="K16" sqref="K16"/>
      <selection pane="bottomRight" activeCell="K16" sqref="K16"/>
    </sheetView>
  </sheetViews>
  <sheetFormatPr baseColWidth="10" defaultColWidth="7.83203125" defaultRowHeight="13" x14ac:dyDescent="0.15"/>
  <cols>
    <col min="1" max="1" width="3.6640625" style="122" customWidth="1"/>
    <col min="2" max="2" width="21.5" style="123" customWidth="1"/>
    <col min="3" max="3" width="5.1640625" style="124" customWidth="1"/>
    <col min="4" max="46" width="8.6640625" style="94" customWidth="1"/>
    <col min="47" max="48" width="9.83203125" style="94" customWidth="1"/>
    <col min="49" max="16384" width="7.83203125" style="94"/>
  </cols>
  <sheetData>
    <row r="1" spans="1:48" ht="16" x14ac:dyDescent="0.2">
      <c r="A1" s="709" t="s">
        <v>212</v>
      </c>
      <c r="B1" s="709"/>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x14ac:dyDescent="0.2">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130"/>
    </row>
    <row r="3" spans="1:48" ht="16" x14ac:dyDescent="0.15">
      <c r="A3" s="658" t="s">
        <v>230</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row>
    <row r="4" spans="1:48" ht="16" x14ac:dyDescent="0.15">
      <c r="A4" s="93"/>
      <c r="B4" s="92"/>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730" t="s">
        <v>32</v>
      </c>
      <c r="AR4" s="730"/>
      <c r="AS4" s="730"/>
      <c r="AT4" s="730"/>
    </row>
    <row r="5" spans="1:48" ht="14.25" customHeight="1" x14ac:dyDescent="0.15">
      <c r="A5" s="731" t="s">
        <v>20</v>
      </c>
      <c r="B5" s="732" t="s">
        <v>164</v>
      </c>
      <c r="C5" s="727" t="s">
        <v>24</v>
      </c>
      <c r="D5" s="729" t="s">
        <v>133</v>
      </c>
      <c r="E5" s="95"/>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c r="AO5" s="729"/>
      <c r="AP5" s="729"/>
      <c r="AQ5" s="729"/>
      <c r="AR5" s="729"/>
      <c r="AS5" s="729" t="s">
        <v>112</v>
      </c>
      <c r="AT5" s="729" t="s">
        <v>195</v>
      </c>
    </row>
    <row r="6" spans="1:48" s="98" customFormat="1" ht="36" customHeight="1" x14ac:dyDescent="0.15">
      <c r="A6" s="731"/>
      <c r="B6" s="733"/>
      <c r="C6" s="728"/>
      <c r="D6" s="729"/>
      <c r="E6" s="96" t="s">
        <v>25</v>
      </c>
      <c r="F6" s="97" t="s">
        <v>78</v>
      </c>
      <c r="G6" s="95" t="s">
        <v>76</v>
      </c>
      <c r="H6" s="95" t="s">
        <v>204</v>
      </c>
      <c r="I6" s="95" t="s">
        <v>54</v>
      </c>
      <c r="J6" s="95" t="s">
        <v>42</v>
      </c>
      <c r="K6" s="95" t="s">
        <v>26</v>
      </c>
      <c r="L6" s="95" t="s">
        <v>27</v>
      </c>
      <c r="M6" s="95" t="s">
        <v>43</v>
      </c>
      <c r="N6" s="95" t="s">
        <v>70</v>
      </c>
      <c r="O6" s="95" t="s">
        <v>49</v>
      </c>
      <c r="P6" s="95" t="s">
        <v>56</v>
      </c>
      <c r="Q6" s="96" t="s">
        <v>28</v>
      </c>
      <c r="R6" s="95" t="s">
        <v>29</v>
      </c>
      <c r="S6" s="95" t="s">
        <v>30</v>
      </c>
      <c r="T6" s="95" t="s">
        <v>123</v>
      </c>
      <c r="U6" s="95" t="s">
        <v>126</v>
      </c>
      <c r="V6" s="95" t="s">
        <v>127</v>
      </c>
      <c r="W6" s="95" t="s">
        <v>125</v>
      </c>
      <c r="X6" s="95" t="s">
        <v>51</v>
      </c>
      <c r="Y6" s="95" t="s">
        <v>44</v>
      </c>
      <c r="Z6" s="95" t="s">
        <v>31</v>
      </c>
      <c r="AA6" s="95" t="s">
        <v>148</v>
      </c>
      <c r="AB6" s="95" t="s">
        <v>124</v>
      </c>
      <c r="AC6" s="95" t="s">
        <v>69</v>
      </c>
      <c r="AD6" s="95" t="s">
        <v>92</v>
      </c>
      <c r="AE6" s="95" t="s">
        <v>93</v>
      </c>
      <c r="AF6" s="95" t="s">
        <v>97</v>
      </c>
      <c r="AG6" s="95" t="s">
        <v>94</v>
      </c>
      <c r="AH6" s="95" t="s">
        <v>118</v>
      </c>
      <c r="AI6" s="95" t="s">
        <v>95</v>
      </c>
      <c r="AJ6" s="95" t="s">
        <v>46</v>
      </c>
      <c r="AK6" s="95" t="s">
        <v>52</v>
      </c>
      <c r="AL6" s="95" t="s">
        <v>151</v>
      </c>
      <c r="AM6" s="95" t="s">
        <v>152</v>
      </c>
      <c r="AN6" s="95" t="s">
        <v>103</v>
      </c>
      <c r="AO6" s="95" t="s">
        <v>157</v>
      </c>
      <c r="AP6" s="95" t="s">
        <v>158</v>
      </c>
      <c r="AQ6" s="95" t="s">
        <v>74</v>
      </c>
      <c r="AR6" s="95" t="s">
        <v>81</v>
      </c>
      <c r="AS6" s="729"/>
      <c r="AT6" s="729"/>
    </row>
    <row r="7" spans="1:48" s="98" customFormat="1" ht="17.25" customHeight="1" x14ac:dyDescent="0.15">
      <c r="A7" s="99">
        <v>1</v>
      </c>
      <c r="B7" s="100" t="s">
        <v>34</v>
      </c>
      <c r="C7" s="101" t="s">
        <v>25</v>
      </c>
      <c r="D7" s="140">
        <v>741.68999999999994</v>
      </c>
      <c r="E7" s="102">
        <f>D7-AS7</f>
        <v>732.41</v>
      </c>
      <c r="F7" s="103">
        <f>SUM(F11:F18)</f>
        <v>0</v>
      </c>
      <c r="G7" s="103">
        <f>SUM(G10:G18)</f>
        <v>0</v>
      </c>
      <c r="H7" s="103">
        <f>SUM(H9,H11:H18)</f>
        <v>0</v>
      </c>
      <c r="I7" s="103">
        <f>SUM(I9:I10,I12:I18)</f>
        <v>0</v>
      </c>
      <c r="J7" s="103">
        <f>SUM(J9:J11,J13:J18)</f>
        <v>0</v>
      </c>
      <c r="K7" s="103">
        <f>SUM(K9:K12,K14:K18)</f>
        <v>0</v>
      </c>
      <c r="L7" s="103">
        <f>SUM(L9:L13,L15:L18)</f>
        <v>0</v>
      </c>
      <c r="M7" s="103">
        <f>SUM(M9:M14,M16:M18)</f>
        <v>0</v>
      </c>
      <c r="N7" s="103">
        <f>SUM(N9:N15,N17:N18)</f>
        <v>0</v>
      </c>
      <c r="O7" s="103">
        <f>SUM(O9:O16,O18)</f>
        <v>0</v>
      </c>
      <c r="P7" s="103">
        <f>SUM(P9:P17)</f>
        <v>7.7</v>
      </c>
      <c r="Q7" s="104">
        <f>SUM(Q9:Q18)</f>
        <v>1.58</v>
      </c>
      <c r="R7" s="103">
        <f>SUM(R9:R18)</f>
        <v>0</v>
      </c>
      <c r="S7" s="103">
        <f t="shared" ref="S7:AR7" si="0">SUM(S9:S18)</f>
        <v>0</v>
      </c>
      <c r="T7" s="103">
        <f t="shared" si="0"/>
        <v>0</v>
      </c>
      <c r="U7" s="103">
        <f t="shared" si="0"/>
        <v>0</v>
      </c>
      <c r="V7" s="103">
        <f t="shared" si="0"/>
        <v>0</v>
      </c>
      <c r="W7" s="103">
        <f t="shared" si="0"/>
        <v>0</v>
      </c>
      <c r="X7" s="103">
        <f t="shared" si="0"/>
        <v>1</v>
      </c>
      <c r="Y7" s="103">
        <f t="shared" si="0"/>
        <v>0</v>
      </c>
      <c r="Z7" s="103">
        <f t="shared" si="0"/>
        <v>0</v>
      </c>
      <c r="AA7" s="103">
        <f t="shared" si="0"/>
        <v>0</v>
      </c>
      <c r="AB7" s="103">
        <f t="shared" si="0"/>
        <v>0</v>
      </c>
      <c r="AC7" s="103">
        <f t="shared" si="0"/>
        <v>0</v>
      </c>
      <c r="AD7" s="103">
        <f t="shared" si="0"/>
        <v>0.57999999999999996</v>
      </c>
      <c r="AE7" s="103">
        <f t="shared" si="0"/>
        <v>0</v>
      </c>
      <c r="AF7" s="103">
        <f t="shared" si="0"/>
        <v>0</v>
      </c>
      <c r="AG7" s="103">
        <f t="shared" si="0"/>
        <v>0</v>
      </c>
      <c r="AH7" s="103">
        <f t="shared" si="0"/>
        <v>0</v>
      </c>
      <c r="AI7" s="103">
        <f t="shared" si="0"/>
        <v>0</v>
      </c>
      <c r="AJ7" s="103">
        <f t="shared" si="0"/>
        <v>0</v>
      </c>
      <c r="AK7" s="103">
        <f t="shared" si="0"/>
        <v>0</v>
      </c>
      <c r="AL7" s="103">
        <f t="shared" si="0"/>
        <v>0</v>
      </c>
      <c r="AM7" s="103">
        <f t="shared" si="0"/>
        <v>0</v>
      </c>
      <c r="AN7" s="103">
        <f t="shared" si="0"/>
        <v>0</v>
      </c>
      <c r="AO7" s="103">
        <f t="shared" si="0"/>
        <v>0</v>
      </c>
      <c r="AP7" s="103">
        <f t="shared" si="0"/>
        <v>0</v>
      </c>
      <c r="AQ7" s="103">
        <f t="shared" si="0"/>
        <v>0</v>
      </c>
      <c r="AR7" s="103">
        <f t="shared" si="0"/>
        <v>0</v>
      </c>
      <c r="AS7" s="105">
        <f>SUM(AS9:AS18)</f>
        <v>9.2800000000000011</v>
      </c>
      <c r="AT7" s="106">
        <f>E48</f>
        <v>750.20999999999992</v>
      </c>
      <c r="AV7" s="203" t="s">
        <v>207</v>
      </c>
    </row>
    <row r="8" spans="1:48" s="110" customFormat="1" ht="14" x14ac:dyDescent="0.15">
      <c r="A8" s="99" t="s">
        <v>5</v>
      </c>
      <c r="B8" s="100" t="s">
        <v>77</v>
      </c>
      <c r="C8" s="107" t="s">
        <v>78</v>
      </c>
      <c r="D8" s="140">
        <v>362.21</v>
      </c>
      <c r="E8" s="108">
        <f>SUM(I8:P8)</f>
        <v>0</v>
      </c>
      <c r="F8" s="109">
        <f>D8-AS8</f>
        <v>362.21</v>
      </c>
      <c r="G8" s="104">
        <f>SUM(G10)</f>
        <v>0</v>
      </c>
      <c r="H8" s="104">
        <f>SUM(H9)</f>
        <v>0</v>
      </c>
      <c r="I8" s="104">
        <f>SUM(I9:I10)</f>
        <v>0</v>
      </c>
      <c r="J8" s="104">
        <f t="shared" ref="J8:AS8" si="1">SUM(J9:J10)</f>
        <v>0</v>
      </c>
      <c r="K8" s="104">
        <f t="shared" si="1"/>
        <v>0</v>
      </c>
      <c r="L8" s="104">
        <f t="shared" si="1"/>
        <v>0</v>
      </c>
      <c r="M8" s="104">
        <f t="shared" si="1"/>
        <v>0</v>
      </c>
      <c r="N8" s="104">
        <f t="shared" si="1"/>
        <v>0</v>
      </c>
      <c r="O8" s="104">
        <f t="shared" si="1"/>
        <v>0</v>
      </c>
      <c r="P8" s="104">
        <f t="shared" si="1"/>
        <v>0</v>
      </c>
      <c r="Q8" s="104">
        <f>SUM(Q9:Q10)</f>
        <v>0</v>
      </c>
      <c r="R8" s="104">
        <f t="shared" si="1"/>
        <v>0</v>
      </c>
      <c r="S8" s="104">
        <f t="shared" si="1"/>
        <v>0</v>
      </c>
      <c r="T8" s="104">
        <f t="shared" si="1"/>
        <v>0</v>
      </c>
      <c r="U8" s="104">
        <f t="shared" si="1"/>
        <v>0</v>
      </c>
      <c r="V8" s="104">
        <f t="shared" si="1"/>
        <v>0</v>
      </c>
      <c r="W8" s="104">
        <f t="shared" si="1"/>
        <v>0</v>
      </c>
      <c r="X8" s="104">
        <f t="shared" si="1"/>
        <v>0</v>
      </c>
      <c r="Y8" s="104">
        <f t="shared" si="1"/>
        <v>0</v>
      </c>
      <c r="Z8" s="104">
        <f t="shared" si="1"/>
        <v>0</v>
      </c>
      <c r="AA8" s="104">
        <f t="shared" si="1"/>
        <v>0</v>
      </c>
      <c r="AB8" s="104">
        <f t="shared" si="1"/>
        <v>0</v>
      </c>
      <c r="AC8" s="104">
        <f t="shared" si="1"/>
        <v>0</v>
      </c>
      <c r="AD8" s="104">
        <f t="shared" si="1"/>
        <v>0</v>
      </c>
      <c r="AE8" s="104">
        <f t="shared" si="1"/>
        <v>0</v>
      </c>
      <c r="AF8" s="104">
        <f t="shared" si="1"/>
        <v>0</v>
      </c>
      <c r="AG8" s="104">
        <f t="shared" si="1"/>
        <v>0</v>
      </c>
      <c r="AH8" s="104">
        <f t="shared" si="1"/>
        <v>0</v>
      </c>
      <c r="AI8" s="104">
        <f t="shared" si="1"/>
        <v>0</v>
      </c>
      <c r="AJ8" s="104">
        <f t="shared" si="1"/>
        <v>0</v>
      </c>
      <c r="AK8" s="104">
        <f t="shared" si="1"/>
        <v>0</v>
      </c>
      <c r="AL8" s="104">
        <f t="shared" si="1"/>
        <v>0</v>
      </c>
      <c r="AM8" s="104">
        <f t="shared" si="1"/>
        <v>0</v>
      </c>
      <c r="AN8" s="104">
        <f t="shared" si="1"/>
        <v>0</v>
      </c>
      <c r="AO8" s="104">
        <f t="shared" si="1"/>
        <v>0</v>
      </c>
      <c r="AP8" s="104">
        <f t="shared" si="1"/>
        <v>0</v>
      </c>
      <c r="AQ8" s="104">
        <f t="shared" si="1"/>
        <v>0</v>
      </c>
      <c r="AR8" s="104">
        <f t="shared" si="1"/>
        <v>0</v>
      </c>
      <c r="AS8" s="104">
        <f t="shared" si="1"/>
        <v>0</v>
      </c>
      <c r="AT8" s="107">
        <f>F48</f>
        <v>362.21</v>
      </c>
      <c r="AU8" s="94"/>
      <c r="AV8" s="203" t="s">
        <v>208</v>
      </c>
    </row>
    <row r="9" spans="1:48" s="110" customFormat="1" ht="14" x14ac:dyDescent="0.15">
      <c r="A9" s="99"/>
      <c r="B9" s="100" t="s">
        <v>205</v>
      </c>
      <c r="C9" s="107" t="s">
        <v>76</v>
      </c>
      <c r="D9" s="140">
        <v>358.21</v>
      </c>
      <c r="E9" s="108">
        <f>SUM(H9:P9)</f>
        <v>0</v>
      </c>
      <c r="F9" s="104">
        <f>SUM(H9)</f>
        <v>0</v>
      </c>
      <c r="G9" s="109">
        <f>D9-AS9</f>
        <v>358.21</v>
      </c>
      <c r="H9" s="126"/>
      <c r="I9" s="126"/>
      <c r="J9" s="126"/>
      <c r="K9" s="126"/>
      <c r="L9" s="126"/>
      <c r="M9" s="126"/>
      <c r="N9" s="126"/>
      <c r="O9" s="126"/>
      <c r="P9" s="126"/>
      <c r="Q9" s="104">
        <f>SUM(R9:AQ9)</f>
        <v>0</v>
      </c>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04">
        <f>SUM(R9:AR9,H9:P9)</f>
        <v>0</v>
      </c>
      <c r="AT9" s="107">
        <f>G48</f>
        <v>358.21</v>
      </c>
      <c r="AU9" s="94"/>
      <c r="AV9" s="203" t="s">
        <v>209</v>
      </c>
    </row>
    <row r="10" spans="1:48" s="110" customFormat="1" ht="14" x14ac:dyDescent="0.15">
      <c r="A10" s="99"/>
      <c r="B10" s="100" t="s">
        <v>206</v>
      </c>
      <c r="C10" s="107" t="s">
        <v>204</v>
      </c>
      <c r="D10" s="140">
        <v>4</v>
      </c>
      <c r="E10" s="108">
        <f>SUM(G10,I10:P10)</f>
        <v>0</v>
      </c>
      <c r="F10" s="104">
        <f>SUM(G10)</f>
        <v>0</v>
      </c>
      <c r="G10" s="126"/>
      <c r="H10" s="109">
        <f>D10-AS10</f>
        <v>4</v>
      </c>
      <c r="I10" s="126"/>
      <c r="J10" s="126"/>
      <c r="K10" s="126"/>
      <c r="L10" s="126"/>
      <c r="M10" s="126"/>
      <c r="N10" s="126"/>
      <c r="O10" s="126"/>
      <c r="P10" s="126"/>
      <c r="Q10" s="104">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04">
        <f>SUM(R10:AR10,I10:P10,G10)</f>
        <v>0</v>
      </c>
      <c r="AT10" s="107">
        <f>H48</f>
        <v>4</v>
      </c>
      <c r="AU10" s="94"/>
      <c r="AV10" s="203" t="s">
        <v>210</v>
      </c>
    </row>
    <row r="11" spans="1:48" s="110" customFormat="1" ht="14" x14ac:dyDescent="0.15">
      <c r="A11" s="99" t="s">
        <v>6</v>
      </c>
      <c r="B11" s="100" t="s">
        <v>105</v>
      </c>
      <c r="C11" s="107" t="s">
        <v>54</v>
      </c>
      <c r="D11" s="140">
        <v>142.49</v>
      </c>
      <c r="E11" s="108">
        <f>SUM(G11:H11,J11:P11)</f>
        <v>1</v>
      </c>
      <c r="F11" s="104">
        <f>SUM(G11:H11)</f>
        <v>0</v>
      </c>
      <c r="G11" s="126"/>
      <c r="H11" s="126"/>
      <c r="I11" s="109">
        <f>D11-AS11</f>
        <v>139.91</v>
      </c>
      <c r="J11" s="126"/>
      <c r="K11" s="126"/>
      <c r="L11" s="126"/>
      <c r="M11" s="126"/>
      <c r="N11" s="126"/>
      <c r="O11" s="126"/>
      <c r="P11" s="126">
        <v>1</v>
      </c>
      <c r="Q11" s="104">
        <f t="shared" si="2"/>
        <v>1.58</v>
      </c>
      <c r="R11" s="126"/>
      <c r="S11" s="126"/>
      <c r="T11" s="126"/>
      <c r="U11" s="126"/>
      <c r="V11" s="126"/>
      <c r="W11" s="126"/>
      <c r="X11" s="126">
        <v>1</v>
      </c>
      <c r="Y11" s="126"/>
      <c r="Z11" s="126"/>
      <c r="AA11" s="126"/>
      <c r="AB11" s="126"/>
      <c r="AC11" s="126"/>
      <c r="AD11" s="126">
        <v>0.57999999999999996</v>
      </c>
      <c r="AE11" s="126"/>
      <c r="AF11" s="126"/>
      <c r="AG11" s="126"/>
      <c r="AH11" s="126"/>
      <c r="AI11" s="126"/>
      <c r="AJ11" s="126"/>
      <c r="AK11" s="126"/>
      <c r="AL11" s="126"/>
      <c r="AM11" s="126"/>
      <c r="AN11" s="126"/>
      <c r="AO11" s="126"/>
      <c r="AP11" s="126"/>
      <c r="AQ11" s="126"/>
      <c r="AR11" s="126"/>
      <c r="AS11" s="104">
        <f>SUM(R11:AR11,J11:P11,G11:H11)</f>
        <v>2.58</v>
      </c>
      <c r="AT11" s="107">
        <f>I48</f>
        <v>139.91</v>
      </c>
      <c r="AU11" s="94"/>
    </row>
    <row r="12" spans="1:48" s="110" customFormat="1" ht="14" x14ac:dyDescent="0.15">
      <c r="A12" s="99" t="s">
        <v>7</v>
      </c>
      <c r="B12" s="100" t="s">
        <v>37</v>
      </c>
      <c r="C12" s="107" t="s">
        <v>42</v>
      </c>
      <c r="D12" s="140">
        <v>122.06</v>
      </c>
      <c r="E12" s="108">
        <f>SUM(G12:I12,K12:P12)</f>
        <v>0</v>
      </c>
      <c r="F12" s="104">
        <f t="shared" ref="F12:F17" si="3">SUM(G12:H12)</f>
        <v>0</v>
      </c>
      <c r="G12" s="126"/>
      <c r="H12" s="126"/>
      <c r="I12" s="126"/>
      <c r="J12" s="109">
        <f>D12-AS12</f>
        <v>122.06</v>
      </c>
      <c r="K12" s="126"/>
      <c r="L12" s="126"/>
      <c r="M12" s="126"/>
      <c r="N12" s="126"/>
      <c r="O12" s="126"/>
      <c r="P12" s="126"/>
      <c r="Q12" s="104">
        <f t="shared" si="2"/>
        <v>0</v>
      </c>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04">
        <f>SUM(R12:AR12,K12:P12,G12:I12)</f>
        <v>0</v>
      </c>
      <c r="AT12" s="107">
        <f>J48</f>
        <v>122.06</v>
      </c>
      <c r="AU12" s="94"/>
    </row>
    <row r="13" spans="1:48" s="110" customFormat="1" ht="14" x14ac:dyDescent="0.15">
      <c r="A13" s="99" t="s">
        <v>8</v>
      </c>
      <c r="B13" s="100" t="s">
        <v>15</v>
      </c>
      <c r="C13" s="107" t="s">
        <v>26</v>
      </c>
      <c r="D13" s="140">
        <v>18.61</v>
      </c>
      <c r="E13" s="108">
        <f>SUM(G13:J13,L13:P13)</f>
        <v>0</v>
      </c>
      <c r="F13" s="104">
        <f t="shared" si="3"/>
        <v>0</v>
      </c>
      <c r="G13" s="126"/>
      <c r="H13" s="126"/>
      <c r="I13" s="126"/>
      <c r="J13" s="126"/>
      <c r="K13" s="109">
        <f>D13-AS13</f>
        <v>18.61</v>
      </c>
      <c r="L13" s="126"/>
      <c r="M13" s="126"/>
      <c r="N13" s="126"/>
      <c r="O13" s="126"/>
      <c r="P13" s="126"/>
      <c r="Q13" s="104">
        <f t="shared" si="2"/>
        <v>0</v>
      </c>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04">
        <f>SUM(R13:AR13,L13:P13,G13:J13)</f>
        <v>0</v>
      </c>
      <c r="AT13" s="107">
        <f>K48</f>
        <v>18.61</v>
      </c>
      <c r="AU13" s="94"/>
    </row>
    <row r="14" spans="1:48" s="110" customFormat="1" ht="14" x14ac:dyDescent="0.15">
      <c r="A14" s="99" t="s">
        <v>9</v>
      </c>
      <c r="B14" s="100" t="s">
        <v>16</v>
      </c>
      <c r="C14" s="107" t="s">
        <v>27</v>
      </c>
      <c r="D14" s="140">
        <v>0</v>
      </c>
      <c r="E14" s="108">
        <f>SUM(G14:K14,M14:P14)</f>
        <v>0</v>
      </c>
      <c r="F14" s="104">
        <f t="shared" si="3"/>
        <v>0</v>
      </c>
      <c r="G14" s="126"/>
      <c r="H14" s="126"/>
      <c r="I14" s="126"/>
      <c r="J14" s="126"/>
      <c r="K14" s="126"/>
      <c r="L14" s="109">
        <f>D14-AS14</f>
        <v>0</v>
      </c>
      <c r="M14" s="126"/>
      <c r="N14" s="126"/>
      <c r="O14" s="126"/>
      <c r="P14" s="126"/>
      <c r="Q14" s="104">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04">
        <f>SUM(R14:AR14,M14:P14,G14:K14)</f>
        <v>0</v>
      </c>
      <c r="AT14" s="107">
        <f>L48</f>
        <v>0</v>
      </c>
      <c r="AU14" s="94"/>
    </row>
    <row r="15" spans="1:48" s="110" customFormat="1" ht="14" x14ac:dyDescent="0.15">
      <c r="A15" s="99" t="s">
        <v>39</v>
      </c>
      <c r="B15" s="100" t="s">
        <v>38</v>
      </c>
      <c r="C15" s="107" t="s">
        <v>43</v>
      </c>
      <c r="D15" s="140">
        <v>14.02</v>
      </c>
      <c r="E15" s="108">
        <f>SUM(G15:L15,N15:P15)</f>
        <v>0</v>
      </c>
      <c r="F15" s="104">
        <f t="shared" si="3"/>
        <v>0</v>
      </c>
      <c r="G15" s="126"/>
      <c r="H15" s="126"/>
      <c r="I15" s="126"/>
      <c r="J15" s="126"/>
      <c r="K15" s="126"/>
      <c r="L15" s="126"/>
      <c r="M15" s="109">
        <f>D15-AS15</f>
        <v>14.02</v>
      </c>
      <c r="N15" s="126"/>
      <c r="O15" s="126"/>
      <c r="P15" s="126"/>
      <c r="Q15" s="104">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04">
        <f>SUM(R15:AR15,N15:P15,G15:L15)</f>
        <v>0</v>
      </c>
      <c r="AT15" s="107">
        <f>M48</f>
        <v>14.02</v>
      </c>
      <c r="AU15" s="94"/>
    </row>
    <row r="16" spans="1:48" s="110" customFormat="1" ht="14" x14ac:dyDescent="0.15">
      <c r="A16" s="99" t="s">
        <v>40</v>
      </c>
      <c r="B16" s="100" t="s">
        <v>82</v>
      </c>
      <c r="C16" s="107" t="s">
        <v>70</v>
      </c>
      <c r="D16" s="140">
        <v>70.510000000000005</v>
      </c>
      <c r="E16" s="108">
        <f>SUM(G16:M16,O16:P16)</f>
        <v>6.7</v>
      </c>
      <c r="F16" s="104">
        <f t="shared" si="3"/>
        <v>0</v>
      </c>
      <c r="G16" s="126"/>
      <c r="H16" s="126"/>
      <c r="I16" s="126"/>
      <c r="J16" s="126"/>
      <c r="K16" s="126"/>
      <c r="L16" s="126"/>
      <c r="M16" s="126"/>
      <c r="N16" s="109">
        <f>D16-AS16</f>
        <v>63.81</v>
      </c>
      <c r="O16" s="126"/>
      <c r="P16" s="126">
        <v>6.7</v>
      </c>
      <c r="Q16" s="104">
        <f t="shared" si="2"/>
        <v>0</v>
      </c>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04">
        <f>SUM(R16:AR16,O16:P16,G16:M16)</f>
        <v>6.7</v>
      </c>
      <c r="AT16" s="107">
        <f>N48</f>
        <v>63.81</v>
      </c>
      <c r="AU16" s="94"/>
    </row>
    <row r="17" spans="1:47" s="110" customFormat="1" ht="14" x14ac:dyDescent="0.15">
      <c r="A17" s="99" t="s">
        <v>50</v>
      </c>
      <c r="B17" s="100" t="s">
        <v>48</v>
      </c>
      <c r="C17" s="107" t="s">
        <v>49</v>
      </c>
      <c r="D17" s="140">
        <v>0</v>
      </c>
      <c r="E17" s="108">
        <f>SUM(G17:N17,P17)</f>
        <v>0</v>
      </c>
      <c r="F17" s="104">
        <f t="shared" si="3"/>
        <v>0</v>
      </c>
      <c r="G17" s="126"/>
      <c r="H17" s="126"/>
      <c r="I17" s="126"/>
      <c r="J17" s="126"/>
      <c r="K17" s="126"/>
      <c r="L17" s="126"/>
      <c r="M17" s="126"/>
      <c r="N17" s="126"/>
      <c r="O17" s="109">
        <f>D17-AS17</f>
        <v>0</v>
      </c>
      <c r="P17" s="126"/>
      <c r="Q17" s="104">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04">
        <f>SUM(R17:AR17,P17,G17:N17)</f>
        <v>0</v>
      </c>
      <c r="AT17" s="107">
        <f>O48</f>
        <v>0</v>
      </c>
      <c r="AU17" s="94"/>
    </row>
    <row r="18" spans="1:47" s="110" customFormat="1" ht="14" x14ac:dyDescent="0.15">
      <c r="A18" s="99" t="s">
        <v>187</v>
      </c>
      <c r="B18" s="100" t="s">
        <v>55</v>
      </c>
      <c r="C18" s="107" t="s">
        <v>56</v>
      </c>
      <c r="D18" s="140">
        <v>11.77</v>
      </c>
      <c r="E18" s="108">
        <f>SUM(G18:O18)</f>
        <v>0</v>
      </c>
      <c r="F18" s="104">
        <f>SUM(G18:H18)</f>
        <v>0</v>
      </c>
      <c r="G18" s="126"/>
      <c r="H18" s="126"/>
      <c r="I18" s="126"/>
      <c r="J18" s="126"/>
      <c r="K18" s="126"/>
      <c r="L18" s="126"/>
      <c r="M18" s="126"/>
      <c r="N18" s="126"/>
      <c r="O18" s="126"/>
      <c r="P18" s="109">
        <f>D18-AS18</f>
        <v>11.77</v>
      </c>
      <c r="Q18" s="104">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04">
        <f>SUM(R18:AR18,G18:O18)</f>
        <v>0</v>
      </c>
      <c r="AT18" s="107">
        <f>P48</f>
        <v>29.57</v>
      </c>
      <c r="AU18" s="94"/>
    </row>
    <row r="19" spans="1:47" s="110" customFormat="1" ht="14" x14ac:dyDescent="0.15">
      <c r="A19" s="99">
        <v>2</v>
      </c>
      <c r="B19" s="99" t="s">
        <v>35</v>
      </c>
      <c r="C19" s="107" t="s">
        <v>28</v>
      </c>
      <c r="D19" s="140">
        <v>259.72000000000003</v>
      </c>
      <c r="E19" s="108">
        <f>SUM(G19:P19)</f>
        <v>1.6</v>
      </c>
      <c r="F19" s="104">
        <f t="shared" ref="F19:F46" si="4">SUM(G19:H19)</f>
        <v>0</v>
      </c>
      <c r="G19" s="104">
        <f>SUM(G20:G45)</f>
        <v>0</v>
      </c>
      <c r="H19" s="104">
        <f t="shared" ref="H19:P19" si="5">SUM(H20:H45)</f>
        <v>0</v>
      </c>
      <c r="I19" s="104">
        <f t="shared" si="5"/>
        <v>0</v>
      </c>
      <c r="J19" s="104">
        <f t="shared" si="5"/>
        <v>0</v>
      </c>
      <c r="K19" s="104">
        <f t="shared" si="5"/>
        <v>0</v>
      </c>
      <c r="L19" s="104">
        <f t="shared" si="5"/>
        <v>0</v>
      </c>
      <c r="M19" s="104">
        <f t="shared" si="5"/>
        <v>0</v>
      </c>
      <c r="N19" s="104">
        <f t="shared" si="5"/>
        <v>0</v>
      </c>
      <c r="O19" s="104">
        <f t="shared" si="5"/>
        <v>0</v>
      </c>
      <c r="P19" s="104">
        <f t="shared" si="5"/>
        <v>1.6</v>
      </c>
      <c r="Q19" s="109">
        <f>D19-AS19</f>
        <v>258.05</v>
      </c>
      <c r="R19" s="104">
        <f>SUM(R21:R45)</f>
        <v>0</v>
      </c>
      <c r="S19" s="104">
        <f>SUM(S22:S45,S20)</f>
        <v>0</v>
      </c>
      <c r="T19" s="104">
        <f>SUM(T20:T21,T23:T45)</f>
        <v>0</v>
      </c>
      <c r="U19" s="104">
        <f>SUM(U20:U22,U24:U45)</f>
        <v>0</v>
      </c>
      <c r="V19" s="104">
        <f>SUM(V20:V23,V25:V45)</f>
        <v>0</v>
      </c>
      <c r="W19" s="104">
        <f>SUM(W20:W24,W26:W45)</f>
        <v>0</v>
      </c>
      <c r="X19" s="104">
        <f>SUM(X20:X25,X27:X45)</f>
        <v>0</v>
      </c>
      <c r="Y19" s="104">
        <f>SUM(Y20:Y26,Y28:Y45)</f>
        <v>0</v>
      </c>
      <c r="Z19" s="104">
        <f>SUM(Z20:Z27,Z29:Z45)</f>
        <v>7.0000000000000007E-2</v>
      </c>
      <c r="AA19" s="104">
        <f>SUM(AA20:AA28,AA30:AA45)</f>
        <v>0</v>
      </c>
      <c r="AB19" s="104">
        <f>SUM(AB20:AB29,AB31:AB45)</f>
        <v>0</v>
      </c>
      <c r="AC19" s="104">
        <f>SUM(AC20:AC30,AC32:AC45)</f>
        <v>0</v>
      </c>
      <c r="AD19" s="104">
        <f>SUM(AD20:AD31,AD33:AD45)</f>
        <v>0</v>
      </c>
      <c r="AE19" s="104">
        <f>SUM(AE20:AE32,AE34:AE45)</f>
        <v>0</v>
      </c>
      <c r="AF19" s="104">
        <f>SUM(AF20:AF33,AF35:AF45)</f>
        <v>0</v>
      </c>
      <c r="AG19" s="104">
        <f>SUM(AG20:AG34,AG36:AG45)</f>
        <v>0</v>
      </c>
      <c r="AH19" s="104">
        <f>SUM(AH20:AH35,AH37:AH45)</f>
        <v>0</v>
      </c>
      <c r="AI19" s="104">
        <f>SUM(AI20:AI36,AI38:AI45)</f>
        <v>0</v>
      </c>
      <c r="AJ19" s="104">
        <f>SUM(AJ20:AJ37,AJ39:AJ45)</f>
        <v>0</v>
      </c>
      <c r="AK19" s="104">
        <f>SUM(AK20:AK38,AK40:AK45)</f>
        <v>0</v>
      </c>
      <c r="AL19" s="104">
        <f>SUM(AL20:AL39,AL41:AL45)</f>
        <v>0</v>
      </c>
      <c r="AM19" s="104">
        <f>SUM(AM20:AM40,AM42:AM45)</f>
        <v>0</v>
      </c>
      <c r="AN19" s="104">
        <f>SUM(AN20:AN41,AN43:AN45)</f>
        <v>0</v>
      </c>
      <c r="AO19" s="104">
        <f>SUM(AO20:AO42,AO44:AO45)</f>
        <v>0</v>
      </c>
      <c r="AP19" s="104">
        <f>SUM(AP20:AP43,AP45)</f>
        <v>0</v>
      </c>
      <c r="AQ19" s="104">
        <f>SUM(AQ20:AQ44)</f>
        <v>0</v>
      </c>
      <c r="AR19" s="104">
        <f>SUM(AR20:AR45)</f>
        <v>0</v>
      </c>
      <c r="AS19" s="104">
        <f>SUM(AS20:AS45)</f>
        <v>1.6700000000000002</v>
      </c>
      <c r="AT19" s="107">
        <f>Q48</f>
        <v>259.7</v>
      </c>
      <c r="AU19" s="94"/>
    </row>
    <row r="20" spans="1:47" s="110" customFormat="1" ht="14" x14ac:dyDescent="0.15">
      <c r="A20" s="99" t="s">
        <v>21</v>
      </c>
      <c r="B20" s="100" t="s">
        <v>17</v>
      </c>
      <c r="C20" s="107" t="s">
        <v>29</v>
      </c>
      <c r="D20" s="140">
        <v>0</v>
      </c>
      <c r="E20" s="108">
        <f>SUM(G20:P20)</f>
        <v>0</v>
      </c>
      <c r="F20" s="104">
        <f t="shared" si="4"/>
        <v>0</v>
      </c>
      <c r="G20" s="126"/>
      <c r="H20" s="126"/>
      <c r="I20" s="126"/>
      <c r="J20" s="126"/>
      <c r="K20" s="126"/>
      <c r="L20" s="126"/>
      <c r="M20" s="126"/>
      <c r="N20" s="126"/>
      <c r="O20" s="126"/>
      <c r="P20" s="126"/>
      <c r="Q20" s="104">
        <f>SUM(S20:AQ20)</f>
        <v>0</v>
      </c>
      <c r="R20" s="109">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04">
        <f>SUM(S20:AR20,G20:P20)</f>
        <v>0</v>
      </c>
      <c r="AT20" s="107">
        <f>R48</f>
        <v>0</v>
      </c>
      <c r="AU20" s="94"/>
    </row>
    <row r="21" spans="1:47" s="110" customFormat="1" ht="14" x14ac:dyDescent="0.15">
      <c r="A21" s="99" t="s">
        <v>10</v>
      </c>
      <c r="B21" s="100" t="s">
        <v>18</v>
      </c>
      <c r="C21" s="107" t="s">
        <v>30</v>
      </c>
      <c r="D21" s="140">
        <v>0</v>
      </c>
      <c r="E21" s="108">
        <f t="shared" ref="E21:E46" si="6">SUM(G21:P21)</f>
        <v>0</v>
      </c>
      <c r="F21" s="104">
        <f t="shared" si="4"/>
        <v>0</v>
      </c>
      <c r="G21" s="126"/>
      <c r="H21" s="126"/>
      <c r="I21" s="126"/>
      <c r="J21" s="126"/>
      <c r="K21" s="126"/>
      <c r="L21" s="126"/>
      <c r="M21" s="126"/>
      <c r="N21" s="126"/>
      <c r="O21" s="126"/>
      <c r="P21" s="126"/>
      <c r="Q21" s="104">
        <f>SUM(R21,T21:AQ21)</f>
        <v>0</v>
      </c>
      <c r="R21" s="126"/>
      <c r="S21" s="109">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04">
        <f>SUM(T21:AR21,R21,G21:P21)</f>
        <v>0</v>
      </c>
      <c r="AT21" s="107">
        <f>S48</f>
        <v>0</v>
      </c>
      <c r="AU21" s="94"/>
    </row>
    <row r="22" spans="1:47" s="110" customFormat="1" ht="14" x14ac:dyDescent="0.15">
      <c r="A22" s="99" t="s">
        <v>11</v>
      </c>
      <c r="B22" s="100" t="s">
        <v>19</v>
      </c>
      <c r="C22" s="107" t="s">
        <v>123</v>
      </c>
      <c r="D22" s="140">
        <v>0</v>
      </c>
      <c r="E22" s="108">
        <f t="shared" si="6"/>
        <v>0</v>
      </c>
      <c r="F22" s="104">
        <f t="shared" si="4"/>
        <v>0</v>
      </c>
      <c r="G22" s="126"/>
      <c r="H22" s="126"/>
      <c r="I22" s="126"/>
      <c r="J22" s="126"/>
      <c r="K22" s="126"/>
      <c r="L22" s="126"/>
      <c r="M22" s="126"/>
      <c r="N22" s="126"/>
      <c r="O22" s="126"/>
      <c r="P22" s="126"/>
      <c r="Q22" s="104">
        <f>SUM(R22:S22,U22:AQ22)</f>
        <v>0</v>
      </c>
      <c r="R22" s="126"/>
      <c r="S22" s="126"/>
      <c r="T22" s="109">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04">
        <f>SUM(U22:AR22,R22:S22,G22:P22)</f>
        <v>0</v>
      </c>
      <c r="AT22" s="107">
        <f>T48</f>
        <v>0</v>
      </c>
      <c r="AU22" s="94"/>
    </row>
    <row r="23" spans="1:47" s="110" customFormat="1" ht="14" x14ac:dyDescent="0.15">
      <c r="A23" s="99" t="s">
        <v>12</v>
      </c>
      <c r="B23" s="100" t="s">
        <v>79</v>
      </c>
      <c r="C23" s="107" t="s">
        <v>126</v>
      </c>
      <c r="D23" s="140">
        <v>0</v>
      </c>
      <c r="E23" s="108">
        <f t="shared" si="6"/>
        <v>0</v>
      </c>
      <c r="F23" s="104">
        <f t="shared" si="4"/>
        <v>0</v>
      </c>
      <c r="G23" s="126"/>
      <c r="H23" s="126"/>
      <c r="I23" s="126"/>
      <c r="J23" s="126"/>
      <c r="K23" s="126"/>
      <c r="L23" s="126"/>
      <c r="M23" s="126"/>
      <c r="N23" s="126"/>
      <c r="O23" s="126"/>
      <c r="P23" s="126"/>
      <c r="Q23" s="104">
        <f>SUM(R23:T23,V23:AQ23)</f>
        <v>0</v>
      </c>
      <c r="R23" s="126"/>
      <c r="S23" s="126"/>
      <c r="T23" s="126"/>
      <c r="U23" s="109">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04">
        <f>SUM(V23:AR23,R23:T23,G23:P23)</f>
        <v>0</v>
      </c>
      <c r="AT23" s="107">
        <f>U48</f>
        <v>0</v>
      </c>
      <c r="AU23" s="94"/>
    </row>
    <row r="24" spans="1:47" s="110" customFormat="1" ht="14" x14ac:dyDescent="0.15">
      <c r="A24" s="99" t="s">
        <v>13</v>
      </c>
      <c r="B24" s="100" t="s">
        <v>83</v>
      </c>
      <c r="C24" s="107" t="s">
        <v>127</v>
      </c>
      <c r="D24" s="140">
        <v>0</v>
      </c>
      <c r="E24" s="108">
        <f t="shared" si="6"/>
        <v>0</v>
      </c>
      <c r="F24" s="104">
        <f t="shared" si="4"/>
        <v>0</v>
      </c>
      <c r="G24" s="126"/>
      <c r="H24" s="126"/>
      <c r="I24" s="126"/>
      <c r="J24" s="126"/>
      <c r="K24" s="126"/>
      <c r="L24" s="126"/>
      <c r="M24" s="126"/>
      <c r="N24" s="126"/>
      <c r="O24" s="126"/>
      <c r="P24" s="126"/>
      <c r="Q24" s="104">
        <f>SUM(R24:U24,W24:AQ24)</f>
        <v>0</v>
      </c>
      <c r="R24" s="126"/>
      <c r="S24" s="126"/>
      <c r="T24" s="126"/>
      <c r="U24" s="126"/>
      <c r="V24" s="109">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04">
        <f>SUM(W24:AR24,R24:U24,G24:P24)</f>
        <v>0</v>
      </c>
      <c r="AT24" s="107">
        <f>V48</f>
        <v>0</v>
      </c>
      <c r="AU24" s="94"/>
    </row>
    <row r="25" spans="1:47" s="110" customFormat="1" ht="14" x14ac:dyDescent="0.15">
      <c r="A25" s="99" t="s">
        <v>14</v>
      </c>
      <c r="B25" s="100" t="s">
        <v>84</v>
      </c>
      <c r="C25" s="107" t="s">
        <v>125</v>
      </c>
      <c r="D25" s="140">
        <v>0.15</v>
      </c>
      <c r="E25" s="108">
        <f t="shared" si="6"/>
        <v>0</v>
      </c>
      <c r="F25" s="104">
        <f t="shared" si="4"/>
        <v>0</v>
      </c>
      <c r="G25" s="126"/>
      <c r="H25" s="126"/>
      <c r="I25" s="126"/>
      <c r="J25" s="126"/>
      <c r="K25" s="126"/>
      <c r="L25" s="126"/>
      <c r="M25" s="126"/>
      <c r="N25" s="126"/>
      <c r="O25" s="126"/>
      <c r="P25" s="126"/>
      <c r="Q25" s="104">
        <f>SUM(R25:V25,X25:AQ25)</f>
        <v>0</v>
      </c>
      <c r="R25" s="126"/>
      <c r="S25" s="126"/>
      <c r="T25" s="126"/>
      <c r="U25" s="126"/>
      <c r="V25" s="126"/>
      <c r="W25" s="109">
        <f>D25-AS25</f>
        <v>0.15</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04">
        <f>SUM(X25:AR25,R25:V25,G25:P25)</f>
        <v>0</v>
      </c>
      <c r="AT25" s="107">
        <f>W48</f>
        <v>0.15</v>
      </c>
      <c r="AU25" s="94"/>
    </row>
    <row r="26" spans="1:47" s="110" customFormat="1" ht="14" x14ac:dyDescent="0.15">
      <c r="A26" s="99" t="s">
        <v>22</v>
      </c>
      <c r="B26" s="100" t="s">
        <v>85</v>
      </c>
      <c r="C26" s="107" t="s">
        <v>51</v>
      </c>
      <c r="D26" s="140">
        <v>0.62</v>
      </c>
      <c r="E26" s="108">
        <f t="shared" si="6"/>
        <v>0</v>
      </c>
      <c r="F26" s="104">
        <f t="shared" si="4"/>
        <v>0</v>
      </c>
      <c r="G26" s="126"/>
      <c r="H26" s="126"/>
      <c r="I26" s="126"/>
      <c r="J26" s="126"/>
      <c r="K26" s="126"/>
      <c r="L26" s="126"/>
      <c r="M26" s="126"/>
      <c r="N26" s="126"/>
      <c r="O26" s="126"/>
      <c r="P26" s="126"/>
      <c r="Q26" s="104">
        <f>SUM(R26:W26,Y26:AQ26)</f>
        <v>0</v>
      </c>
      <c r="R26" s="126"/>
      <c r="S26" s="126"/>
      <c r="T26" s="126"/>
      <c r="U26" s="126"/>
      <c r="V26" s="126"/>
      <c r="W26" s="126"/>
      <c r="X26" s="109">
        <f>D26-AS26</f>
        <v>0.62</v>
      </c>
      <c r="Y26" s="126"/>
      <c r="Z26" s="126"/>
      <c r="AA26" s="126"/>
      <c r="AB26" s="126"/>
      <c r="AC26" s="126"/>
      <c r="AD26" s="126"/>
      <c r="AE26" s="126"/>
      <c r="AF26" s="126"/>
      <c r="AG26" s="126"/>
      <c r="AH26" s="126"/>
      <c r="AI26" s="126"/>
      <c r="AJ26" s="126"/>
      <c r="AK26" s="126"/>
      <c r="AL26" s="126"/>
      <c r="AM26" s="126"/>
      <c r="AN26" s="126"/>
      <c r="AO26" s="126"/>
      <c r="AP26" s="126"/>
      <c r="AQ26" s="126"/>
      <c r="AR26" s="126"/>
      <c r="AS26" s="104">
        <f>SUM(Y26:AR26,R26:W26,G26:P26)</f>
        <v>0</v>
      </c>
      <c r="AT26" s="107">
        <f>X48</f>
        <v>1.62</v>
      </c>
      <c r="AU26" s="94"/>
    </row>
    <row r="27" spans="1:47" s="110" customFormat="1" ht="20.25" customHeight="1" x14ac:dyDescent="0.15">
      <c r="A27" s="99" t="s">
        <v>23</v>
      </c>
      <c r="B27" s="100" t="s">
        <v>86</v>
      </c>
      <c r="C27" s="107" t="s">
        <v>44</v>
      </c>
      <c r="D27" s="140">
        <v>0</v>
      </c>
      <c r="E27" s="108">
        <f t="shared" si="6"/>
        <v>0</v>
      </c>
      <c r="F27" s="104">
        <f t="shared" si="4"/>
        <v>0</v>
      </c>
      <c r="G27" s="126"/>
      <c r="H27" s="126"/>
      <c r="I27" s="126"/>
      <c r="J27" s="126"/>
      <c r="K27" s="126"/>
      <c r="L27" s="126"/>
      <c r="M27" s="126"/>
      <c r="N27" s="126"/>
      <c r="O27" s="126"/>
      <c r="P27" s="126"/>
      <c r="Q27" s="104">
        <f>SUM(R27:X27,Z27:AQ27)</f>
        <v>0</v>
      </c>
      <c r="R27" s="126"/>
      <c r="S27" s="126"/>
      <c r="T27" s="126"/>
      <c r="U27" s="126"/>
      <c r="V27" s="126"/>
      <c r="W27" s="126"/>
      <c r="X27" s="126"/>
      <c r="Y27" s="109">
        <f>D27-AS27</f>
        <v>0</v>
      </c>
      <c r="Z27" s="126"/>
      <c r="AA27" s="126"/>
      <c r="AB27" s="126"/>
      <c r="AC27" s="126"/>
      <c r="AD27" s="126"/>
      <c r="AE27" s="126"/>
      <c r="AF27" s="126"/>
      <c r="AG27" s="126"/>
      <c r="AH27" s="126"/>
      <c r="AI27" s="126"/>
      <c r="AJ27" s="126"/>
      <c r="AK27" s="126"/>
      <c r="AL27" s="126"/>
      <c r="AM27" s="126"/>
      <c r="AN27" s="126"/>
      <c r="AO27" s="126"/>
      <c r="AP27" s="126"/>
      <c r="AQ27" s="126"/>
      <c r="AR27" s="126"/>
      <c r="AS27" s="104">
        <f>SUM(Z27:AR27,R27:X27,G27:P27)</f>
        <v>0</v>
      </c>
      <c r="AT27" s="107">
        <f>Y48</f>
        <v>0</v>
      </c>
      <c r="AU27" s="94"/>
    </row>
    <row r="28" spans="1:47" s="110" customFormat="1" ht="20.25" customHeight="1" x14ac:dyDescent="0.15">
      <c r="A28" s="99" t="s">
        <v>45</v>
      </c>
      <c r="B28" s="100" t="s">
        <v>131</v>
      </c>
      <c r="C28" s="107" t="s">
        <v>31</v>
      </c>
      <c r="D28" s="140">
        <v>136.60999999999999</v>
      </c>
      <c r="E28" s="108">
        <f t="shared" si="6"/>
        <v>0</v>
      </c>
      <c r="F28" s="104">
        <f t="shared" si="4"/>
        <v>0</v>
      </c>
      <c r="G28" s="126"/>
      <c r="H28" s="126"/>
      <c r="I28" s="126"/>
      <c r="J28" s="126"/>
      <c r="K28" s="126"/>
      <c r="L28" s="126"/>
      <c r="M28" s="126"/>
      <c r="N28" s="126"/>
      <c r="O28" s="126"/>
      <c r="P28" s="126"/>
      <c r="Q28" s="104">
        <f>SUM(R28:Y28,AA28:AQ28)</f>
        <v>0</v>
      </c>
      <c r="R28" s="126"/>
      <c r="S28" s="126"/>
      <c r="T28" s="126"/>
      <c r="U28" s="126"/>
      <c r="V28" s="126"/>
      <c r="W28" s="126"/>
      <c r="X28" s="126"/>
      <c r="Y28" s="126"/>
      <c r="Z28" s="109">
        <f>D28-AS28</f>
        <v>136.60999999999999</v>
      </c>
      <c r="AA28" s="126"/>
      <c r="AB28" s="126"/>
      <c r="AC28" s="126"/>
      <c r="AD28" s="126"/>
      <c r="AE28" s="126"/>
      <c r="AF28" s="126"/>
      <c r="AG28" s="126"/>
      <c r="AH28" s="126"/>
      <c r="AI28" s="126"/>
      <c r="AJ28" s="126"/>
      <c r="AK28" s="126"/>
      <c r="AL28" s="126"/>
      <c r="AM28" s="126"/>
      <c r="AN28" s="126"/>
      <c r="AO28" s="126"/>
      <c r="AP28" s="126"/>
      <c r="AQ28" s="126"/>
      <c r="AR28" s="126"/>
      <c r="AS28" s="104">
        <f>SUM(AA28:AR28,R28:Y28,G28:P28)</f>
        <v>0</v>
      </c>
      <c r="AT28" s="107">
        <f>Z48</f>
        <v>136.67999999999998</v>
      </c>
      <c r="AU28" s="94"/>
    </row>
    <row r="29" spans="1:47" s="110" customFormat="1" ht="14" x14ac:dyDescent="0.15">
      <c r="A29" s="99" t="s">
        <v>130</v>
      </c>
      <c r="B29" s="100" t="s">
        <v>104</v>
      </c>
      <c r="C29" s="100" t="s">
        <v>148</v>
      </c>
      <c r="D29" s="140">
        <v>0</v>
      </c>
      <c r="E29" s="108">
        <f t="shared" si="6"/>
        <v>0</v>
      </c>
      <c r="F29" s="104">
        <f t="shared" si="4"/>
        <v>0</v>
      </c>
      <c r="G29" s="126"/>
      <c r="H29" s="126"/>
      <c r="I29" s="126"/>
      <c r="J29" s="126"/>
      <c r="K29" s="126"/>
      <c r="L29" s="126"/>
      <c r="M29" s="126"/>
      <c r="N29" s="126"/>
      <c r="O29" s="126"/>
      <c r="P29" s="126"/>
      <c r="Q29" s="104">
        <f>SUM(R29:Z29,AB29:AQ29)</f>
        <v>0</v>
      </c>
      <c r="R29" s="126"/>
      <c r="S29" s="126"/>
      <c r="T29" s="126"/>
      <c r="U29" s="126"/>
      <c r="V29" s="126"/>
      <c r="W29" s="126"/>
      <c r="X29" s="126"/>
      <c r="Y29" s="126"/>
      <c r="Z29" s="126"/>
      <c r="AA29" s="109">
        <f>D29-AS29</f>
        <v>0</v>
      </c>
      <c r="AB29" s="126"/>
      <c r="AC29" s="126"/>
      <c r="AD29" s="126"/>
      <c r="AE29" s="126"/>
      <c r="AF29" s="126"/>
      <c r="AG29" s="126"/>
      <c r="AH29" s="126"/>
      <c r="AI29" s="126"/>
      <c r="AJ29" s="126"/>
      <c r="AK29" s="126"/>
      <c r="AL29" s="126"/>
      <c r="AM29" s="126"/>
      <c r="AN29" s="126"/>
      <c r="AO29" s="126"/>
      <c r="AP29" s="126"/>
      <c r="AQ29" s="126"/>
      <c r="AR29" s="126"/>
      <c r="AS29" s="104">
        <f>SUM(AB29:AR29,R29:Z29,G29:P29)</f>
        <v>0</v>
      </c>
      <c r="AT29" s="107">
        <f>AA48</f>
        <v>0</v>
      </c>
      <c r="AU29" s="94"/>
    </row>
    <row r="30" spans="1:47" s="110" customFormat="1" ht="14" x14ac:dyDescent="0.15">
      <c r="A30" s="99" t="s">
        <v>178</v>
      </c>
      <c r="B30" s="100" t="s">
        <v>120</v>
      </c>
      <c r="C30" s="107" t="s">
        <v>124</v>
      </c>
      <c r="D30" s="140">
        <v>0</v>
      </c>
      <c r="E30" s="108">
        <f t="shared" si="6"/>
        <v>0</v>
      </c>
      <c r="F30" s="104">
        <f t="shared" si="4"/>
        <v>0</v>
      </c>
      <c r="G30" s="126"/>
      <c r="H30" s="126"/>
      <c r="I30" s="126"/>
      <c r="J30" s="126"/>
      <c r="K30" s="126"/>
      <c r="L30" s="126"/>
      <c r="M30" s="126"/>
      <c r="N30" s="126"/>
      <c r="O30" s="126"/>
      <c r="P30" s="126"/>
      <c r="Q30" s="104">
        <f>SUM(R30:AA30,AC30:AQ30)</f>
        <v>0</v>
      </c>
      <c r="R30" s="126"/>
      <c r="S30" s="126"/>
      <c r="T30" s="126"/>
      <c r="U30" s="126"/>
      <c r="V30" s="126"/>
      <c r="W30" s="126"/>
      <c r="X30" s="126"/>
      <c r="Y30" s="126"/>
      <c r="Z30" s="126"/>
      <c r="AA30" s="126"/>
      <c r="AB30" s="109">
        <f>D30-AS30</f>
        <v>0</v>
      </c>
      <c r="AC30" s="126"/>
      <c r="AD30" s="126"/>
      <c r="AE30" s="126"/>
      <c r="AF30" s="126"/>
      <c r="AG30" s="126"/>
      <c r="AH30" s="126"/>
      <c r="AI30" s="126"/>
      <c r="AJ30" s="126"/>
      <c r="AK30" s="126"/>
      <c r="AL30" s="126"/>
      <c r="AM30" s="126"/>
      <c r="AN30" s="126"/>
      <c r="AO30" s="126"/>
      <c r="AP30" s="126"/>
      <c r="AQ30" s="126"/>
      <c r="AR30" s="126"/>
      <c r="AS30" s="104">
        <f>SUM(AC30:AR30,R30:AA30,G30:P30)</f>
        <v>0</v>
      </c>
      <c r="AT30" s="107">
        <f>AB48</f>
        <v>0</v>
      </c>
      <c r="AU30" s="94"/>
    </row>
    <row r="31" spans="1:47" s="110" customFormat="1" ht="14" x14ac:dyDescent="0.15">
      <c r="A31" s="99" t="s">
        <v>179</v>
      </c>
      <c r="B31" s="100" t="s">
        <v>80</v>
      </c>
      <c r="C31" s="107" t="s">
        <v>69</v>
      </c>
      <c r="D31" s="140">
        <v>0.1</v>
      </c>
      <c r="E31" s="108">
        <f t="shared" si="6"/>
        <v>0</v>
      </c>
      <c r="F31" s="104">
        <f t="shared" si="4"/>
        <v>0</v>
      </c>
      <c r="G31" s="126"/>
      <c r="H31" s="126"/>
      <c r="I31" s="126"/>
      <c r="J31" s="126"/>
      <c r="K31" s="126"/>
      <c r="L31" s="126"/>
      <c r="M31" s="126"/>
      <c r="N31" s="126"/>
      <c r="O31" s="126"/>
      <c r="P31" s="126"/>
      <c r="Q31" s="104">
        <f>SUM(R31:AB31,AD31:AQ31)</f>
        <v>0</v>
      </c>
      <c r="R31" s="126"/>
      <c r="S31" s="126"/>
      <c r="T31" s="126"/>
      <c r="U31" s="126"/>
      <c r="V31" s="126"/>
      <c r="W31" s="126"/>
      <c r="X31" s="126"/>
      <c r="Y31" s="126"/>
      <c r="Z31" s="126"/>
      <c r="AA31" s="126"/>
      <c r="AB31" s="126"/>
      <c r="AC31" s="109">
        <f>D31-AS31</f>
        <v>0.1</v>
      </c>
      <c r="AD31" s="126"/>
      <c r="AE31" s="126"/>
      <c r="AF31" s="126"/>
      <c r="AG31" s="126"/>
      <c r="AH31" s="126"/>
      <c r="AI31" s="126"/>
      <c r="AJ31" s="126"/>
      <c r="AK31" s="126"/>
      <c r="AL31" s="126"/>
      <c r="AM31" s="126"/>
      <c r="AN31" s="126"/>
      <c r="AO31" s="126"/>
      <c r="AP31" s="126"/>
      <c r="AQ31" s="126"/>
      <c r="AR31" s="126"/>
      <c r="AS31" s="104">
        <f>SUM(AD31:AR31,R31:AB31,G31:P31)</f>
        <v>0</v>
      </c>
      <c r="AT31" s="107">
        <f>AC48</f>
        <v>0.1</v>
      </c>
      <c r="AU31" s="94"/>
    </row>
    <row r="32" spans="1:47" s="110" customFormat="1" ht="14" x14ac:dyDescent="0.15">
      <c r="A32" s="99" t="s">
        <v>180</v>
      </c>
      <c r="B32" s="100" t="s">
        <v>87</v>
      </c>
      <c r="C32" s="107" t="s">
        <v>92</v>
      </c>
      <c r="D32" s="140">
        <v>51.27</v>
      </c>
      <c r="E32" s="108">
        <f t="shared" si="6"/>
        <v>0</v>
      </c>
      <c r="F32" s="104">
        <f t="shared" si="4"/>
        <v>0</v>
      </c>
      <c r="G32" s="126"/>
      <c r="H32" s="126"/>
      <c r="I32" s="126"/>
      <c r="J32" s="126"/>
      <c r="K32" s="126"/>
      <c r="L32" s="126"/>
      <c r="M32" s="126"/>
      <c r="N32" s="126"/>
      <c r="O32" s="126"/>
      <c r="P32" s="126"/>
      <c r="Q32" s="104">
        <f>SUM(R32:AC32,AE32:AQ32)</f>
        <v>0</v>
      </c>
      <c r="R32" s="126"/>
      <c r="S32" s="126"/>
      <c r="T32" s="126"/>
      <c r="U32" s="126"/>
      <c r="V32" s="126"/>
      <c r="W32" s="126"/>
      <c r="X32" s="126"/>
      <c r="Y32" s="126"/>
      <c r="Z32" s="126"/>
      <c r="AA32" s="126"/>
      <c r="AB32" s="126"/>
      <c r="AC32" s="126"/>
      <c r="AD32" s="109">
        <f>D32-AS32</f>
        <v>51.27</v>
      </c>
      <c r="AE32" s="126"/>
      <c r="AF32" s="126"/>
      <c r="AG32" s="126"/>
      <c r="AH32" s="126"/>
      <c r="AI32" s="126"/>
      <c r="AJ32" s="126"/>
      <c r="AK32" s="126"/>
      <c r="AL32" s="126"/>
      <c r="AM32" s="126"/>
      <c r="AN32" s="126"/>
      <c r="AO32" s="126"/>
      <c r="AP32" s="126"/>
      <c r="AQ32" s="126"/>
      <c r="AR32" s="126"/>
      <c r="AS32" s="104">
        <f>SUM(AE32:AR32,R32:AC32,G32:P32)</f>
        <v>0</v>
      </c>
      <c r="AT32" s="107">
        <f>AD48</f>
        <v>51.85</v>
      </c>
      <c r="AU32" s="94"/>
    </row>
    <row r="33" spans="1:47" s="110" customFormat="1" ht="14" x14ac:dyDescent="0.15">
      <c r="A33" s="99" t="s">
        <v>181</v>
      </c>
      <c r="B33" s="100" t="s">
        <v>88</v>
      </c>
      <c r="C33" s="107" t="s">
        <v>93</v>
      </c>
      <c r="D33" s="140">
        <v>0</v>
      </c>
      <c r="E33" s="108">
        <f t="shared" si="6"/>
        <v>0</v>
      </c>
      <c r="F33" s="104">
        <f t="shared" si="4"/>
        <v>0</v>
      </c>
      <c r="G33" s="126"/>
      <c r="H33" s="126"/>
      <c r="I33" s="126"/>
      <c r="J33" s="126"/>
      <c r="K33" s="126"/>
      <c r="L33" s="126"/>
      <c r="M33" s="126"/>
      <c r="N33" s="126"/>
      <c r="O33" s="126"/>
      <c r="P33" s="126"/>
      <c r="Q33" s="104">
        <f>SUM(R33:AD33,AF33:AQ33)</f>
        <v>0</v>
      </c>
      <c r="R33" s="126"/>
      <c r="S33" s="126"/>
      <c r="T33" s="126"/>
      <c r="U33" s="126"/>
      <c r="V33" s="126"/>
      <c r="W33" s="126"/>
      <c r="X33" s="126"/>
      <c r="Y33" s="126"/>
      <c r="Z33" s="126"/>
      <c r="AA33" s="126"/>
      <c r="AB33" s="126"/>
      <c r="AC33" s="126"/>
      <c r="AD33" s="126"/>
      <c r="AE33" s="109">
        <f>D33-AS33</f>
        <v>0</v>
      </c>
      <c r="AF33" s="126"/>
      <c r="AG33" s="126"/>
      <c r="AH33" s="126"/>
      <c r="AI33" s="126"/>
      <c r="AJ33" s="126"/>
      <c r="AK33" s="126"/>
      <c r="AL33" s="126"/>
      <c r="AM33" s="126"/>
      <c r="AN33" s="126"/>
      <c r="AO33" s="126"/>
      <c r="AP33" s="126"/>
      <c r="AQ33" s="126"/>
      <c r="AR33" s="126"/>
      <c r="AS33" s="104">
        <f>SUM(AF33:AR33,R33:AD33,G33:P33)</f>
        <v>0</v>
      </c>
      <c r="AT33" s="107">
        <f>AE48</f>
        <v>0</v>
      </c>
      <c r="AU33" s="94"/>
    </row>
    <row r="34" spans="1:47" s="110" customFormat="1" ht="14" x14ac:dyDescent="0.15">
      <c r="A34" s="99" t="s">
        <v>182</v>
      </c>
      <c r="B34" s="100" t="s">
        <v>89</v>
      </c>
      <c r="C34" s="107" t="s">
        <v>97</v>
      </c>
      <c r="D34" s="140">
        <v>0.84</v>
      </c>
      <c r="E34" s="108">
        <f t="shared" si="6"/>
        <v>0</v>
      </c>
      <c r="F34" s="104">
        <f t="shared" si="4"/>
        <v>0</v>
      </c>
      <c r="G34" s="126"/>
      <c r="H34" s="126"/>
      <c r="I34" s="126"/>
      <c r="J34" s="126"/>
      <c r="K34" s="126"/>
      <c r="L34" s="126"/>
      <c r="M34" s="126"/>
      <c r="N34" s="126"/>
      <c r="O34" s="126"/>
      <c r="P34" s="126"/>
      <c r="Q34" s="104">
        <f>SUM(R34:AE34,AG34:AQ34)</f>
        <v>7.0000000000000007E-2</v>
      </c>
      <c r="R34" s="126"/>
      <c r="S34" s="126"/>
      <c r="T34" s="126"/>
      <c r="U34" s="126"/>
      <c r="V34" s="126"/>
      <c r="W34" s="126"/>
      <c r="X34" s="126"/>
      <c r="Y34" s="126"/>
      <c r="Z34" s="126">
        <v>7.0000000000000007E-2</v>
      </c>
      <c r="AA34" s="126"/>
      <c r="AB34" s="126"/>
      <c r="AC34" s="126"/>
      <c r="AD34" s="126"/>
      <c r="AE34" s="126"/>
      <c r="AF34" s="109">
        <f>D34-AS34</f>
        <v>0.77</v>
      </c>
      <c r="AG34" s="126"/>
      <c r="AH34" s="126"/>
      <c r="AI34" s="126"/>
      <c r="AJ34" s="126"/>
      <c r="AK34" s="126"/>
      <c r="AL34" s="126"/>
      <c r="AM34" s="126"/>
      <c r="AN34" s="126"/>
      <c r="AO34" s="126"/>
      <c r="AP34" s="126"/>
      <c r="AQ34" s="126"/>
      <c r="AR34" s="126"/>
      <c r="AS34" s="104">
        <f>SUM(AG34:AR34,R34:AE34,G34:P34)</f>
        <v>7.0000000000000007E-2</v>
      </c>
      <c r="AT34" s="107">
        <f>AF48</f>
        <v>0.77</v>
      </c>
      <c r="AU34" s="94"/>
    </row>
    <row r="35" spans="1:47" s="110" customFormat="1" ht="14" x14ac:dyDescent="0.15">
      <c r="A35" s="99" t="s">
        <v>183</v>
      </c>
      <c r="B35" s="100" t="s">
        <v>117</v>
      </c>
      <c r="C35" s="107" t="s">
        <v>94</v>
      </c>
      <c r="D35" s="140">
        <v>0</v>
      </c>
      <c r="E35" s="108">
        <f t="shared" si="6"/>
        <v>0</v>
      </c>
      <c r="F35" s="104">
        <f t="shared" si="4"/>
        <v>0</v>
      </c>
      <c r="G35" s="126"/>
      <c r="H35" s="126"/>
      <c r="I35" s="126"/>
      <c r="J35" s="126"/>
      <c r="K35" s="126"/>
      <c r="L35" s="126"/>
      <c r="M35" s="126"/>
      <c r="N35" s="126"/>
      <c r="O35" s="126"/>
      <c r="P35" s="126"/>
      <c r="Q35" s="104">
        <f>SUM(R35:AF35,AH35:AQ35)</f>
        <v>0</v>
      </c>
      <c r="R35" s="126"/>
      <c r="S35" s="126"/>
      <c r="T35" s="126"/>
      <c r="U35" s="126"/>
      <c r="V35" s="126"/>
      <c r="W35" s="126"/>
      <c r="X35" s="126"/>
      <c r="Y35" s="126"/>
      <c r="Z35" s="126"/>
      <c r="AA35" s="126"/>
      <c r="AB35" s="126"/>
      <c r="AC35" s="126"/>
      <c r="AD35" s="126"/>
      <c r="AE35" s="126"/>
      <c r="AF35" s="126"/>
      <c r="AG35" s="109">
        <f>D35-AS35</f>
        <v>0</v>
      </c>
      <c r="AH35" s="126"/>
      <c r="AI35" s="126"/>
      <c r="AJ35" s="126"/>
      <c r="AK35" s="126"/>
      <c r="AL35" s="126"/>
      <c r="AM35" s="126"/>
      <c r="AN35" s="126"/>
      <c r="AO35" s="126"/>
      <c r="AP35" s="126"/>
      <c r="AQ35" s="126"/>
      <c r="AR35" s="126"/>
      <c r="AS35" s="104">
        <f>SUM(AH35:AR35,R35:AF35,G35:P35)</f>
        <v>0</v>
      </c>
      <c r="AT35" s="107">
        <f>AG48</f>
        <v>0</v>
      </c>
      <c r="AU35" s="94"/>
    </row>
    <row r="36" spans="1:47" s="110" customFormat="1" ht="14" x14ac:dyDescent="0.15">
      <c r="A36" s="99" t="s">
        <v>184</v>
      </c>
      <c r="B36" s="100" t="s">
        <v>121</v>
      </c>
      <c r="C36" s="107" t="s">
        <v>118</v>
      </c>
      <c r="D36" s="140">
        <v>0</v>
      </c>
      <c r="E36" s="108">
        <f t="shared" si="6"/>
        <v>0</v>
      </c>
      <c r="F36" s="104">
        <f t="shared" si="4"/>
        <v>0</v>
      </c>
      <c r="G36" s="126"/>
      <c r="H36" s="126"/>
      <c r="I36" s="126"/>
      <c r="J36" s="126"/>
      <c r="K36" s="126"/>
      <c r="L36" s="126"/>
      <c r="M36" s="126"/>
      <c r="N36" s="126"/>
      <c r="O36" s="126"/>
      <c r="P36" s="126"/>
      <c r="Q36" s="104">
        <f>SUM(R36:AG36,AI36:AQ36)</f>
        <v>0</v>
      </c>
      <c r="R36" s="126"/>
      <c r="S36" s="126"/>
      <c r="T36" s="126"/>
      <c r="U36" s="126"/>
      <c r="V36" s="126"/>
      <c r="W36" s="126"/>
      <c r="X36" s="126"/>
      <c r="Y36" s="126"/>
      <c r="Z36" s="126"/>
      <c r="AA36" s="126"/>
      <c r="AB36" s="126"/>
      <c r="AC36" s="126"/>
      <c r="AD36" s="126"/>
      <c r="AE36" s="126"/>
      <c r="AF36" s="126"/>
      <c r="AG36" s="126"/>
      <c r="AH36" s="109">
        <f>D36-AS36</f>
        <v>0</v>
      </c>
      <c r="AI36" s="126"/>
      <c r="AJ36" s="126"/>
      <c r="AK36" s="126"/>
      <c r="AL36" s="126"/>
      <c r="AM36" s="126"/>
      <c r="AN36" s="126"/>
      <c r="AO36" s="126"/>
      <c r="AP36" s="126"/>
      <c r="AQ36" s="126"/>
      <c r="AR36" s="126"/>
      <c r="AS36" s="104">
        <f>SUM(AI36:AR36,R36:AG36,G36:P36)</f>
        <v>0</v>
      </c>
      <c r="AT36" s="107">
        <f>AH48</f>
        <v>0</v>
      </c>
      <c r="AU36" s="94"/>
    </row>
    <row r="37" spans="1:47" s="110" customFormat="1" ht="14" x14ac:dyDescent="0.15">
      <c r="A37" s="99" t="s">
        <v>185</v>
      </c>
      <c r="B37" s="100" t="s">
        <v>90</v>
      </c>
      <c r="C37" s="107" t="s">
        <v>95</v>
      </c>
      <c r="D37" s="140">
        <v>0.11</v>
      </c>
      <c r="E37" s="108">
        <f t="shared" si="6"/>
        <v>0</v>
      </c>
      <c r="F37" s="104">
        <f t="shared" si="4"/>
        <v>0</v>
      </c>
      <c r="G37" s="126"/>
      <c r="H37" s="126"/>
      <c r="I37" s="126"/>
      <c r="J37" s="126"/>
      <c r="K37" s="126"/>
      <c r="L37" s="126"/>
      <c r="M37" s="126"/>
      <c r="N37" s="126"/>
      <c r="O37" s="126"/>
      <c r="P37" s="126"/>
      <c r="Q37" s="104">
        <f>SUM(R37:AH37,AJ37:AQ37)</f>
        <v>0</v>
      </c>
      <c r="R37" s="126"/>
      <c r="S37" s="126"/>
      <c r="T37" s="126"/>
      <c r="U37" s="126"/>
      <c r="V37" s="126"/>
      <c r="W37" s="126"/>
      <c r="X37" s="126"/>
      <c r="Y37" s="126"/>
      <c r="Z37" s="126"/>
      <c r="AA37" s="126"/>
      <c r="AB37" s="126"/>
      <c r="AC37" s="126"/>
      <c r="AD37" s="126"/>
      <c r="AE37" s="126"/>
      <c r="AF37" s="126"/>
      <c r="AG37" s="126"/>
      <c r="AH37" s="126"/>
      <c r="AI37" s="109">
        <f>D37-AS37</f>
        <v>0.11</v>
      </c>
      <c r="AJ37" s="126"/>
      <c r="AK37" s="126"/>
      <c r="AL37" s="126"/>
      <c r="AM37" s="126"/>
      <c r="AN37" s="126"/>
      <c r="AO37" s="126"/>
      <c r="AP37" s="126"/>
      <c r="AQ37" s="126"/>
      <c r="AR37" s="126"/>
      <c r="AS37" s="104">
        <f>SUM(AJ37:AR37,R37:AH37,G37:P37)</f>
        <v>0</v>
      </c>
      <c r="AT37" s="107">
        <f>AI48</f>
        <v>0.11</v>
      </c>
      <c r="AU37" s="94"/>
    </row>
    <row r="38" spans="1:47" s="110" customFormat="1" ht="20" x14ac:dyDescent="0.15">
      <c r="A38" s="99" t="s">
        <v>186</v>
      </c>
      <c r="B38" s="100" t="s">
        <v>91</v>
      </c>
      <c r="C38" s="107" t="s">
        <v>46</v>
      </c>
      <c r="D38" s="140">
        <v>20.75</v>
      </c>
      <c r="E38" s="108">
        <f t="shared" si="6"/>
        <v>0</v>
      </c>
      <c r="F38" s="104">
        <f t="shared" si="4"/>
        <v>0</v>
      </c>
      <c r="G38" s="126"/>
      <c r="H38" s="126"/>
      <c r="I38" s="126"/>
      <c r="J38" s="126"/>
      <c r="K38" s="126"/>
      <c r="L38" s="126"/>
      <c r="M38" s="126"/>
      <c r="N38" s="126"/>
      <c r="O38" s="126"/>
      <c r="P38" s="126"/>
      <c r="Q38" s="104">
        <f>SUM(R38:AI38,AK38:AQ38)</f>
        <v>0</v>
      </c>
      <c r="R38" s="126"/>
      <c r="S38" s="126"/>
      <c r="T38" s="126"/>
      <c r="U38" s="126"/>
      <c r="V38" s="126"/>
      <c r="W38" s="126"/>
      <c r="X38" s="126"/>
      <c r="Y38" s="126"/>
      <c r="Z38" s="126"/>
      <c r="AA38" s="126"/>
      <c r="AB38" s="126"/>
      <c r="AC38" s="126"/>
      <c r="AD38" s="126"/>
      <c r="AE38" s="126"/>
      <c r="AF38" s="126"/>
      <c r="AG38" s="126"/>
      <c r="AH38" s="126"/>
      <c r="AI38" s="126"/>
      <c r="AJ38" s="109">
        <f>D38-AS38</f>
        <v>20.75</v>
      </c>
      <c r="AK38" s="126"/>
      <c r="AL38" s="126"/>
      <c r="AM38" s="126"/>
      <c r="AN38" s="126"/>
      <c r="AO38" s="126"/>
      <c r="AP38" s="126"/>
      <c r="AQ38" s="126"/>
      <c r="AR38" s="126"/>
      <c r="AS38" s="104">
        <f>SUM(AK38:AR38,R38:AI38,G38:P38)</f>
        <v>0</v>
      </c>
      <c r="AT38" s="107">
        <f>AJ48</f>
        <v>20.75</v>
      </c>
      <c r="AU38" s="94"/>
    </row>
    <row r="39" spans="1:47" s="110" customFormat="1" ht="14" x14ac:dyDescent="0.15">
      <c r="A39" s="99" t="s">
        <v>188</v>
      </c>
      <c r="B39" s="100" t="s">
        <v>98</v>
      </c>
      <c r="C39" s="107" t="s">
        <v>52</v>
      </c>
      <c r="D39" s="140">
        <v>0.35</v>
      </c>
      <c r="E39" s="108">
        <f t="shared" si="6"/>
        <v>0</v>
      </c>
      <c r="F39" s="104">
        <f t="shared" si="4"/>
        <v>0</v>
      </c>
      <c r="G39" s="126"/>
      <c r="H39" s="126"/>
      <c r="I39" s="126"/>
      <c r="J39" s="126"/>
      <c r="K39" s="126"/>
      <c r="L39" s="126"/>
      <c r="M39" s="126"/>
      <c r="N39" s="126"/>
      <c r="O39" s="126"/>
      <c r="P39" s="126"/>
      <c r="Q39" s="104">
        <f>SUM(R39:AJ39,AL39:AQ39)</f>
        <v>0</v>
      </c>
      <c r="R39" s="126"/>
      <c r="S39" s="126"/>
      <c r="T39" s="126"/>
      <c r="U39" s="126"/>
      <c r="V39" s="126"/>
      <c r="W39" s="126"/>
      <c r="X39" s="126"/>
      <c r="Y39" s="126"/>
      <c r="Z39" s="126"/>
      <c r="AA39" s="126"/>
      <c r="AB39" s="126"/>
      <c r="AC39" s="126"/>
      <c r="AD39" s="126"/>
      <c r="AE39" s="126"/>
      <c r="AF39" s="126"/>
      <c r="AG39" s="126"/>
      <c r="AH39" s="126"/>
      <c r="AI39" s="126"/>
      <c r="AJ39" s="126"/>
      <c r="AK39" s="109">
        <f>D39-AS39</f>
        <v>0.35</v>
      </c>
      <c r="AL39" s="126"/>
      <c r="AM39" s="126"/>
      <c r="AN39" s="126"/>
      <c r="AO39" s="126"/>
      <c r="AP39" s="126"/>
      <c r="AQ39" s="126"/>
      <c r="AR39" s="126"/>
      <c r="AS39" s="104">
        <f>SUM(AL39:AR39,R39:AJ39,G39:P39)</f>
        <v>0</v>
      </c>
      <c r="AT39" s="107">
        <f>AK48</f>
        <v>0.35</v>
      </c>
      <c r="AU39" s="94"/>
    </row>
    <row r="40" spans="1:47" s="110" customFormat="1" ht="14" x14ac:dyDescent="0.15">
      <c r="A40" s="99" t="s">
        <v>189</v>
      </c>
      <c r="B40" s="100" t="s">
        <v>153</v>
      </c>
      <c r="C40" s="107" t="s">
        <v>151</v>
      </c>
      <c r="D40" s="140">
        <v>1.26</v>
      </c>
      <c r="E40" s="108">
        <f t="shared" si="6"/>
        <v>0</v>
      </c>
      <c r="F40" s="104">
        <f t="shared" si="4"/>
        <v>0</v>
      </c>
      <c r="G40" s="126"/>
      <c r="H40" s="126"/>
      <c r="I40" s="126"/>
      <c r="J40" s="126"/>
      <c r="K40" s="126"/>
      <c r="L40" s="126"/>
      <c r="M40" s="126"/>
      <c r="N40" s="126"/>
      <c r="O40" s="126"/>
      <c r="P40" s="126"/>
      <c r="Q40" s="104">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09">
        <f>D40-AS40</f>
        <v>1.26</v>
      </c>
      <c r="AM40" s="126"/>
      <c r="AN40" s="126"/>
      <c r="AO40" s="126"/>
      <c r="AP40" s="126"/>
      <c r="AQ40" s="126"/>
      <c r="AR40" s="126"/>
      <c r="AS40" s="104">
        <f>SUM(AM40:AR40,R40:AK40,G40:P40)</f>
        <v>0</v>
      </c>
      <c r="AT40" s="107">
        <f>AL48</f>
        <v>1.26</v>
      </c>
      <c r="AU40" s="94"/>
    </row>
    <row r="41" spans="1:47" s="110" customFormat="1" ht="14" x14ac:dyDescent="0.15">
      <c r="A41" s="99" t="s">
        <v>190</v>
      </c>
      <c r="B41" s="100" t="s">
        <v>154</v>
      </c>
      <c r="C41" s="107" t="s">
        <v>152</v>
      </c>
      <c r="D41" s="140">
        <v>0</v>
      </c>
      <c r="E41" s="108">
        <f t="shared" si="6"/>
        <v>0</v>
      </c>
      <c r="F41" s="104">
        <f t="shared" si="4"/>
        <v>0</v>
      </c>
      <c r="G41" s="126"/>
      <c r="H41" s="126"/>
      <c r="I41" s="126"/>
      <c r="J41" s="126"/>
      <c r="K41" s="126"/>
      <c r="L41" s="126"/>
      <c r="M41" s="126"/>
      <c r="N41" s="126"/>
      <c r="O41" s="126"/>
      <c r="P41" s="126"/>
      <c r="Q41" s="104">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09">
        <f>D41-AS41</f>
        <v>0</v>
      </c>
      <c r="AN41" s="126"/>
      <c r="AO41" s="126"/>
      <c r="AP41" s="126"/>
      <c r="AQ41" s="126"/>
      <c r="AR41" s="126"/>
      <c r="AS41" s="104">
        <f>SUM(AN41:AR41,R41:AL41,G41:P41)</f>
        <v>0</v>
      </c>
      <c r="AT41" s="107">
        <f>AM48</f>
        <v>0</v>
      </c>
      <c r="AU41" s="94"/>
    </row>
    <row r="42" spans="1:47" s="110" customFormat="1" ht="14" x14ac:dyDescent="0.15">
      <c r="A42" s="99" t="s">
        <v>191</v>
      </c>
      <c r="B42" s="100" t="s">
        <v>149</v>
      </c>
      <c r="C42" s="107" t="s">
        <v>103</v>
      </c>
      <c r="D42" s="140">
        <v>5.76</v>
      </c>
      <c r="E42" s="108">
        <f t="shared" si="6"/>
        <v>0</v>
      </c>
      <c r="F42" s="104">
        <f t="shared" si="4"/>
        <v>0</v>
      </c>
      <c r="G42" s="126"/>
      <c r="H42" s="126"/>
      <c r="I42" s="126"/>
      <c r="J42" s="126"/>
      <c r="K42" s="126"/>
      <c r="L42" s="126"/>
      <c r="M42" s="126"/>
      <c r="N42" s="126"/>
      <c r="O42" s="126"/>
      <c r="P42" s="126"/>
      <c r="Q42" s="104">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09">
        <f>D42-AS42</f>
        <v>5.76</v>
      </c>
      <c r="AO42" s="126"/>
      <c r="AP42" s="126"/>
      <c r="AQ42" s="126"/>
      <c r="AR42" s="126"/>
      <c r="AS42" s="104">
        <f>SUM(AO42:AR42,R42:AM42,G42:P42)</f>
        <v>0</v>
      </c>
      <c r="AT42" s="107">
        <f>AN48</f>
        <v>5.76</v>
      </c>
      <c r="AU42" s="94"/>
    </row>
    <row r="43" spans="1:47" s="110" customFormat="1" ht="14" x14ac:dyDescent="0.15">
      <c r="A43" s="99" t="s">
        <v>192</v>
      </c>
      <c r="B43" s="100" t="s">
        <v>156</v>
      </c>
      <c r="C43" s="107" t="s">
        <v>157</v>
      </c>
      <c r="D43" s="140">
        <v>36.71</v>
      </c>
      <c r="E43" s="108">
        <f t="shared" si="6"/>
        <v>0</v>
      </c>
      <c r="F43" s="104">
        <f t="shared" si="4"/>
        <v>0</v>
      </c>
      <c r="G43" s="126"/>
      <c r="H43" s="126"/>
      <c r="I43" s="126"/>
      <c r="J43" s="126"/>
      <c r="K43" s="126"/>
      <c r="L43" s="126"/>
      <c r="M43" s="126"/>
      <c r="N43" s="126"/>
      <c r="O43" s="126"/>
      <c r="P43" s="126"/>
      <c r="Q43" s="104">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09">
        <f>D43-AS43</f>
        <v>36.71</v>
      </c>
      <c r="AP43" s="126"/>
      <c r="AQ43" s="126"/>
      <c r="AR43" s="126"/>
      <c r="AS43" s="104">
        <f>SUM(AP43:AR43,R43:AN43,G43:P43)</f>
        <v>0</v>
      </c>
      <c r="AT43" s="107">
        <f>AO48</f>
        <v>36.71</v>
      </c>
      <c r="AU43" s="94"/>
    </row>
    <row r="44" spans="1:47" s="110" customFormat="1" ht="14" x14ac:dyDescent="0.15">
      <c r="A44" s="99" t="s">
        <v>193</v>
      </c>
      <c r="B44" s="100" t="s">
        <v>155</v>
      </c>
      <c r="C44" s="107" t="s">
        <v>158</v>
      </c>
      <c r="D44" s="140">
        <v>5.17</v>
      </c>
      <c r="E44" s="108">
        <f t="shared" si="6"/>
        <v>1.6</v>
      </c>
      <c r="F44" s="104">
        <f t="shared" si="4"/>
        <v>0</v>
      </c>
      <c r="G44" s="126"/>
      <c r="H44" s="126"/>
      <c r="I44" s="126"/>
      <c r="J44" s="126"/>
      <c r="K44" s="126"/>
      <c r="L44" s="126"/>
      <c r="M44" s="126"/>
      <c r="N44" s="126"/>
      <c r="O44" s="126"/>
      <c r="P44" s="126">
        <v>1.6</v>
      </c>
      <c r="Q44" s="104">
        <f>SUM(R44:AO44,AQ44)</f>
        <v>0</v>
      </c>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09">
        <f>D44-AS44</f>
        <v>3.57</v>
      </c>
      <c r="AQ44" s="126"/>
      <c r="AR44" s="126"/>
      <c r="AS44" s="104">
        <f>SUM(AQ44:AR44,R44:AO44,G44:P44)</f>
        <v>1.6</v>
      </c>
      <c r="AT44" s="107">
        <f>AP48</f>
        <v>3.57</v>
      </c>
      <c r="AU44" s="94"/>
    </row>
    <row r="45" spans="1:47" s="110" customFormat="1" ht="14" x14ac:dyDescent="0.15">
      <c r="A45" s="99" t="s">
        <v>194</v>
      </c>
      <c r="B45" s="100" t="s">
        <v>73</v>
      </c>
      <c r="C45" s="107" t="s">
        <v>74</v>
      </c>
      <c r="D45" s="140">
        <v>0</v>
      </c>
      <c r="E45" s="108">
        <f t="shared" si="6"/>
        <v>0</v>
      </c>
      <c r="F45" s="104">
        <f t="shared" si="4"/>
        <v>0</v>
      </c>
      <c r="G45" s="126"/>
      <c r="H45" s="126"/>
      <c r="I45" s="126"/>
      <c r="J45" s="126"/>
      <c r="K45" s="126"/>
      <c r="L45" s="126"/>
      <c r="M45" s="126"/>
      <c r="N45" s="126"/>
      <c r="O45" s="126"/>
      <c r="P45" s="126"/>
      <c r="Q45" s="104">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09">
        <f>D45-AS45</f>
        <v>0</v>
      </c>
      <c r="AR45" s="126"/>
      <c r="AS45" s="104">
        <f>SUM(AR45,R45:AP45,G45:P45)</f>
        <v>0</v>
      </c>
      <c r="AT45" s="107">
        <f>AQ48</f>
        <v>0</v>
      </c>
      <c r="AU45" s="94"/>
    </row>
    <row r="46" spans="1:47" s="110" customFormat="1" ht="14" x14ac:dyDescent="0.15">
      <c r="A46" s="112">
        <v>3</v>
      </c>
      <c r="B46" s="113" t="s">
        <v>68</v>
      </c>
      <c r="C46" s="114" t="s">
        <v>81</v>
      </c>
      <c r="D46" s="140">
        <v>30.89</v>
      </c>
      <c r="E46" s="108">
        <f t="shared" si="6"/>
        <v>8.5</v>
      </c>
      <c r="F46" s="104">
        <f t="shared" si="4"/>
        <v>0</v>
      </c>
      <c r="G46" s="126"/>
      <c r="H46" s="126"/>
      <c r="I46" s="126"/>
      <c r="J46" s="126"/>
      <c r="K46" s="126"/>
      <c r="L46" s="126"/>
      <c r="M46" s="126"/>
      <c r="N46" s="126"/>
      <c r="O46" s="126"/>
      <c r="P46" s="126">
        <v>8.5</v>
      </c>
      <c r="Q46" s="104">
        <f>SUM(R46:AQ46)</f>
        <v>0</v>
      </c>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09">
        <f>D46-AS46</f>
        <v>22.39</v>
      </c>
      <c r="AS46" s="104">
        <f>SUM(R46:AQ46,G46:P46)</f>
        <v>8.5</v>
      </c>
      <c r="AT46" s="107">
        <f>AR48</f>
        <v>22.39</v>
      </c>
      <c r="AU46" s="94"/>
    </row>
    <row r="47" spans="1:47" ht="16.5" customHeight="1" x14ac:dyDescent="0.15">
      <c r="A47" s="115"/>
      <c r="B47" s="116" t="s">
        <v>113</v>
      </c>
      <c r="C47" s="117"/>
      <c r="D47" s="111"/>
      <c r="E47" s="104">
        <f>SUM(G47:P47)</f>
        <v>17.8</v>
      </c>
      <c r="F47" s="104">
        <f>SUM(G47:H47)</f>
        <v>0</v>
      </c>
      <c r="G47" s="104">
        <f>SUM(G20:G46,G10:G18)</f>
        <v>0</v>
      </c>
      <c r="H47" s="104">
        <f>SUM(H20:H46,H11:H18,H9)</f>
        <v>0</v>
      </c>
      <c r="I47" s="104">
        <f>SUM(I20:I46,I12:I18,I9:I10)</f>
        <v>0</v>
      </c>
      <c r="J47" s="104">
        <f>SUM(J20:J46,J13:J18,J9:J11)</f>
        <v>0</v>
      </c>
      <c r="K47" s="104">
        <f>SUM(K20:K46,K14:K18,K9:K12)</f>
        <v>0</v>
      </c>
      <c r="L47" s="104">
        <f>SUM(L20:L46,L15:L18,L9:L13)</f>
        <v>0</v>
      </c>
      <c r="M47" s="104">
        <f>SUM(M20:M46,M16:M18,M9:M14)</f>
        <v>0</v>
      </c>
      <c r="N47" s="104">
        <f>SUM(N20:N46,N17:N18,N9:N15)</f>
        <v>0</v>
      </c>
      <c r="O47" s="104">
        <f>SUM(O20:O46,O18,O9:O16)</f>
        <v>0</v>
      </c>
      <c r="P47" s="104">
        <f>SUM(P20:P46,P9:P17)</f>
        <v>17.8</v>
      </c>
      <c r="Q47" s="104">
        <f>SUM(R47:AQ47)</f>
        <v>1.65</v>
      </c>
      <c r="R47" s="104">
        <f>SUM(R21:R46,R9:R18)</f>
        <v>0</v>
      </c>
      <c r="S47" s="104">
        <f>SUM(S22:S46,S20,S9:S18)</f>
        <v>0</v>
      </c>
      <c r="T47" s="104">
        <f>SUM(T23:T46,T20:T21,T9:T18)</f>
        <v>0</v>
      </c>
      <c r="U47" s="104">
        <f>SUM(U24:U46,U20:U22,U9:U18)</f>
        <v>0</v>
      </c>
      <c r="V47" s="104">
        <f>SUM(V25:V46,V20:V23,V9:V18)</f>
        <v>0</v>
      </c>
      <c r="W47" s="104">
        <f>SUM(W26:W46,W20:W24,W9:W18)</f>
        <v>0</v>
      </c>
      <c r="X47" s="104">
        <f>SUM(X27:X46,X20:X25,X9:X18)</f>
        <v>1</v>
      </c>
      <c r="Y47" s="104">
        <f>SUM(Y28:Y46,Y20:Y26,Y9:Y18)</f>
        <v>0</v>
      </c>
      <c r="Z47" s="104">
        <f>SUM(Z29:Z46,Z20:Z27,Z9:Z18)</f>
        <v>7.0000000000000007E-2</v>
      </c>
      <c r="AA47" s="104">
        <f>SUM(AA30:AA46,AA20:AA28,AA9:AA18)</f>
        <v>0</v>
      </c>
      <c r="AB47" s="104">
        <f>SUM(AB31:AB46,AB20:AB29,AB9:AB18)</f>
        <v>0</v>
      </c>
      <c r="AC47" s="104">
        <f>SUM(AC32:AC46,AC20:AC30,AC9:AC18)</f>
        <v>0</v>
      </c>
      <c r="AD47" s="104">
        <f>SUM(AD33:AD46,AD20:AD31,AD9:AD18)</f>
        <v>0.57999999999999996</v>
      </c>
      <c r="AE47" s="104">
        <f>SUM(AE34:AE46,AE20:AE32,AE9:AE18)</f>
        <v>0</v>
      </c>
      <c r="AF47" s="104">
        <f>SUM(AF35:AF46,AF20:AF33,AF9:AF18)</f>
        <v>0</v>
      </c>
      <c r="AG47" s="104">
        <f>SUM(AG36:AG46,AG20:AG34,AG9:AG18)</f>
        <v>0</v>
      </c>
      <c r="AH47" s="104">
        <f>SUM(AH37:AH46,AH20:AH35,AH9:AH18)</f>
        <v>0</v>
      </c>
      <c r="AI47" s="104">
        <f>SUM(AI9:AI18,AI20:AI36,AI38:AI46)</f>
        <v>0</v>
      </c>
      <c r="AJ47" s="104">
        <f>SUM(AJ39:AJ46,AJ20:AJ37,AJ9:AJ18)</f>
        <v>0</v>
      </c>
      <c r="AK47" s="104">
        <f>SUM(AK40:AK46,AK20:AK38,AK9:AK18)</f>
        <v>0</v>
      </c>
      <c r="AL47" s="104">
        <f>SUM(AL41:AL46,AL20:AL39,AL9:AL18)</f>
        <v>0</v>
      </c>
      <c r="AM47" s="104">
        <f>SUM(AM42:AM46,AM20:AM40,AM9:AM18)</f>
        <v>0</v>
      </c>
      <c r="AN47" s="104">
        <f>SUM(AN43:AN46,AN20:AN41,AN9:AN18)</f>
        <v>0</v>
      </c>
      <c r="AO47" s="104">
        <f>SUM(AO44:AO46,AO20:AO42,AO9:AO18)</f>
        <v>0</v>
      </c>
      <c r="AP47" s="104">
        <f>SUM(AP45:AP46,AP20:AP43,AP9:AP18)</f>
        <v>0</v>
      </c>
      <c r="AQ47" s="104">
        <f>SUM(AQ46,AQ20:AQ44,AQ9:AQ18)</f>
        <v>0</v>
      </c>
      <c r="AR47" s="104">
        <f>SUM(AR20:AR45,AR9:AR18)</f>
        <v>0</v>
      </c>
      <c r="AS47" s="111"/>
      <c r="AT47" s="111"/>
    </row>
    <row r="48" spans="1:47" ht="16.5" customHeight="1" x14ac:dyDescent="0.15">
      <c r="A48" s="118"/>
      <c r="B48" s="119" t="s">
        <v>114</v>
      </c>
      <c r="C48" s="120"/>
      <c r="D48" s="121"/>
      <c r="E48" s="121">
        <f>E47+E7</f>
        <v>750.20999999999992</v>
      </c>
      <c r="F48" s="121">
        <f>F8+F47</f>
        <v>362.21</v>
      </c>
      <c r="G48" s="121">
        <f>G47+G9</f>
        <v>358.21</v>
      </c>
      <c r="H48" s="121">
        <f>H10+H47</f>
        <v>4</v>
      </c>
      <c r="I48" s="121">
        <f>I11+I47</f>
        <v>139.91</v>
      </c>
      <c r="J48" s="121">
        <f>J12+J47</f>
        <v>122.06</v>
      </c>
      <c r="K48" s="121">
        <f>K13+K47</f>
        <v>18.61</v>
      </c>
      <c r="L48" s="121">
        <f>L14+L47</f>
        <v>0</v>
      </c>
      <c r="M48" s="121">
        <f>M15+M47</f>
        <v>14.02</v>
      </c>
      <c r="N48" s="121">
        <f>N47+N16</f>
        <v>63.81</v>
      </c>
      <c r="O48" s="121">
        <f>O47+O17</f>
        <v>0</v>
      </c>
      <c r="P48" s="121">
        <f>P47+P18</f>
        <v>29.57</v>
      </c>
      <c r="Q48" s="121">
        <f>SUM(Q47,Q19)</f>
        <v>259.7</v>
      </c>
      <c r="R48" s="121">
        <f>R47+R20</f>
        <v>0</v>
      </c>
      <c r="S48" s="121">
        <f>S47+S21</f>
        <v>0</v>
      </c>
      <c r="T48" s="121">
        <f>T47+T22</f>
        <v>0</v>
      </c>
      <c r="U48" s="121">
        <f>U47+U23</f>
        <v>0</v>
      </c>
      <c r="V48" s="121">
        <f>+V47+V24</f>
        <v>0</v>
      </c>
      <c r="W48" s="121">
        <f>+W47+W25</f>
        <v>0.15</v>
      </c>
      <c r="X48" s="121">
        <f>X47+X26</f>
        <v>1.62</v>
      </c>
      <c r="Y48" s="121">
        <f>+Y47+Y27</f>
        <v>0</v>
      </c>
      <c r="Z48" s="121">
        <f>+Z47+Z28</f>
        <v>136.67999999999998</v>
      </c>
      <c r="AA48" s="121">
        <f>AA47+AA29</f>
        <v>0</v>
      </c>
      <c r="AB48" s="121">
        <f>AB47+AB30</f>
        <v>0</v>
      </c>
      <c r="AC48" s="121">
        <f>AC47+AC31</f>
        <v>0.1</v>
      </c>
      <c r="AD48" s="121">
        <f>AD47+AD32</f>
        <v>51.85</v>
      </c>
      <c r="AE48" s="121">
        <f>AE47+AE33</f>
        <v>0</v>
      </c>
      <c r="AF48" s="121">
        <f>AF47+AF34</f>
        <v>0.77</v>
      </c>
      <c r="AG48" s="121">
        <f>AG47+AG35</f>
        <v>0</v>
      </c>
      <c r="AH48" s="121">
        <f>AH47+AH36</f>
        <v>0</v>
      </c>
      <c r="AI48" s="121">
        <f>AI47+AI37</f>
        <v>0.11</v>
      </c>
      <c r="AJ48" s="121">
        <f>AJ47+AJ38</f>
        <v>20.75</v>
      </c>
      <c r="AK48" s="121">
        <f>AK47+AK39</f>
        <v>0.35</v>
      </c>
      <c r="AL48" s="121">
        <f>AL47+AL40</f>
        <v>1.26</v>
      </c>
      <c r="AM48" s="121">
        <f>AM47+AM41</f>
        <v>0</v>
      </c>
      <c r="AN48" s="121">
        <f>AN47+AN42</f>
        <v>5.76</v>
      </c>
      <c r="AO48" s="121">
        <f>AO47+AO43</f>
        <v>36.71</v>
      </c>
      <c r="AP48" s="121">
        <f>AP47+AP44</f>
        <v>3.57</v>
      </c>
      <c r="AQ48" s="121">
        <f>AQ47+AQ45</f>
        <v>0</v>
      </c>
      <c r="AR48" s="121">
        <f>AR47+AR46</f>
        <v>22.39</v>
      </c>
      <c r="AS48" s="121"/>
      <c r="AT48" s="121"/>
    </row>
    <row r="50" spans="2:37" x14ac:dyDescent="0.15">
      <c r="B50" s="160" t="s">
        <v>165</v>
      </c>
      <c r="C50" s="161" t="s">
        <v>159</v>
      </c>
      <c r="D50" s="162"/>
    </row>
    <row r="51" spans="2:37" ht="16" x14ac:dyDescent="0.2">
      <c r="B51" s="160" t="s">
        <v>166</v>
      </c>
      <c r="C51" s="161" t="s">
        <v>160</v>
      </c>
      <c r="D51" s="162"/>
      <c r="AA51" s="127"/>
      <c r="AB51" s="127"/>
      <c r="AC51" s="127"/>
      <c r="AD51" s="127"/>
      <c r="AE51" s="127"/>
      <c r="AF51" s="127"/>
      <c r="AG51" s="127"/>
      <c r="AH51" s="127"/>
      <c r="AI51" s="127"/>
      <c r="AJ51" s="128"/>
      <c r="AK51" s="128"/>
    </row>
    <row r="52" spans="2:37" ht="16" x14ac:dyDescent="0.2">
      <c r="B52" s="160" t="s">
        <v>167</v>
      </c>
      <c r="C52" s="161" t="s">
        <v>119</v>
      </c>
      <c r="D52" s="162"/>
      <c r="AA52" s="127"/>
      <c r="AB52" s="127"/>
      <c r="AC52" s="127"/>
      <c r="AD52" s="127"/>
      <c r="AE52" s="127"/>
      <c r="AF52" s="127"/>
      <c r="AG52" s="127"/>
      <c r="AH52" s="127"/>
      <c r="AI52" s="127"/>
      <c r="AJ52" s="128"/>
      <c r="AK52" s="128"/>
    </row>
    <row r="53" spans="2:37" ht="16" x14ac:dyDescent="0.2">
      <c r="AA53" s="127"/>
      <c r="AB53" s="127"/>
      <c r="AC53" s="127"/>
      <c r="AD53" s="127"/>
      <c r="AE53" s="127"/>
      <c r="AF53" s="127"/>
      <c r="AG53" s="127"/>
      <c r="AH53" s="127"/>
      <c r="AI53" s="127"/>
      <c r="AJ53" s="128"/>
      <c r="AK53" s="128"/>
    </row>
    <row r="54" spans="2:37" ht="16" x14ac:dyDescent="0.2">
      <c r="AA54" s="127"/>
      <c r="AB54" s="127"/>
      <c r="AC54" s="127"/>
      <c r="AD54" s="127"/>
      <c r="AE54" s="127"/>
      <c r="AF54" s="127"/>
      <c r="AG54" s="127"/>
      <c r="AH54" s="127"/>
      <c r="AI54" s="127"/>
      <c r="AJ54" s="128"/>
      <c r="AK54" s="128"/>
    </row>
    <row r="64" spans="2:37" x14ac:dyDescent="0.15">
      <c r="B64" s="125"/>
    </row>
  </sheetData>
  <mergeCells count="11">
    <mergeCell ref="B5:B6"/>
    <mergeCell ref="C5:C6"/>
    <mergeCell ref="D5:D6"/>
    <mergeCell ref="A1:B1"/>
    <mergeCell ref="A2:AS2"/>
    <mergeCell ref="A3:AT3"/>
    <mergeCell ref="AQ4:AT4"/>
    <mergeCell ref="F5:AR5"/>
    <mergeCell ref="AS5:AS6"/>
    <mergeCell ref="AT5:AT6"/>
    <mergeCell ref="A5:A6"/>
  </mergeCells>
  <phoneticPr fontId="3" type="noConversion"/>
  <pageMargins left="0.47" right="0.16" top="0.64" bottom="0.2" header="0.56999999999999995" footer="0.16"/>
  <pageSetup paperSize="8"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V64"/>
  <sheetViews>
    <sheetView workbookViewId="0">
      <pane xSplit="4" ySplit="6" topLeftCell="E10" activePane="bottomRight" state="frozen"/>
      <selection activeCell="K16" sqref="K16"/>
      <selection pane="topRight" activeCell="K16" sqref="K16"/>
      <selection pane="bottomLeft" activeCell="K16" sqref="K16"/>
      <selection pane="bottomRight" activeCell="K16" sqref="K16"/>
    </sheetView>
  </sheetViews>
  <sheetFormatPr baseColWidth="10" defaultColWidth="7.83203125" defaultRowHeight="13" x14ac:dyDescent="0.15"/>
  <cols>
    <col min="1" max="1" width="3.6640625" style="122" customWidth="1"/>
    <col min="2" max="2" width="21.5" style="123" customWidth="1"/>
    <col min="3" max="3" width="5.1640625" style="124" customWidth="1"/>
    <col min="4" max="46" width="8.6640625" style="94" customWidth="1"/>
    <col min="47" max="48" width="9.83203125" style="94" customWidth="1"/>
    <col min="49" max="16384" width="7.83203125" style="94"/>
  </cols>
  <sheetData>
    <row r="1" spans="1:48" ht="16" x14ac:dyDescent="0.2">
      <c r="A1" s="709" t="s">
        <v>212</v>
      </c>
      <c r="B1" s="709"/>
      <c r="C1" s="129"/>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8" ht="14.25" customHeight="1" x14ac:dyDescent="0.2">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130"/>
    </row>
    <row r="3" spans="1:48" ht="16" x14ac:dyDescent="0.15">
      <c r="A3" s="658" t="s">
        <v>229</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row>
    <row r="4" spans="1:48" ht="16" x14ac:dyDescent="0.15">
      <c r="A4" s="93"/>
      <c r="B4" s="92"/>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730" t="s">
        <v>32</v>
      </c>
      <c r="AR4" s="730"/>
      <c r="AS4" s="730"/>
      <c r="AT4" s="730"/>
    </row>
    <row r="5" spans="1:48" ht="14.25" customHeight="1" x14ac:dyDescent="0.15">
      <c r="A5" s="731" t="s">
        <v>20</v>
      </c>
      <c r="B5" s="732" t="s">
        <v>164</v>
      </c>
      <c r="C5" s="727" t="s">
        <v>24</v>
      </c>
      <c r="D5" s="729" t="s">
        <v>243</v>
      </c>
      <c r="E5" s="95"/>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c r="AO5" s="729"/>
      <c r="AP5" s="729"/>
      <c r="AQ5" s="729"/>
      <c r="AR5" s="729"/>
      <c r="AS5" s="729" t="s">
        <v>112</v>
      </c>
      <c r="AT5" s="729" t="s">
        <v>244</v>
      </c>
    </row>
    <row r="6" spans="1:48" s="98" customFormat="1" ht="36" customHeight="1" x14ac:dyDescent="0.15">
      <c r="A6" s="731"/>
      <c r="B6" s="733"/>
      <c r="C6" s="728"/>
      <c r="D6" s="729"/>
      <c r="E6" s="96" t="s">
        <v>25</v>
      </c>
      <c r="F6" s="97" t="s">
        <v>78</v>
      </c>
      <c r="G6" s="95" t="s">
        <v>76</v>
      </c>
      <c r="H6" s="95" t="s">
        <v>204</v>
      </c>
      <c r="I6" s="95" t="s">
        <v>54</v>
      </c>
      <c r="J6" s="95" t="s">
        <v>42</v>
      </c>
      <c r="K6" s="95" t="s">
        <v>26</v>
      </c>
      <c r="L6" s="95" t="s">
        <v>27</v>
      </c>
      <c r="M6" s="95" t="s">
        <v>43</v>
      </c>
      <c r="N6" s="95" t="s">
        <v>70</v>
      </c>
      <c r="O6" s="95" t="s">
        <v>49</v>
      </c>
      <c r="P6" s="95" t="s">
        <v>56</v>
      </c>
      <c r="Q6" s="96" t="s">
        <v>28</v>
      </c>
      <c r="R6" s="95" t="s">
        <v>29</v>
      </c>
      <c r="S6" s="95" t="s">
        <v>30</v>
      </c>
      <c r="T6" s="95" t="s">
        <v>123</v>
      </c>
      <c r="U6" s="95" t="s">
        <v>126</v>
      </c>
      <c r="V6" s="95" t="s">
        <v>127</v>
      </c>
      <c r="W6" s="95" t="s">
        <v>125</v>
      </c>
      <c r="X6" s="95" t="s">
        <v>51</v>
      </c>
      <c r="Y6" s="95" t="s">
        <v>44</v>
      </c>
      <c r="Z6" s="95" t="s">
        <v>31</v>
      </c>
      <c r="AA6" s="95" t="s">
        <v>148</v>
      </c>
      <c r="AB6" s="95" t="s">
        <v>124</v>
      </c>
      <c r="AC6" s="95" t="s">
        <v>69</v>
      </c>
      <c r="AD6" s="95" t="s">
        <v>92</v>
      </c>
      <c r="AE6" s="95" t="s">
        <v>93</v>
      </c>
      <c r="AF6" s="95" t="s">
        <v>97</v>
      </c>
      <c r="AG6" s="95" t="s">
        <v>94</v>
      </c>
      <c r="AH6" s="95" t="s">
        <v>118</v>
      </c>
      <c r="AI6" s="95" t="s">
        <v>95</v>
      </c>
      <c r="AJ6" s="95" t="s">
        <v>46</v>
      </c>
      <c r="AK6" s="95" t="s">
        <v>52</v>
      </c>
      <c r="AL6" s="95" t="s">
        <v>151</v>
      </c>
      <c r="AM6" s="95" t="s">
        <v>152</v>
      </c>
      <c r="AN6" s="95" t="s">
        <v>103</v>
      </c>
      <c r="AO6" s="95" t="s">
        <v>157</v>
      </c>
      <c r="AP6" s="95" t="s">
        <v>158</v>
      </c>
      <c r="AQ6" s="95" t="s">
        <v>74</v>
      </c>
      <c r="AR6" s="95" t="s">
        <v>81</v>
      </c>
      <c r="AS6" s="729"/>
      <c r="AT6" s="729"/>
    </row>
    <row r="7" spans="1:48" s="98" customFormat="1" ht="17.25" customHeight="1" x14ac:dyDescent="0.15">
      <c r="A7" s="99">
        <v>1</v>
      </c>
      <c r="B7" s="100" t="s">
        <v>34</v>
      </c>
      <c r="C7" s="101" t="s">
        <v>25</v>
      </c>
      <c r="D7" s="140">
        <v>1118.97</v>
      </c>
      <c r="E7" s="102">
        <f>D7-AS7</f>
        <v>1058.9100000000001</v>
      </c>
      <c r="F7" s="103">
        <f>SUM(F11:F18)</f>
        <v>0</v>
      </c>
      <c r="G7" s="103">
        <f>SUM(G10:G18)</f>
        <v>0</v>
      </c>
      <c r="H7" s="103">
        <f>SUM(H9,H11:H18)</f>
        <v>0</v>
      </c>
      <c r="I7" s="103">
        <f>SUM(I9:I10,I12:I18)</f>
        <v>0</v>
      </c>
      <c r="J7" s="103">
        <f>SUM(J9:J11,J13:J18)</f>
        <v>0</v>
      </c>
      <c r="K7" s="103">
        <f>SUM(K9:K12,K14:K18)</f>
        <v>0</v>
      </c>
      <c r="L7" s="103">
        <f>SUM(L9:L13,L15:L18)</f>
        <v>0</v>
      </c>
      <c r="M7" s="103">
        <f>SUM(M9:M14,M16:M18)</f>
        <v>0</v>
      </c>
      <c r="N7" s="103">
        <f>SUM(N9:N15,N17:N18)</f>
        <v>0</v>
      </c>
      <c r="O7" s="103">
        <f>SUM(O9:O16,O18)</f>
        <v>0</v>
      </c>
      <c r="P7" s="103">
        <f>SUM(P9:P17)</f>
        <v>1</v>
      </c>
      <c r="Q7" s="104">
        <f>SUM(Q9:Q18)</f>
        <v>59.059999999999988</v>
      </c>
      <c r="R7" s="103">
        <f>SUM(R9:R18)</f>
        <v>0</v>
      </c>
      <c r="S7" s="103">
        <f t="shared" ref="S7:AR7" si="0">SUM(S9:S18)</f>
        <v>0</v>
      </c>
      <c r="T7" s="103">
        <f t="shared" si="0"/>
        <v>0</v>
      </c>
      <c r="U7" s="103">
        <f t="shared" si="0"/>
        <v>0</v>
      </c>
      <c r="V7" s="103">
        <f t="shared" si="0"/>
        <v>0</v>
      </c>
      <c r="W7" s="103">
        <f t="shared" si="0"/>
        <v>24.68</v>
      </c>
      <c r="X7" s="103">
        <f t="shared" si="0"/>
        <v>0</v>
      </c>
      <c r="Y7" s="103">
        <f t="shared" si="0"/>
        <v>0</v>
      </c>
      <c r="Z7" s="103">
        <f t="shared" si="0"/>
        <v>18.36</v>
      </c>
      <c r="AA7" s="103">
        <f t="shared" si="0"/>
        <v>0</v>
      </c>
      <c r="AB7" s="103">
        <f t="shared" si="0"/>
        <v>0</v>
      </c>
      <c r="AC7" s="103">
        <f t="shared" si="0"/>
        <v>0</v>
      </c>
      <c r="AD7" s="103">
        <f t="shared" si="0"/>
        <v>1.02</v>
      </c>
      <c r="AE7" s="103">
        <f t="shared" si="0"/>
        <v>0</v>
      </c>
      <c r="AF7" s="103">
        <f t="shared" si="0"/>
        <v>0</v>
      </c>
      <c r="AG7" s="103">
        <f t="shared" si="0"/>
        <v>0</v>
      </c>
      <c r="AH7" s="103">
        <f t="shared" si="0"/>
        <v>0</v>
      </c>
      <c r="AI7" s="103">
        <f t="shared" si="0"/>
        <v>15</v>
      </c>
      <c r="AJ7" s="103">
        <f t="shared" si="0"/>
        <v>0</v>
      </c>
      <c r="AK7" s="103">
        <f t="shared" si="0"/>
        <v>0</v>
      </c>
      <c r="AL7" s="103">
        <f t="shared" si="0"/>
        <v>0</v>
      </c>
      <c r="AM7" s="103">
        <f t="shared" si="0"/>
        <v>0</v>
      </c>
      <c r="AN7" s="103">
        <f t="shared" si="0"/>
        <v>0</v>
      </c>
      <c r="AO7" s="103">
        <f t="shared" si="0"/>
        <v>0</v>
      </c>
      <c r="AP7" s="103">
        <f t="shared" si="0"/>
        <v>0</v>
      </c>
      <c r="AQ7" s="103">
        <f t="shared" si="0"/>
        <v>0</v>
      </c>
      <c r="AR7" s="103">
        <f t="shared" si="0"/>
        <v>0</v>
      </c>
      <c r="AS7" s="105">
        <f>SUM(AS9:AS18)</f>
        <v>60.059999999999988</v>
      </c>
      <c r="AT7" s="106">
        <f>E48</f>
        <v>1060.9100000000001</v>
      </c>
      <c r="AV7" s="203" t="s">
        <v>207</v>
      </c>
    </row>
    <row r="8" spans="1:48" s="110" customFormat="1" ht="14" x14ac:dyDescent="0.15">
      <c r="A8" s="99" t="s">
        <v>5</v>
      </c>
      <c r="B8" s="100" t="s">
        <v>77</v>
      </c>
      <c r="C8" s="107" t="s">
        <v>78</v>
      </c>
      <c r="D8" s="140">
        <v>338.23</v>
      </c>
      <c r="E8" s="108">
        <f>SUM(I8:P8)</f>
        <v>0</v>
      </c>
      <c r="F8" s="109">
        <f>D8-AS8</f>
        <v>329.38</v>
      </c>
      <c r="G8" s="104">
        <f>SUM(G10)</f>
        <v>0</v>
      </c>
      <c r="H8" s="104">
        <f>SUM(H9)</f>
        <v>0</v>
      </c>
      <c r="I8" s="104">
        <f>SUM(I9:I10)</f>
        <v>0</v>
      </c>
      <c r="J8" s="104">
        <f t="shared" ref="J8:AS8" si="1">SUM(J9:J10)</f>
        <v>0</v>
      </c>
      <c r="K8" s="104">
        <f t="shared" si="1"/>
        <v>0</v>
      </c>
      <c r="L8" s="104">
        <f t="shared" si="1"/>
        <v>0</v>
      </c>
      <c r="M8" s="104">
        <f t="shared" si="1"/>
        <v>0</v>
      </c>
      <c r="N8" s="104">
        <f t="shared" si="1"/>
        <v>0</v>
      </c>
      <c r="O8" s="104">
        <f t="shared" si="1"/>
        <v>0</v>
      </c>
      <c r="P8" s="104">
        <f t="shared" si="1"/>
        <v>0</v>
      </c>
      <c r="Q8" s="104">
        <f>SUM(Q9:Q10)</f>
        <v>8.85</v>
      </c>
      <c r="R8" s="104">
        <f t="shared" si="1"/>
        <v>0</v>
      </c>
      <c r="S8" s="104">
        <f t="shared" si="1"/>
        <v>0</v>
      </c>
      <c r="T8" s="104">
        <f t="shared" si="1"/>
        <v>0</v>
      </c>
      <c r="U8" s="104">
        <f t="shared" si="1"/>
        <v>0</v>
      </c>
      <c r="V8" s="104">
        <f t="shared" si="1"/>
        <v>0</v>
      </c>
      <c r="W8" s="104">
        <f t="shared" si="1"/>
        <v>2.35</v>
      </c>
      <c r="X8" s="104">
        <f t="shared" si="1"/>
        <v>0</v>
      </c>
      <c r="Y8" s="104">
        <f t="shared" si="1"/>
        <v>0</v>
      </c>
      <c r="Z8" s="104">
        <f t="shared" si="1"/>
        <v>6.5</v>
      </c>
      <c r="AA8" s="104">
        <f t="shared" si="1"/>
        <v>0</v>
      </c>
      <c r="AB8" s="104">
        <f t="shared" si="1"/>
        <v>0</v>
      </c>
      <c r="AC8" s="104">
        <f t="shared" si="1"/>
        <v>0</v>
      </c>
      <c r="AD8" s="104">
        <f t="shared" si="1"/>
        <v>0</v>
      </c>
      <c r="AE8" s="104">
        <f t="shared" si="1"/>
        <v>0</v>
      </c>
      <c r="AF8" s="104">
        <f t="shared" si="1"/>
        <v>0</v>
      </c>
      <c r="AG8" s="104">
        <f t="shared" si="1"/>
        <v>0</v>
      </c>
      <c r="AH8" s="104">
        <f t="shared" si="1"/>
        <v>0</v>
      </c>
      <c r="AI8" s="104">
        <f t="shared" si="1"/>
        <v>0</v>
      </c>
      <c r="AJ8" s="104">
        <f t="shared" si="1"/>
        <v>0</v>
      </c>
      <c r="AK8" s="104">
        <f t="shared" si="1"/>
        <v>0</v>
      </c>
      <c r="AL8" s="104">
        <f t="shared" si="1"/>
        <v>0</v>
      </c>
      <c r="AM8" s="104">
        <f t="shared" si="1"/>
        <v>0</v>
      </c>
      <c r="AN8" s="104">
        <f t="shared" si="1"/>
        <v>0</v>
      </c>
      <c r="AO8" s="104">
        <f t="shared" si="1"/>
        <v>0</v>
      </c>
      <c r="AP8" s="104">
        <f t="shared" si="1"/>
        <v>0</v>
      </c>
      <c r="AQ8" s="104">
        <f t="shared" si="1"/>
        <v>0</v>
      </c>
      <c r="AR8" s="104">
        <f t="shared" si="1"/>
        <v>0</v>
      </c>
      <c r="AS8" s="104">
        <f t="shared" si="1"/>
        <v>8.85</v>
      </c>
      <c r="AT8" s="107">
        <f>F48</f>
        <v>329.38</v>
      </c>
      <c r="AU8" s="94"/>
      <c r="AV8" s="203" t="s">
        <v>208</v>
      </c>
    </row>
    <row r="9" spans="1:48" s="110" customFormat="1" ht="14" x14ac:dyDescent="0.15">
      <c r="A9" s="99"/>
      <c r="B9" s="100" t="s">
        <v>205</v>
      </c>
      <c r="C9" s="107" t="s">
        <v>76</v>
      </c>
      <c r="D9" s="140">
        <v>338.23</v>
      </c>
      <c r="E9" s="108">
        <f>SUM(H9:P9)</f>
        <v>0</v>
      </c>
      <c r="F9" s="104">
        <f>SUM(H9)</f>
        <v>0</v>
      </c>
      <c r="G9" s="109">
        <f>D9-AS9</f>
        <v>329.38</v>
      </c>
      <c r="H9" s="126"/>
      <c r="I9" s="126"/>
      <c r="J9" s="126"/>
      <c r="K9" s="126"/>
      <c r="L9" s="126"/>
      <c r="M9" s="126"/>
      <c r="N9" s="126"/>
      <c r="O9" s="126"/>
      <c r="P9" s="126"/>
      <c r="Q9" s="104">
        <f>SUM(R9:AQ9)</f>
        <v>8.85</v>
      </c>
      <c r="R9" s="126"/>
      <c r="S9" s="126"/>
      <c r="T9" s="126"/>
      <c r="U9" s="126"/>
      <c r="V9" s="126"/>
      <c r="W9" s="126">
        <f>0.7+1+0.65</f>
        <v>2.35</v>
      </c>
      <c r="X9" s="126"/>
      <c r="Y9" s="126"/>
      <c r="Z9" s="126">
        <f>1.2+1.7+1.5+1+1.1</f>
        <v>6.5</v>
      </c>
      <c r="AA9" s="126"/>
      <c r="AB9" s="126"/>
      <c r="AC9" s="126"/>
      <c r="AD9" s="126"/>
      <c r="AE9" s="126"/>
      <c r="AF9" s="126"/>
      <c r="AG9" s="126"/>
      <c r="AH9" s="126"/>
      <c r="AI9" s="126"/>
      <c r="AJ9" s="126"/>
      <c r="AK9" s="126"/>
      <c r="AL9" s="126"/>
      <c r="AM9" s="126"/>
      <c r="AN9" s="126"/>
      <c r="AO9" s="126"/>
      <c r="AP9" s="126"/>
      <c r="AQ9" s="126"/>
      <c r="AR9" s="126"/>
      <c r="AS9" s="104">
        <f>SUM(R9:AR9,H9:P9)</f>
        <v>8.85</v>
      </c>
      <c r="AT9" s="107">
        <f>G48</f>
        <v>329.38</v>
      </c>
      <c r="AU9" s="94"/>
      <c r="AV9" s="203" t="s">
        <v>209</v>
      </c>
    </row>
    <row r="10" spans="1:48" s="110" customFormat="1" ht="14" x14ac:dyDescent="0.15">
      <c r="A10" s="99"/>
      <c r="B10" s="100" t="s">
        <v>206</v>
      </c>
      <c r="C10" s="107" t="s">
        <v>204</v>
      </c>
      <c r="D10" s="140">
        <v>0</v>
      </c>
      <c r="E10" s="108">
        <f>SUM(G10,I10:P10)</f>
        <v>0</v>
      </c>
      <c r="F10" s="104">
        <f>SUM(G10)</f>
        <v>0</v>
      </c>
      <c r="G10" s="126"/>
      <c r="H10" s="109">
        <f>D10-AS10</f>
        <v>0</v>
      </c>
      <c r="I10" s="126"/>
      <c r="J10" s="126"/>
      <c r="K10" s="126"/>
      <c r="L10" s="126"/>
      <c r="M10" s="126"/>
      <c r="N10" s="126"/>
      <c r="O10" s="126"/>
      <c r="P10" s="126"/>
      <c r="Q10" s="104">
        <f t="shared" ref="Q10:Q17" si="2">SUM(R10:AQ10)</f>
        <v>0</v>
      </c>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04">
        <f>SUM(R10:AR10,I10:P10,G10)</f>
        <v>0</v>
      </c>
      <c r="AT10" s="107">
        <f>H48</f>
        <v>0</v>
      </c>
      <c r="AU10" s="94"/>
      <c r="AV10" s="203" t="s">
        <v>210</v>
      </c>
    </row>
    <row r="11" spans="1:48" s="110" customFormat="1" ht="14" x14ac:dyDescent="0.15">
      <c r="A11" s="99" t="s">
        <v>6</v>
      </c>
      <c r="B11" s="100" t="s">
        <v>105</v>
      </c>
      <c r="C11" s="107" t="s">
        <v>54</v>
      </c>
      <c r="D11" s="140">
        <v>146.68</v>
      </c>
      <c r="E11" s="108">
        <f>SUM(G11:H11,J11:P11)</f>
        <v>1</v>
      </c>
      <c r="F11" s="104">
        <f>SUM(G11:H11)</f>
        <v>0</v>
      </c>
      <c r="G11" s="126"/>
      <c r="H11" s="126"/>
      <c r="I11" s="109">
        <f>D11-AS11</f>
        <v>126.30000000000001</v>
      </c>
      <c r="J11" s="126"/>
      <c r="K11" s="126"/>
      <c r="L11" s="126"/>
      <c r="M11" s="126"/>
      <c r="N11" s="126"/>
      <c r="O11" s="126"/>
      <c r="P11" s="126">
        <v>1</v>
      </c>
      <c r="Q11" s="104">
        <f t="shared" si="2"/>
        <v>19.379999999999995</v>
      </c>
      <c r="R11" s="126"/>
      <c r="S11" s="126"/>
      <c r="T11" s="126"/>
      <c r="U11" s="126"/>
      <c r="V11" s="126"/>
      <c r="W11" s="126">
        <f>3.8+5.8+0.75</f>
        <v>10.35</v>
      </c>
      <c r="X11" s="126"/>
      <c r="Y11" s="126"/>
      <c r="Z11" s="126">
        <f>6.06+2</f>
        <v>8.0599999999999987</v>
      </c>
      <c r="AA11" s="126"/>
      <c r="AB11" s="126"/>
      <c r="AC11" s="126"/>
      <c r="AD11" s="126">
        <v>0.97</v>
      </c>
      <c r="AE11" s="126"/>
      <c r="AF11" s="126"/>
      <c r="AG11" s="126"/>
      <c r="AH11" s="126"/>
      <c r="AI11" s="126"/>
      <c r="AJ11" s="126"/>
      <c r="AK11" s="126"/>
      <c r="AL11" s="126"/>
      <c r="AM11" s="126"/>
      <c r="AN11" s="126"/>
      <c r="AO11" s="126"/>
      <c r="AP11" s="126"/>
      <c r="AQ11" s="126"/>
      <c r="AR11" s="126"/>
      <c r="AS11" s="104">
        <f>SUM(R11:AR11,J11:P11,G11:H11)</f>
        <v>20.379999999999995</v>
      </c>
      <c r="AT11" s="107">
        <f>I48</f>
        <v>126.30000000000001</v>
      </c>
      <c r="AU11" s="94"/>
    </row>
    <row r="12" spans="1:48" s="110" customFormat="1" ht="14" x14ac:dyDescent="0.15">
      <c r="A12" s="99" t="s">
        <v>7</v>
      </c>
      <c r="B12" s="100" t="s">
        <v>37</v>
      </c>
      <c r="C12" s="107" t="s">
        <v>42</v>
      </c>
      <c r="D12" s="140">
        <v>134.61000000000001</v>
      </c>
      <c r="E12" s="108">
        <f>SUM(G12:I12,K12:P12)</f>
        <v>0</v>
      </c>
      <c r="F12" s="104">
        <f t="shared" ref="F12:F17" si="3">SUM(G12:H12)</f>
        <v>0</v>
      </c>
      <c r="G12" s="126"/>
      <c r="H12" s="126"/>
      <c r="I12" s="126"/>
      <c r="J12" s="109">
        <f>D12-AS12</f>
        <v>129.78</v>
      </c>
      <c r="K12" s="126"/>
      <c r="L12" s="126"/>
      <c r="M12" s="126"/>
      <c r="N12" s="126"/>
      <c r="O12" s="126"/>
      <c r="P12" s="126"/>
      <c r="Q12" s="104">
        <f t="shared" si="2"/>
        <v>4.83</v>
      </c>
      <c r="R12" s="126"/>
      <c r="S12" s="126"/>
      <c r="T12" s="126"/>
      <c r="U12" s="126"/>
      <c r="V12" s="126"/>
      <c r="W12" s="126">
        <f>1.5+2+1.33</f>
        <v>4.83</v>
      </c>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04">
        <f>SUM(R12:AR12,K12:P12,G12:I12)</f>
        <v>4.83</v>
      </c>
      <c r="AT12" s="107">
        <f>J48</f>
        <v>129.78</v>
      </c>
      <c r="AU12" s="94"/>
    </row>
    <row r="13" spans="1:48" s="110" customFormat="1" ht="14" x14ac:dyDescent="0.15">
      <c r="A13" s="99" t="s">
        <v>8</v>
      </c>
      <c r="B13" s="100" t="s">
        <v>15</v>
      </c>
      <c r="C13" s="107" t="s">
        <v>26</v>
      </c>
      <c r="D13" s="140">
        <v>488.22999999999996</v>
      </c>
      <c r="E13" s="108">
        <f>SUM(G13:J13,L13:P13)</f>
        <v>0</v>
      </c>
      <c r="F13" s="104">
        <f t="shared" si="3"/>
        <v>0</v>
      </c>
      <c r="G13" s="126"/>
      <c r="H13" s="126"/>
      <c r="I13" s="126"/>
      <c r="J13" s="126"/>
      <c r="K13" s="109">
        <f>D13-AS13</f>
        <v>462.28</v>
      </c>
      <c r="L13" s="126"/>
      <c r="M13" s="126"/>
      <c r="N13" s="126"/>
      <c r="O13" s="126"/>
      <c r="P13" s="126"/>
      <c r="Q13" s="104">
        <f t="shared" si="2"/>
        <v>25.95</v>
      </c>
      <c r="R13" s="126"/>
      <c r="S13" s="126"/>
      <c r="T13" s="126"/>
      <c r="U13" s="126"/>
      <c r="V13" s="126"/>
      <c r="W13" s="126">
        <f>7.15</f>
        <v>7.15</v>
      </c>
      <c r="X13" s="126"/>
      <c r="Y13" s="126"/>
      <c r="Z13" s="126">
        <f>2+0.3+1.5</f>
        <v>3.8</v>
      </c>
      <c r="AA13" s="126"/>
      <c r="AB13" s="126"/>
      <c r="AC13" s="126"/>
      <c r="AD13" s="126"/>
      <c r="AE13" s="126"/>
      <c r="AF13" s="126"/>
      <c r="AG13" s="126"/>
      <c r="AH13" s="126"/>
      <c r="AI13" s="126">
        <v>15</v>
      </c>
      <c r="AJ13" s="126"/>
      <c r="AK13" s="126"/>
      <c r="AL13" s="126"/>
      <c r="AM13" s="126"/>
      <c r="AN13" s="126"/>
      <c r="AO13" s="126"/>
      <c r="AP13" s="126"/>
      <c r="AQ13" s="126"/>
      <c r="AR13" s="126"/>
      <c r="AS13" s="104">
        <f>SUM(R13:AR13,L13:P13,G13:J13)</f>
        <v>25.95</v>
      </c>
      <c r="AT13" s="107">
        <f>K48</f>
        <v>462.28</v>
      </c>
      <c r="AU13" s="94"/>
    </row>
    <row r="14" spans="1:48" s="110" customFormat="1" ht="14" x14ac:dyDescent="0.15">
      <c r="A14" s="99" t="s">
        <v>9</v>
      </c>
      <c r="B14" s="100" t="s">
        <v>16</v>
      </c>
      <c r="C14" s="107" t="s">
        <v>27</v>
      </c>
      <c r="D14" s="140">
        <v>0</v>
      </c>
      <c r="E14" s="108">
        <f>SUM(G14:K14,M14:P14)</f>
        <v>0</v>
      </c>
      <c r="F14" s="104">
        <f t="shared" si="3"/>
        <v>0</v>
      </c>
      <c r="G14" s="126"/>
      <c r="H14" s="126"/>
      <c r="I14" s="126"/>
      <c r="J14" s="126"/>
      <c r="K14" s="126"/>
      <c r="L14" s="109">
        <f>D14-AS14</f>
        <v>0</v>
      </c>
      <c r="M14" s="126"/>
      <c r="N14" s="126"/>
      <c r="O14" s="126"/>
      <c r="P14" s="126"/>
      <c r="Q14" s="104">
        <f t="shared" si="2"/>
        <v>0</v>
      </c>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04">
        <f>SUM(R14:AR14,M14:P14,G14:K14)</f>
        <v>0</v>
      </c>
      <c r="AT14" s="107">
        <f>L48</f>
        <v>0</v>
      </c>
      <c r="AU14" s="94"/>
    </row>
    <row r="15" spans="1:48" s="110" customFormat="1" ht="14" x14ac:dyDescent="0.15">
      <c r="A15" s="99" t="s">
        <v>39</v>
      </c>
      <c r="B15" s="100" t="s">
        <v>38</v>
      </c>
      <c r="C15" s="107" t="s">
        <v>43</v>
      </c>
      <c r="D15" s="140">
        <v>0</v>
      </c>
      <c r="E15" s="108">
        <f>SUM(G15:L15,N15:P15)</f>
        <v>0</v>
      </c>
      <c r="F15" s="104">
        <f t="shared" si="3"/>
        <v>0</v>
      </c>
      <c r="G15" s="126"/>
      <c r="H15" s="126"/>
      <c r="I15" s="126"/>
      <c r="J15" s="126"/>
      <c r="K15" s="126"/>
      <c r="L15" s="126"/>
      <c r="M15" s="109">
        <f>D15-AS15</f>
        <v>0</v>
      </c>
      <c r="N15" s="126"/>
      <c r="O15" s="126"/>
      <c r="P15" s="126"/>
      <c r="Q15" s="104">
        <f t="shared" si="2"/>
        <v>0</v>
      </c>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04">
        <f>SUM(R15:AR15,N15:P15,G15:L15)</f>
        <v>0</v>
      </c>
      <c r="AT15" s="107">
        <f>M48</f>
        <v>0</v>
      </c>
      <c r="AU15" s="94"/>
    </row>
    <row r="16" spans="1:48" s="110" customFormat="1" ht="14" x14ac:dyDescent="0.15">
      <c r="A16" s="99" t="s">
        <v>40</v>
      </c>
      <c r="B16" s="100" t="s">
        <v>82</v>
      </c>
      <c r="C16" s="107" t="s">
        <v>70</v>
      </c>
      <c r="D16" s="140">
        <v>1.63</v>
      </c>
      <c r="E16" s="108">
        <f>SUM(G16:M16,O16:P16)</f>
        <v>0</v>
      </c>
      <c r="F16" s="104">
        <f t="shared" si="3"/>
        <v>0</v>
      </c>
      <c r="G16" s="126"/>
      <c r="H16" s="126"/>
      <c r="I16" s="126"/>
      <c r="J16" s="126"/>
      <c r="K16" s="126"/>
      <c r="L16" s="126"/>
      <c r="M16" s="126"/>
      <c r="N16" s="109">
        <f>D16-AS16</f>
        <v>1.5799999999999998</v>
      </c>
      <c r="O16" s="126"/>
      <c r="P16" s="126"/>
      <c r="Q16" s="104">
        <f t="shared" si="2"/>
        <v>0.05</v>
      </c>
      <c r="R16" s="126"/>
      <c r="S16" s="126"/>
      <c r="T16" s="126"/>
      <c r="U16" s="126"/>
      <c r="V16" s="126"/>
      <c r="W16" s="126"/>
      <c r="X16" s="126"/>
      <c r="Y16" s="126"/>
      <c r="Z16" s="126"/>
      <c r="AA16" s="126"/>
      <c r="AB16" s="126"/>
      <c r="AC16" s="126"/>
      <c r="AD16" s="126">
        <v>0.05</v>
      </c>
      <c r="AE16" s="126"/>
      <c r="AF16" s="126"/>
      <c r="AG16" s="126"/>
      <c r="AH16" s="126"/>
      <c r="AI16" s="126"/>
      <c r="AJ16" s="126"/>
      <c r="AK16" s="126"/>
      <c r="AL16" s="126"/>
      <c r="AM16" s="126"/>
      <c r="AN16" s="126"/>
      <c r="AO16" s="126"/>
      <c r="AP16" s="126"/>
      <c r="AQ16" s="126"/>
      <c r="AR16" s="126"/>
      <c r="AS16" s="104">
        <f>SUM(R16:AR16,O16:P16,G16:M16)</f>
        <v>0.05</v>
      </c>
      <c r="AT16" s="107">
        <f>N48</f>
        <v>1.5799999999999998</v>
      </c>
      <c r="AU16" s="94"/>
    </row>
    <row r="17" spans="1:47" s="110" customFormat="1" ht="14" x14ac:dyDescent="0.15">
      <c r="A17" s="99" t="s">
        <v>50</v>
      </c>
      <c r="B17" s="100" t="s">
        <v>48</v>
      </c>
      <c r="C17" s="107" t="s">
        <v>49</v>
      </c>
      <c r="D17" s="140">
        <v>0</v>
      </c>
      <c r="E17" s="108">
        <f>SUM(G17:N17,P17)</f>
        <v>0</v>
      </c>
      <c r="F17" s="104">
        <f t="shared" si="3"/>
        <v>0</v>
      </c>
      <c r="G17" s="126"/>
      <c r="H17" s="126"/>
      <c r="I17" s="126"/>
      <c r="J17" s="126"/>
      <c r="K17" s="126"/>
      <c r="L17" s="126"/>
      <c r="M17" s="126"/>
      <c r="N17" s="126"/>
      <c r="O17" s="109">
        <f>D17-AS17</f>
        <v>0</v>
      </c>
      <c r="P17" s="126"/>
      <c r="Q17" s="104">
        <f t="shared" si="2"/>
        <v>0</v>
      </c>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04">
        <f>SUM(R17:AR17,P17,G17:N17)</f>
        <v>0</v>
      </c>
      <c r="AT17" s="107">
        <f>O48</f>
        <v>0</v>
      </c>
      <c r="AU17" s="94"/>
    </row>
    <row r="18" spans="1:47" s="110" customFormat="1" ht="14" x14ac:dyDescent="0.15">
      <c r="A18" s="99" t="s">
        <v>187</v>
      </c>
      <c r="B18" s="100" t="s">
        <v>55</v>
      </c>
      <c r="C18" s="107" t="s">
        <v>56</v>
      </c>
      <c r="D18" s="140">
        <v>9.59</v>
      </c>
      <c r="E18" s="108">
        <f>SUM(G18:O18)</f>
        <v>0</v>
      </c>
      <c r="F18" s="104">
        <f>SUM(G18:H18)</f>
        <v>0</v>
      </c>
      <c r="G18" s="126"/>
      <c r="H18" s="126"/>
      <c r="I18" s="126"/>
      <c r="J18" s="126"/>
      <c r="K18" s="126"/>
      <c r="L18" s="126"/>
      <c r="M18" s="126"/>
      <c r="N18" s="126"/>
      <c r="O18" s="126"/>
      <c r="P18" s="109">
        <f>D18-AS18</f>
        <v>9.59</v>
      </c>
      <c r="Q18" s="104">
        <f>SUM(R18:AQ18)</f>
        <v>0</v>
      </c>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04">
        <f>SUM(R18:AR18,G18:O18)</f>
        <v>0</v>
      </c>
      <c r="AT18" s="107">
        <f>P48</f>
        <v>11.59</v>
      </c>
      <c r="AU18" s="94"/>
    </row>
    <row r="19" spans="1:47" s="110" customFormat="1" ht="14" x14ac:dyDescent="0.15">
      <c r="A19" s="99">
        <v>2</v>
      </c>
      <c r="B19" s="99" t="s">
        <v>35</v>
      </c>
      <c r="C19" s="107" t="s">
        <v>28</v>
      </c>
      <c r="D19" s="140">
        <v>268.68</v>
      </c>
      <c r="E19" s="108">
        <f>SUM(G19:P19)</f>
        <v>0</v>
      </c>
      <c r="F19" s="104">
        <f t="shared" ref="F19:F46" si="4">SUM(G19:H19)</f>
        <v>0</v>
      </c>
      <c r="G19" s="104">
        <f>SUM(G20:G45)</f>
        <v>0</v>
      </c>
      <c r="H19" s="104">
        <f t="shared" ref="H19:P19" si="5">SUM(H20:H45)</f>
        <v>0</v>
      </c>
      <c r="I19" s="104">
        <f t="shared" si="5"/>
        <v>0</v>
      </c>
      <c r="J19" s="104">
        <f t="shared" si="5"/>
        <v>0</v>
      </c>
      <c r="K19" s="104">
        <f t="shared" si="5"/>
        <v>0</v>
      </c>
      <c r="L19" s="104">
        <f t="shared" si="5"/>
        <v>0</v>
      </c>
      <c r="M19" s="104">
        <f t="shared" si="5"/>
        <v>0</v>
      </c>
      <c r="N19" s="104">
        <f t="shared" si="5"/>
        <v>0</v>
      </c>
      <c r="O19" s="104">
        <f t="shared" si="5"/>
        <v>0</v>
      </c>
      <c r="P19" s="104">
        <f t="shared" si="5"/>
        <v>0</v>
      </c>
      <c r="Q19" s="109">
        <f>D19-AS19</f>
        <v>266.82</v>
      </c>
      <c r="R19" s="104">
        <f>SUM(R21:R45)</f>
        <v>0</v>
      </c>
      <c r="S19" s="104">
        <f>SUM(S22:S45,S20)</f>
        <v>0</v>
      </c>
      <c r="T19" s="104">
        <f>SUM(T20:T21,T23:T45)</f>
        <v>0</v>
      </c>
      <c r="U19" s="104">
        <f>SUM(U20:U22,U24:U45)</f>
        <v>0</v>
      </c>
      <c r="V19" s="104">
        <f>SUM(V20:V23,V25:V45)</f>
        <v>0</v>
      </c>
      <c r="W19" s="104">
        <f>SUM(W20:W24,W26:W45)</f>
        <v>0.34</v>
      </c>
      <c r="X19" s="104">
        <f>SUM(X20:X25,X27:X45)</f>
        <v>0</v>
      </c>
      <c r="Y19" s="104">
        <f>SUM(Y20:Y26,Y28:Y45)</f>
        <v>0</v>
      </c>
      <c r="Z19" s="104">
        <f>SUM(Z20:Z27,Z29:Z45)</f>
        <v>1.52</v>
      </c>
      <c r="AA19" s="104">
        <f>SUM(AA20:AA28,AA30:AA45)</f>
        <v>0</v>
      </c>
      <c r="AB19" s="104">
        <f>SUM(AB20:AB29,AB31:AB45)</f>
        <v>0</v>
      </c>
      <c r="AC19" s="104">
        <f>SUM(AC20:AC30,AC32:AC45)</f>
        <v>0</v>
      </c>
      <c r="AD19" s="104">
        <f>SUM(AD20:AD31,AD33:AD45)</f>
        <v>0</v>
      </c>
      <c r="AE19" s="104">
        <f>SUM(AE20:AE32,AE34:AE45)</f>
        <v>0</v>
      </c>
      <c r="AF19" s="104">
        <f>SUM(AF20:AF33,AF35:AF45)</f>
        <v>0</v>
      </c>
      <c r="AG19" s="104">
        <f>SUM(AG20:AG34,AG36:AG45)</f>
        <v>0</v>
      </c>
      <c r="AH19" s="104">
        <f>SUM(AH20:AH35,AH37:AH45)</f>
        <v>0</v>
      </c>
      <c r="AI19" s="104">
        <f>SUM(AI20:AI36,AI38:AI45)</f>
        <v>0</v>
      </c>
      <c r="AJ19" s="104">
        <f>SUM(AJ20:AJ37,AJ39:AJ45)</f>
        <v>0</v>
      </c>
      <c r="AK19" s="104">
        <f>SUM(AK20:AK38,AK40:AK45)</f>
        <v>0</v>
      </c>
      <c r="AL19" s="104">
        <f>SUM(AL20:AL39,AL41:AL45)</f>
        <v>0</v>
      </c>
      <c r="AM19" s="104">
        <f>SUM(AM20:AM40,AM42:AM45)</f>
        <v>0</v>
      </c>
      <c r="AN19" s="104">
        <f>SUM(AN20:AN41,AN43:AN45)</f>
        <v>0</v>
      </c>
      <c r="AO19" s="104">
        <f>SUM(AO20:AO42,AO44:AO45)</f>
        <v>0</v>
      </c>
      <c r="AP19" s="104">
        <f>SUM(AP20:AP43,AP45)</f>
        <v>0</v>
      </c>
      <c r="AQ19" s="104">
        <f>SUM(AQ20:AQ44)</f>
        <v>0</v>
      </c>
      <c r="AR19" s="104">
        <f>SUM(AR20:AR45)</f>
        <v>0</v>
      </c>
      <c r="AS19" s="104">
        <f>SUM(AS20:AS45)</f>
        <v>1.86</v>
      </c>
      <c r="AT19" s="107">
        <f>Q48</f>
        <v>333.35</v>
      </c>
      <c r="AU19" s="94"/>
    </row>
    <row r="20" spans="1:47" s="110" customFormat="1" ht="14" x14ac:dyDescent="0.15">
      <c r="A20" s="99" t="s">
        <v>21</v>
      </c>
      <c r="B20" s="100" t="s">
        <v>17</v>
      </c>
      <c r="C20" s="107" t="s">
        <v>29</v>
      </c>
      <c r="D20" s="140">
        <v>0</v>
      </c>
      <c r="E20" s="108">
        <f>SUM(G20:P20)</f>
        <v>0</v>
      </c>
      <c r="F20" s="104">
        <f t="shared" si="4"/>
        <v>0</v>
      </c>
      <c r="G20" s="126"/>
      <c r="H20" s="126"/>
      <c r="I20" s="126"/>
      <c r="J20" s="126"/>
      <c r="K20" s="126"/>
      <c r="L20" s="126"/>
      <c r="M20" s="126"/>
      <c r="N20" s="126"/>
      <c r="O20" s="126"/>
      <c r="P20" s="126"/>
      <c r="Q20" s="104">
        <f>SUM(S20:AQ20)</f>
        <v>0</v>
      </c>
      <c r="R20" s="109">
        <f>D20-AS20</f>
        <v>0</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04">
        <f>SUM(S20:AR20,G20:P20)</f>
        <v>0</v>
      </c>
      <c r="AT20" s="107">
        <f>R48</f>
        <v>0</v>
      </c>
      <c r="AU20" s="94"/>
    </row>
    <row r="21" spans="1:47" s="110" customFormat="1" ht="14" x14ac:dyDescent="0.15">
      <c r="A21" s="99" t="s">
        <v>10</v>
      </c>
      <c r="B21" s="100" t="s">
        <v>18</v>
      </c>
      <c r="C21" s="107" t="s">
        <v>30</v>
      </c>
      <c r="D21" s="140">
        <v>0</v>
      </c>
      <c r="E21" s="108">
        <f t="shared" ref="E21:E46" si="6">SUM(G21:P21)</f>
        <v>0</v>
      </c>
      <c r="F21" s="104">
        <f t="shared" si="4"/>
        <v>0</v>
      </c>
      <c r="G21" s="126"/>
      <c r="H21" s="126"/>
      <c r="I21" s="126"/>
      <c r="J21" s="126"/>
      <c r="K21" s="126"/>
      <c r="L21" s="126"/>
      <c r="M21" s="126"/>
      <c r="N21" s="126"/>
      <c r="O21" s="126"/>
      <c r="P21" s="126"/>
      <c r="Q21" s="104">
        <f>SUM(R21,T21:AQ21)</f>
        <v>0</v>
      </c>
      <c r="R21" s="126"/>
      <c r="S21" s="109">
        <f>D21-AS21</f>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04">
        <f>SUM(T21:AR21,R21,G21:P21)</f>
        <v>0</v>
      </c>
      <c r="AT21" s="107">
        <f>S48</f>
        <v>0</v>
      </c>
      <c r="AU21" s="94"/>
    </row>
    <row r="22" spans="1:47" s="110" customFormat="1" ht="14" x14ac:dyDescent="0.15">
      <c r="A22" s="99" t="s">
        <v>11</v>
      </c>
      <c r="B22" s="100" t="s">
        <v>19</v>
      </c>
      <c r="C22" s="107" t="s">
        <v>123</v>
      </c>
      <c r="D22" s="140">
        <v>0</v>
      </c>
      <c r="E22" s="108">
        <f t="shared" si="6"/>
        <v>0</v>
      </c>
      <c r="F22" s="104">
        <f t="shared" si="4"/>
        <v>0</v>
      </c>
      <c r="G22" s="126"/>
      <c r="H22" s="126"/>
      <c r="I22" s="126"/>
      <c r="J22" s="126"/>
      <c r="K22" s="126"/>
      <c r="L22" s="126"/>
      <c r="M22" s="126"/>
      <c r="N22" s="126"/>
      <c r="O22" s="126"/>
      <c r="P22" s="126"/>
      <c r="Q22" s="104">
        <f>SUM(R22:S22,U22:AQ22)</f>
        <v>0</v>
      </c>
      <c r="R22" s="126"/>
      <c r="S22" s="126"/>
      <c r="T22" s="109">
        <f>D22-AS22</f>
        <v>0</v>
      </c>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04">
        <f>SUM(U22:AR22,R22:S22,G22:P22)</f>
        <v>0</v>
      </c>
      <c r="AT22" s="107">
        <f>T48</f>
        <v>0</v>
      </c>
      <c r="AU22" s="94"/>
    </row>
    <row r="23" spans="1:47" s="110" customFormat="1" ht="14" x14ac:dyDescent="0.15">
      <c r="A23" s="99" t="s">
        <v>12</v>
      </c>
      <c r="B23" s="100" t="s">
        <v>79</v>
      </c>
      <c r="C23" s="107" t="s">
        <v>126</v>
      </c>
      <c r="D23" s="140">
        <v>0</v>
      </c>
      <c r="E23" s="108">
        <f t="shared" si="6"/>
        <v>0</v>
      </c>
      <c r="F23" s="104">
        <f t="shared" si="4"/>
        <v>0</v>
      </c>
      <c r="G23" s="126"/>
      <c r="H23" s="126"/>
      <c r="I23" s="126"/>
      <c r="J23" s="126"/>
      <c r="K23" s="126"/>
      <c r="L23" s="126"/>
      <c r="M23" s="126"/>
      <c r="N23" s="126"/>
      <c r="O23" s="126"/>
      <c r="P23" s="126"/>
      <c r="Q23" s="104">
        <f>SUM(R23:T23,V23:AQ23)</f>
        <v>0</v>
      </c>
      <c r="R23" s="126"/>
      <c r="S23" s="126"/>
      <c r="T23" s="126"/>
      <c r="U23" s="109">
        <f>D23-AS23</f>
        <v>0</v>
      </c>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04">
        <f>SUM(V23:AR23,R23:T23,G23:P23)</f>
        <v>0</v>
      </c>
      <c r="AT23" s="107">
        <f>U48</f>
        <v>0</v>
      </c>
      <c r="AU23" s="94"/>
    </row>
    <row r="24" spans="1:47" s="110" customFormat="1" ht="14" x14ac:dyDescent="0.15">
      <c r="A24" s="99" t="s">
        <v>13</v>
      </c>
      <c r="B24" s="100" t="s">
        <v>83</v>
      </c>
      <c r="C24" s="107" t="s">
        <v>127</v>
      </c>
      <c r="D24" s="140">
        <v>0</v>
      </c>
      <c r="E24" s="108">
        <f t="shared" si="6"/>
        <v>0</v>
      </c>
      <c r="F24" s="104">
        <f t="shared" si="4"/>
        <v>0</v>
      </c>
      <c r="G24" s="126"/>
      <c r="H24" s="126"/>
      <c r="I24" s="126"/>
      <c r="J24" s="126"/>
      <c r="K24" s="126"/>
      <c r="L24" s="126"/>
      <c r="M24" s="126"/>
      <c r="N24" s="126"/>
      <c r="O24" s="126"/>
      <c r="P24" s="126"/>
      <c r="Q24" s="104">
        <f>SUM(R24:U24,W24:AQ24)</f>
        <v>0</v>
      </c>
      <c r="R24" s="126"/>
      <c r="S24" s="126"/>
      <c r="T24" s="126"/>
      <c r="U24" s="126"/>
      <c r="V24" s="109">
        <f>D24-AS24</f>
        <v>0</v>
      </c>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04">
        <f>SUM(W24:AR24,R24:U24,G24:P24)</f>
        <v>0</v>
      </c>
      <c r="AT24" s="107">
        <f>V48</f>
        <v>0</v>
      </c>
      <c r="AU24" s="94"/>
    </row>
    <row r="25" spans="1:47" s="110" customFormat="1" ht="14" x14ac:dyDescent="0.15">
      <c r="A25" s="99" t="s">
        <v>14</v>
      </c>
      <c r="B25" s="100" t="s">
        <v>84</v>
      </c>
      <c r="C25" s="107" t="s">
        <v>125</v>
      </c>
      <c r="D25" s="140">
        <v>25</v>
      </c>
      <c r="E25" s="108">
        <f t="shared" si="6"/>
        <v>0</v>
      </c>
      <c r="F25" s="104">
        <f t="shared" si="4"/>
        <v>0</v>
      </c>
      <c r="G25" s="126"/>
      <c r="H25" s="126"/>
      <c r="I25" s="126"/>
      <c r="J25" s="126"/>
      <c r="K25" s="126"/>
      <c r="L25" s="126"/>
      <c r="M25" s="126"/>
      <c r="N25" s="126"/>
      <c r="O25" s="126"/>
      <c r="P25" s="126"/>
      <c r="Q25" s="104">
        <f>SUM(R25:V25,X25:AQ25)</f>
        <v>0</v>
      </c>
      <c r="R25" s="126"/>
      <c r="S25" s="126"/>
      <c r="T25" s="126"/>
      <c r="U25" s="126"/>
      <c r="V25" s="126"/>
      <c r="W25" s="109">
        <f>D25-AS25</f>
        <v>25</v>
      </c>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04">
        <f>SUM(X25:AR25,R25:V25,G25:P25)</f>
        <v>0</v>
      </c>
      <c r="AT25" s="107">
        <f>W48</f>
        <v>53.019999999999996</v>
      </c>
      <c r="AU25" s="94"/>
    </row>
    <row r="26" spans="1:47" s="110" customFormat="1" ht="14" x14ac:dyDescent="0.15">
      <c r="A26" s="99" t="s">
        <v>22</v>
      </c>
      <c r="B26" s="100" t="s">
        <v>85</v>
      </c>
      <c r="C26" s="107" t="s">
        <v>51</v>
      </c>
      <c r="D26" s="140">
        <v>9.94</v>
      </c>
      <c r="E26" s="108">
        <f t="shared" si="6"/>
        <v>0</v>
      </c>
      <c r="F26" s="104">
        <f t="shared" si="4"/>
        <v>0</v>
      </c>
      <c r="G26" s="126"/>
      <c r="H26" s="126"/>
      <c r="I26" s="126"/>
      <c r="J26" s="126"/>
      <c r="K26" s="126"/>
      <c r="L26" s="126"/>
      <c r="M26" s="126"/>
      <c r="N26" s="126"/>
      <c r="O26" s="126"/>
      <c r="P26" s="126"/>
      <c r="Q26" s="104">
        <f>SUM(R26:W26,Y26:AQ26)</f>
        <v>0</v>
      </c>
      <c r="R26" s="126"/>
      <c r="S26" s="126"/>
      <c r="T26" s="126"/>
      <c r="U26" s="126"/>
      <c r="V26" s="126"/>
      <c r="W26" s="126"/>
      <c r="X26" s="109">
        <f>D26-AS26</f>
        <v>9.94</v>
      </c>
      <c r="Y26" s="126"/>
      <c r="Z26" s="126"/>
      <c r="AA26" s="126"/>
      <c r="AB26" s="126"/>
      <c r="AC26" s="126"/>
      <c r="AD26" s="126"/>
      <c r="AE26" s="126"/>
      <c r="AF26" s="126"/>
      <c r="AG26" s="126"/>
      <c r="AH26" s="126"/>
      <c r="AI26" s="126"/>
      <c r="AJ26" s="126"/>
      <c r="AK26" s="126"/>
      <c r="AL26" s="126"/>
      <c r="AM26" s="126"/>
      <c r="AN26" s="126"/>
      <c r="AO26" s="126"/>
      <c r="AP26" s="126"/>
      <c r="AQ26" s="126"/>
      <c r="AR26" s="126"/>
      <c r="AS26" s="104">
        <f>SUM(Y26:AR26,R26:W26,G26:P26)</f>
        <v>0</v>
      </c>
      <c r="AT26" s="107">
        <f>X48</f>
        <v>9.94</v>
      </c>
      <c r="AU26" s="94"/>
    </row>
    <row r="27" spans="1:47" s="110" customFormat="1" ht="20.25" customHeight="1" x14ac:dyDescent="0.15">
      <c r="A27" s="99" t="s">
        <v>23</v>
      </c>
      <c r="B27" s="100" t="s">
        <v>86</v>
      </c>
      <c r="C27" s="107" t="s">
        <v>44</v>
      </c>
      <c r="D27" s="140">
        <v>0</v>
      </c>
      <c r="E27" s="108">
        <f t="shared" si="6"/>
        <v>0</v>
      </c>
      <c r="F27" s="104">
        <f t="shared" si="4"/>
        <v>0</v>
      </c>
      <c r="G27" s="126"/>
      <c r="H27" s="126"/>
      <c r="I27" s="126"/>
      <c r="J27" s="126"/>
      <c r="K27" s="126"/>
      <c r="L27" s="126"/>
      <c r="M27" s="126"/>
      <c r="N27" s="126"/>
      <c r="O27" s="126"/>
      <c r="P27" s="126"/>
      <c r="Q27" s="104">
        <f>SUM(R27:X27,Z27:AQ27)</f>
        <v>0</v>
      </c>
      <c r="R27" s="126"/>
      <c r="S27" s="126"/>
      <c r="T27" s="126"/>
      <c r="U27" s="126"/>
      <c r="V27" s="126"/>
      <c r="W27" s="126"/>
      <c r="X27" s="126"/>
      <c r="Y27" s="109">
        <f>D27-AS27</f>
        <v>0</v>
      </c>
      <c r="Z27" s="126"/>
      <c r="AA27" s="126"/>
      <c r="AB27" s="126"/>
      <c r="AC27" s="126"/>
      <c r="AD27" s="126"/>
      <c r="AE27" s="126"/>
      <c r="AF27" s="126"/>
      <c r="AG27" s="126"/>
      <c r="AH27" s="126"/>
      <c r="AI27" s="126"/>
      <c r="AJ27" s="126"/>
      <c r="AK27" s="126"/>
      <c r="AL27" s="126"/>
      <c r="AM27" s="126"/>
      <c r="AN27" s="126"/>
      <c r="AO27" s="126"/>
      <c r="AP27" s="126"/>
      <c r="AQ27" s="126"/>
      <c r="AR27" s="126"/>
      <c r="AS27" s="104">
        <f>SUM(Z27:AR27,R27:X27,G27:P27)</f>
        <v>0</v>
      </c>
      <c r="AT27" s="107">
        <f>Y48</f>
        <v>0</v>
      </c>
      <c r="AU27" s="94"/>
    </row>
    <row r="28" spans="1:47" s="110" customFormat="1" ht="20.25" customHeight="1" x14ac:dyDescent="0.15">
      <c r="A28" s="99" t="s">
        <v>45</v>
      </c>
      <c r="B28" s="100" t="s">
        <v>131</v>
      </c>
      <c r="C28" s="107" t="s">
        <v>31</v>
      </c>
      <c r="D28" s="140">
        <v>151.4</v>
      </c>
      <c r="E28" s="108">
        <f t="shared" si="6"/>
        <v>0</v>
      </c>
      <c r="F28" s="104">
        <f t="shared" si="4"/>
        <v>0</v>
      </c>
      <c r="G28" s="126"/>
      <c r="H28" s="126"/>
      <c r="I28" s="126"/>
      <c r="J28" s="126"/>
      <c r="K28" s="126"/>
      <c r="L28" s="126"/>
      <c r="M28" s="126"/>
      <c r="N28" s="126"/>
      <c r="O28" s="126"/>
      <c r="P28" s="126"/>
      <c r="Q28" s="104">
        <f>SUM(R28:Y28,AA28:AQ28)</f>
        <v>0.13</v>
      </c>
      <c r="R28" s="126"/>
      <c r="S28" s="126"/>
      <c r="T28" s="126"/>
      <c r="U28" s="126"/>
      <c r="V28" s="126"/>
      <c r="W28" s="126">
        <v>0.13</v>
      </c>
      <c r="X28" s="126"/>
      <c r="Y28" s="126"/>
      <c r="Z28" s="109">
        <f>D28-AS28</f>
        <v>151.27000000000001</v>
      </c>
      <c r="AA28" s="126"/>
      <c r="AB28" s="126"/>
      <c r="AC28" s="126"/>
      <c r="AD28" s="126"/>
      <c r="AE28" s="126"/>
      <c r="AF28" s="126"/>
      <c r="AG28" s="126"/>
      <c r="AH28" s="126"/>
      <c r="AI28" s="126"/>
      <c r="AJ28" s="126"/>
      <c r="AK28" s="126"/>
      <c r="AL28" s="126"/>
      <c r="AM28" s="126"/>
      <c r="AN28" s="126"/>
      <c r="AO28" s="126"/>
      <c r="AP28" s="126"/>
      <c r="AQ28" s="126"/>
      <c r="AR28" s="126"/>
      <c r="AS28" s="104">
        <f>SUM(AA28:AR28,R28:Y28,G28:P28)</f>
        <v>0.13</v>
      </c>
      <c r="AT28" s="107">
        <f>Z48</f>
        <v>173.07000000000002</v>
      </c>
      <c r="AU28" s="94"/>
    </row>
    <row r="29" spans="1:47" s="110" customFormat="1" ht="14" x14ac:dyDescent="0.15">
      <c r="A29" s="99" t="s">
        <v>130</v>
      </c>
      <c r="B29" s="100" t="s">
        <v>104</v>
      </c>
      <c r="C29" s="100" t="s">
        <v>148</v>
      </c>
      <c r="D29" s="140">
        <v>3</v>
      </c>
      <c r="E29" s="108">
        <f t="shared" si="6"/>
        <v>0</v>
      </c>
      <c r="F29" s="104">
        <f t="shared" si="4"/>
        <v>0</v>
      </c>
      <c r="G29" s="126"/>
      <c r="H29" s="126"/>
      <c r="I29" s="126"/>
      <c r="J29" s="126"/>
      <c r="K29" s="126"/>
      <c r="L29" s="126"/>
      <c r="M29" s="126"/>
      <c r="N29" s="126"/>
      <c r="O29" s="126"/>
      <c r="P29" s="126"/>
      <c r="Q29" s="104">
        <f>SUM(R29:Z29,AB29:AQ29)</f>
        <v>0</v>
      </c>
      <c r="R29" s="126"/>
      <c r="S29" s="126"/>
      <c r="T29" s="126"/>
      <c r="U29" s="126"/>
      <c r="V29" s="126"/>
      <c r="W29" s="126"/>
      <c r="X29" s="126"/>
      <c r="Y29" s="126"/>
      <c r="Z29" s="126"/>
      <c r="AA29" s="109">
        <f>D29-AS29</f>
        <v>3</v>
      </c>
      <c r="AB29" s="126"/>
      <c r="AC29" s="126"/>
      <c r="AD29" s="126"/>
      <c r="AE29" s="126"/>
      <c r="AF29" s="126"/>
      <c r="AG29" s="126"/>
      <c r="AH29" s="126"/>
      <c r="AI29" s="126"/>
      <c r="AJ29" s="126"/>
      <c r="AK29" s="126"/>
      <c r="AL29" s="126"/>
      <c r="AM29" s="126"/>
      <c r="AN29" s="126"/>
      <c r="AO29" s="126"/>
      <c r="AP29" s="126"/>
      <c r="AQ29" s="126"/>
      <c r="AR29" s="126"/>
      <c r="AS29" s="104">
        <f>SUM(AB29:AR29,R29:Z29,G29:P29)</f>
        <v>0</v>
      </c>
      <c r="AT29" s="107">
        <f>AA48</f>
        <v>3</v>
      </c>
      <c r="AU29" s="94"/>
    </row>
    <row r="30" spans="1:47" s="110" customFormat="1" ht="14" x14ac:dyDescent="0.15">
      <c r="A30" s="99" t="s">
        <v>178</v>
      </c>
      <c r="B30" s="100" t="s">
        <v>120</v>
      </c>
      <c r="C30" s="107" t="s">
        <v>124</v>
      </c>
      <c r="D30" s="140">
        <v>0</v>
      </c>
      <c r="E30" s="108">
        <f t="shared" si="6"/>
        <v>0</v>
      </c>
      <c r="F30" s="104">
        <f t="shared" si="4"/>
        <v>0</v>
      </c>
      <c r="G30" s="126"/>
      <c r="H30" s="126"/>
      <c r="I30" s="126"/>
      <c r="J30" s="126"/>
      <c r="K30" s="126"/>
      <c r="L30" s="126"/>
      <c r="M30" s="126"/>
      <c r="N30" s="126"/>
      <c r="O30" s="126"/>
      <c r="P30" s="126"/>
      <c r="Q30" s="104">
        <f>SUM(R30:AA30,AC30:AQ30)</f>
        <v>0</v>
      </c>
      <c r="R30" s="126"/>
      <c r="S30" s="126"/>
      <c r="T30" s="126"/>
      <c r="U30" s="126"/>
      <c r="V30" s="126"/>
      <c r="W30" s="126"/>
      <c r="X30" s="126"/>
      <c r="Y30" s="126"/>
      <c r="Z30" s="126"/>
      <c r="AA30" s="126"/>
      <c r="AB30" s="109">
        <f>D30-AS30</f>
        <v>0</v>
      </c>
      <c r="AC30" s="126"/>
      <c r="AD30" s="126"/>
      <c r="AE30" s="126"/>
      <c r="AF30" s="126"/>
      <c r="AG30" s="126"/>
      <c r="AH30" s="126"/>
      <c r="AI30" s="126"/>
      <c r="AJ30" s="126"/>
      <c r="AK30" s="126"/>
      <c r="AL30" s="126"/>
      <c r="AM30" s="126"/>
      <c r="AN30" s="126"/>
      <c r="AO30" s="126"/>
      <c r="AP30" s="126"/>
      <c r="AQ30" s="126"/>
      <c r="AR30" s="126"/>
      <c r="AS30" s="104">
        <f>SUM(AC30:AR30,R30:AA30,G30:P30)</f>
        <v>0</v>
      </c>
      <c r="AT30" s="107">
        <f>AB48</f>
        <v>0</v>
      </c>
      <c r="AU30" s="94"/>
    </row>
    <row r="31" spans="1:47" s="110" customFormat="1" ht="14" x14ac:dyDescent="0.15">
      <c r="A31" s="99" t="s">
        <v>179</v>
      </c>
      <c r="B31" s="100" t="s">
        <v>80</v>
      </c>
      <c r="C31" s="107" t="s">
        <v>69</v>
      </c>
      <c r="D31" s="140">
        <v>1</v>
      </c>
      <c r="E31" s="108">
        <f t="shared" si="6"/>
        <v>0</v>
      </c>
      <c r="F31" s="104">
        <f t="shared" si="4"/>
        <v>0</v>
      </c>
      <c r="G31" s="126"/>
      <c r="H31" s="126"/>
      <c r="I31" s="126"/>
      <c r="J31" s="126"/>
      <c r="K31" s="126"/>
      <c r="L31" s="126"/>
      <c r="M31" s="126"/>
      <c r="N31" s="126"/>
      <c r="O31" s="126"/>
      <c r="P31" s="126"/>
      <c r="Q31" s="104">
        <f>SUM(R31:AB31,AD31:AQ31)</f>
        <v>0</v>
      </c>
      <c r="R31" s="126"/>
      <c r="S31" s="126"/>
      <c r="T31" s="126"/>
      <c r="U31" s="126"/>
      <c r="V31" s="126"/>
      <c r="W31" s="126"/>
      <c r="X31" s="126"/>
      <c r="Y31" s="126"/>
      <c r="Z31" s="126"/>
      <c r="AA31" s="126"/>
      <c r="AB31" s="126"/>
      <c r="AC31" s="109">
        <f>D31-AS31</f>
        <v>1</v>
      </c>
      <c r="AD31" s="126"/>
      <c r="AE31" s="126"/>
      <c r="AF31" s="126"/>
      <c r="AG31" s="126"/>
      <c r="AH31" s="126"/>
      <c r="AI31" s="126"/>
      <c r="AJ31" s="126"/>
      <c r="AK31" s="126"/>
      <c r="AL31" s="126"/>
      <c r="AM31" s="126"/>
      <c r="AN31" s="126"/>
      <c r="AO31" s="126"/>
      <c r="AP31" s="126"/>
      <c r="AQ31" s="126"/>
      <c r="AR31" s="126"/>
      <c r="AS31" s="104">
        <f>SUM(AD31:AR31,R31:AB31,G31:P31)</f>
        <v>0</v>
      </c>
      <c r="AT31" s="107">
        <f>AC48</f>
        <v>1</v>
      </c>
      <c r="AU31" s="94"/>
    </row>
    <row r="32" spans="1:47" s="110" customFormat="1" ht="14" x14ac:dyDescent="0.15">
      <c r="A32" s="99" t="s">
        <v>180</v>
      </c>
      <c r="B32" s="100" t="s">
        <v>87</v>
      </c>
      <c r="C32" s="107" t="s">
        <v>92</v>
      </c>
      <c r="D32" s="140">
        <v>40.370000000000005</v>
      </c>
      <c r="E32" s="108">
        <f t="shared" si="6"/>
        <v>0</v>
      </c>
      <c r="F32" s="104">
        <f t="shared" si="4"/>
        <v>0</v>
      </c>
      <c r="G32" s="126"/>
      <c r="H32" s="126"/>
      <c r="I32" s="126"/>
      <c r="J32" s="126"/>
      <c r="K32" s="126"/>
      <c r="L32" s="126"/>
      <c r="M32" s="126"/>
      <c r="N32" s="126"/>
      <c r="O32" s="126"/>
      <c r="P32" s="126"/>
      <c r="Q32" s="104">
        <f>SUM(R32:AC32,AE32:AQ32)</f>
        <v>1.7</v>
      </c>
      <c r="R32" s="126"/>
      <c r="S32" s="126"/>
      <c r="T32" s="126"/>
      <c r="U32" s="126"/>
      <c r="V32" s="126"/>
      <c r="W32" s="126">
        <v>0.2</v>
      </c>
      <c r="X32" s="126"/>
      <c r="Y32" s="126"/>
      <c r="Z32" s="126">
        <f>1+0.5</f>
        <v>1.5</v>
      </c>
      <c r="AA32" s="126"/>
      <c r="AB32" s="126"/>
      <c r="AC32" s="126"/>
      <c r="AD32" s="109">
        <f>D32-AS32</f>
        <v>38.67</v>
      </c>
      <c r="AE32" s="126"/>
      <c r="AF32" s="126"/>
      <c r="AG32" s="126"/>
      <c r="AH32" s="126"/>
      <c r="AI32" s="126"/>
      <c r="AJ32" s="126"/>
      <c r="AK32" s="126"/>
      <c r="AL32" s="126"/>
      <c r="AM32" s="126"/>
      <c r="AN32" s="126"/>
      <c r="AO32" s="126"/>
      <c r="AP32" s="126"/>
      <c r="AQ32" s="126"/>
      <c r="AR32" s="126"/>
      <c r="AS32" s="104">
        <f>SUM(AE32:AR32,R32:AC32,G32:P32)</f>
        <v>1.7</v>
      </c>
      <c r="AT32" s="107">
        <f>AD48</f>
        <v>40.380000000000003</v>
      </c>
      <c r="AU32" s="94"/>
    </row>
    <row r="33" spans="1:47" s="110" customFormat="1" ht="14" x14ac:dyDescent="0.15">
      <c r="A33" s="99" t="s">
        <v>181</v>
      </c>
      <c r="B33" s="100" t="s">
        <v>88</v>
      </c>
      <c r="C33" s="107" t="s">
        <v>93</v>
      </c>
      <c r="D33" s="140">
        <v>0</v>
      </c>
      <c r="E33" s="108">
        <f t="shared" si="6"/>
        <v>0</v>
      </c>
      <c r="F33" s="104">
        <f t="shared" si="4"/>
        <v>0</v>
      </c>
      <c r="G33" s="126"/>
      <c r="H33" s="126"/>
      <c r="I33" s="126"/>
      <c r="J33" s="126"/>
      <c r="K33" s="126"/>
      <c r="L33" s="126"/>
      <c r="M33" s="126"/>
      <c r="N33" s="126"/>
      <c r="O33" s="126"/>
      <c r="P33" s="126"/>
      <c r="Q33" s="104">
        <f>SUM(R33:AD33,AF33:AQ33)</f>
        <v>0</v>
      </c>
      <c r="R33" s="126"/>
      <c r="S33" s="126"/>
      <c r="T33" s="126"/>
      <c r="U33" s="126"/>
      <c r="V33" s="126"/>
      <c r="W33" s="126"/>
      <c r="X33" s="126"/>
      <c r="Y33" s="126"/>
      <c r="Z33" s="126"/>
      <c r="AA33" s="126"/>
      <c r="AB33" s="126"/>
      <c r="AC33" s="126"/>
      <c r="AD33" s="126"/>
      <c r="AE33" s="109">
        <f>D33-AS33</f>
        <v>0</v>
      </c>
      <c r="AF33" s="126"/>
      <c r="AG33" s="126"/>
      <c r="AH33" s="126"/>
      <c r="AI33" s="126"/>
      <c r="AJ33" s="126"/>
      <c r="AK33" s="126"/>
      <c r="AL33" s="126"/>
      <c r="AM33" s="126"/>
      <c r="AN33" s="126"/>
      <c r="AO33" s="126"/>
      <c r="AP33" s="126"/>
      <c r="AQ33" s="126"/>
      <c r="AR33" s="126"/>
      <c r="AS33" s="104">
        <f>SUM(AF33:AR33,R33:AD33,G33:P33)</f>
        <v>0</v>
      </c>
      <c r="AT33" s="107">
        <f>AE48</f>
        <v>0</v>
      </c>
      <c r="AU33" s="94"/>
    </row>
    <row r="34" spans="1:47" s="110" customFormat="1" ht="14" x14ac:dyDescent="0.15">
      <c r="A34" s="99" t="s">
        <v>182</v>
      </c>
      <c r="B34" s="100" t="s">
        <v>89</v>
      </c>
      <c r="C34" s="107" t="s">
        <v>97</v>
      </c>
      <c r="D34" s="140">
        <v>1.07</v>
      </c>
      <c r="E34" s="108">
        <f t="shared" si="6"/>
        <v>0</v>
      </c>
      <c r="F34" s="104">
        <f t="shared" si="4"/>
        <v>0</v>
      </c>
      <c r="G34" s="126"/>
      <c r="H34" s="126"/>
      <c r="I34" s="126"/>
      <c r="J34" s="126"/>
      <c r="K34" s="126"/>
      <c r="L34" s="126"/>
      <c r="M34" s="126"/>
      <c r="N34" s="126"/>
      <c r="O34" s="126"/>
      <c r="P34" s="126"/>
      <c r="Q34" s="104">
        <f>SUM(R34:AE34,AG34:AQ34)</f>
        <v>0</v>
      </c>
      <c r="R34" s="126"/>
      <c r="S34" s="126"/>
      <c r="T34" s="126"/>
      <c r="U34" s="126"/>
      <c r="V34" s="126"/>
      <c r="W34" s="126"/>
      <c r="X34" s="126"/>
      <c r="Y34" s="126"/>
      <c r="Z34" s="126"/>
      <c r="AA34" s="126"/>
      <c r="AB34" s="126"/>
      <c r="AC34" s="126"/>
      <c r="AD34" s="126"/>
      <c r="AE34" s="126"/>
      <c r="AF34" s="109">
        <f>D34-AS34</f>
        <v>1.07</v>
      </c>
      <c r="AG34" s="126"/>
      <c r="AH34" s="126"/>
      <c r="AI34" s="126"/>
      <c r="AJ34" s="126"/>
      <c r="AK34" s="126"/>
      <c r="AL34" s="126"/>
      <c r="AM34" s="126"/>
      <c r="AN34" s="126"/>
      <c r="AO34" s="126"/>
      <c r="AP34" s="126"/>
      <c r="AQ34" s="126"/>
      <c r="AR34" s="126"/>
      <c r="AS34" s="104">
        <f>SUM(AG34:AR34,R34:AE34,G34:P34)</f>
        <v>0</v>
      </c>
      <c r="AT34" s="107">
        <f>AF48</f>
        <v>1.07</v>
      </c>
      <c r="AU34" s="94"/>
    </row>
    <row r="35" spans="1:47" s="110" customFormat="1" ht="14" x14ac:dyDescent="0.15">
      <c r="A35" s="99" t="s">
        <v>183</v>
      </c>
      <c r="B35" s="100" t="s">
        <v>117</v>
      </c>
      <c r="C35" s="107" t="s">
        <v>94</v>
      </c>
      <c r="D35" s="140">
        <v>0</v>
      </c>
      <c r="E35" s="108">
        <f t="shared" si="6"/>
        <v>0</v>
      </c>
      <c r="F35" s="104">
        <f t="shared" si="4"/>
        <v>0</v>
      </c>
      <c r="G35" s="126"/>
      <c r="H35" s="126"/>
      <c r="I35" s="126"/>
      <c r="J35" s="126"/>
      <c r="K35" s="126"/>
      <c r="L35" s="126"/>
      <c r="M35" s="126"/>
      <c r="N35" s="126"/>
      <c r="O35" s="126"/>
      <c r="P35" s="126"/>
      <c r="Q35" s="104">
        <f>SUM(R35:AF35,AH35:AQ35)</f>
        <v>0</v>
      </c>
      <c r="R35" s="126"/>
      <c r="S35" s="126"/>
      <c r="T35" s="126"/>
      <c r="U35" s="126"/>
      <c r="V35" s="126"/>
      <c r="W35" s="126"/>
      <c r="X35" s="126"/>
      <c r="Y35" s="126"/>
      <c r="Z35" s="126"/>
      <c r="AA35" s="126"/>
      <c r="AB35" s="126"/>
      <c r="AC35" s="126"/>
      <c r="AD35" s="126"/>
      <c r="AE35" s="126"/>
      <c r="AF35" s="126"/>
      <c r="AG35" s="109">
        <f>D35-AS35</f>
        <v>0</v>
      </c>
      <c r="AH35" s="126"/>
      <c r="AI35" s="126"/>
      <c r="AJ35" s="126"/>
      <c r="AK35" s="126"/>
      <c r="AL35" s="126"/>
      <c r="AM35" s="126"/>
      <c r="AN35" s="126"/>
      <c r="AO35" s="126"/>
      <c r="AP35" s="126"/>
      <c r="AQ35" s="126"/>
      <c r="AR35" s="126"/>
      <c r="AS35" s="104">
        <f>SUM(AH35:AR35,R35:AF35,G35:P35)</f>
        <v>0</v>
      </c>
      <c r="AT35" s="107">
        <f>AG48</f>
        <v>0</v>
      </c>
      <c r="AU35" s="94"/>
    </row>
    <row r="36" spans="1:47" s="110" customFormat="1" ht="14" x14ac:dyDescent="0.15">
      <c r="A36" s="99" t="s">
        <v>184</v>
      </c>
      <c r="B36" s="100" t="s">
        <v>121</v>
      </c>
      <c r="C36" s="107" t="s">
        <v>118</v>
      </c>
      <c r="D36" s="140">
        <v>0</v>
      </c>
      <c r="E36" s="108">
        <f t="shared" si="6"/>
        <v>0</v>
      </c>
      <c r="F36" s="104">
        <f t="shared" si="4"/>
        <v>0</v>
      </c>
      <c r="G36" s="126"/>
      <c r="H36" s="126"/>
      <c r="I36" s="126"/>
      <c r="J36" s="126"/>
      <c r="K36" s="126"/>
      <c r="L36" s="126"/>
      <c r="M36" s="126"/>
      <c r="N36" s="126"/>
      <c r="O36" s="126"/>
      <c r="P36" s="126"/>
      <c r="Q36" s="104">
        <f>SUM(R36:AG36,AI36:AQ36)</f>
        <v>0</v>
      </c>
      <c r="R36" s="126"/>
      <c r="S36" s="126"/>
      <c r="T36" s="126"/>
      <c r="U36" s="126"/>
      <c r="V36" s="126"/>
      <c r="W36" s="126"/>
      <c r="X36" s="126"/>
      <c r="Y36" s="126"/>
      <c r="Z36" s="126"/>
      <c r="AA36" s="126"/>
      <c r="AB36" s="126"/>
      <c r="AC36" s="126"/>
      <c r="AD36" s="126"/>
      <c r="AE36" s="126"/>
      <c r="AF36" s="126"/>
      <c r="AG36" s="126"/>
      <c r="AH36" s="109">
        <f>D36-AS36</f>
        <v>0</v>
      </c>
      <c r="AI36" s="126"/>
      <c r="AJ36" s="126"/>
      <c r="AK36" s="126"/>
      <c r="AL36" s="126"/>
      <c r="AM36" s="126"/>
      <c r="AN36" s="126"/>
      <c r="AO36" s="126"/>
      <c r="AP36" s="126"/>
      <c r="AQ36" s="126"/>
      <c r="AR36" s="126"/>
      <c r="AS36" s="104">
        <f>SUM(AI36:AR36,R36:AG36,G36:P36)</f>
        <v>0</v>
      </c>
      <c r="AT36" s="107">
        <f>AH48</f>
        <v>0</v>
      </c>
      <c r="AU36" s="94"/>
    </row>
    <row r="37" spans="1:47" s="110" customFormat="1" ht="14" x14ac:dyDescent="0.15">
      <c r="A37" s="99" t="s">
        <v>185</v>
      </c>
      <c r="B37" s="100" t="s">
        <v>90</v>
      </c>
      <c r="C37" s="107" t="s">
        <v>95</v>
      </c>
      <c r="D37" s="140">
        <v>0</v>
      </c>
      <c r="E37" s="108">
        <f t="shared" si="6"/>
        <v>0</v>
      </c>
      <c r="F37" s="104">
        <f t="shared" si="4"/>
        <v>0</v>
      </c>
      <c r="G37" s="126"/>
      <c r="H37" s="126"/>
      <c r="I37" s="126"/>
      <c r="J37" s="126"/>
      <c r="K37" s="126"/>
      <c r="L37" s="126"/>
      <c r="M37" s="126"/>
      <c r="N37" s="126"/>
      <c r="O37" s="126"/>
      <c r="P37" s="126"/>
      <c r="Q37" s="104">
        <f>SUM(R37:AH37,AJ37:AQ37)</f>
        <v>0</v>
      </c>
      <c r="R37" s="126"/>
      <c r="S37" s="126"/>
      <c r="T37" s="126"/>
      <c r="U37" s="126"/>
      <c r="V37" s="126"/>
      <c r="W37" s="126"/>
      <c r="X37" s="126"/>
      <c r="Y37" s="126"/>
      <c r="Z37" s="126"/>
      <c r="AA37" s="126"/>
      <c r="AB37" s="126"/>
      <c r="AC37" s="126"/>
      <c r="AD37" s="126"/>
      <c r="AE37" s="126"/>
      <c r="AF37" s="126"/>
      <c r="AG37" s="126"/>
      <c r="AH37" s="126"/>
      <c r="AI37" s="109">
        <f>D37-AS37</f>
        <v>0</v>
      </c>
      <c r="AJ37" s="126"/>
      <c r="AK37" s="126"/>
      <c r="AL37" s="126"/>
      <c r="AM37" s="126"/>
      <c r="AN37" s="126"/>
      <c r="AO37" s="126"/>
      <c r="AP37" s="126"/>
      <c r="AQ37" s="126"/>
      <c r="AR37" s="126"/>
      <c r="AS37" s="104">
        <f>SUM(AJ37:AR37,R37:AH37,G37:P37)</f>
        <v>0</v>
      </c>
      <c r="AT37" s="107">
        <f>AI48</f>
        <v>15</v>
      </c>
      <c r="AU37" s="94"/>
    </row>
    <row r="38" spans="1:47" s="110" customFormat="1" ht="20" x14ac:dyDescent="0.15">
      <c r="A38" s="99" t="s">
        <v>186</v>
      </c>
      <c r="B38" s="100" t="s">
        <v>91</v>
      </c>
      <c r="C38" s="107" t="s">
        <v>46</v>
      </c>
      <c r="D38" s="140">
        <v>14.16</v>
      </c>
      <c r="E38" s="108">
        <f t="shared" si="6"/>
        <v>0</v>
      </c>
      <c r="F38" s="104">
        <f t="shared" si="4"/>
        <v>0</v>
      </c>
      <c r="G38" s="126"/>
      <c r="H38" s="126"/>
      <c r="I38" s="126"/>
      <c r="J38" s="126"/>
      <c r="K38" s="126"/>
      <c r="L38" s="126"/>
      <c r="M38" s="126"/>
      <c r="N38" s="126"/>
      <c r="O38" s="126"/>
      <c r="P38" s="126"/>
      <c r="Q38" s="104">
        <f>SUM(R38:AI38,AK38:AQ38)</f>
        <v>0.01</v>
      </c>
      <c r="R38" s="126"/>
      <c r="S38" s="126"/>
      <c r="T38" s="126"/>
      <c r="U38" s="126"/>
      <c r="V38" s="126"/>
      <c r="W38" s="126">
        <v>0.01</v>
      </c>
      <c r="X38" s="126"/>
      <c r="Y38" s="126"/>
      <c r="Z38" s="126"/>
      <c r="AA38" s="126"/>
      <c r="AB38" s="126"/>
      <c r="AC38" s="126"/>
      <c r="AD38" s="126"/>
      <c r="AE38" s="126"/>
      <c r="AF38" s="126"/>
      <c r="AG38" s="126"/>
      <c r="AH38" s="126"/>
      <c r="AI38" s="126"/>
      <c r="AJ38" s="109">
        <f>D38-AS38</f>
        <v>14.15</v>
      </c>
      <c r="AK38" s="126"/>
      <c r="AL38" s="126"/>
      <c r="AM38" s="126"/>
      <c r="AN38" s="126"/>
      <c r="AO38" s="126"/>
      <c r="AP38" s="126"/>
      <c r="AQ38" s="126"/>
      <c r="AR38" s="126"/>
      <c r="AS38" s="104">
        <f>SUM(AK38:AR38,R38:AI38,G38:P38)</f>
        <v>0.01</v>
      </c>
      <c r="AT38" s="107">
        <f>AJ48</f>
        <v>14.15</v>
      </c>
      <c r="AU38" s="94"/>
    </row>
    <row r="39" spans="1:47" s="110" customFormat="1" ht="14" x14ac:dyDescent="0.15">
      <c r="A39" s="99" t="s">
        <v>188</v>
      </c>
      <c r="B39" s="100" t="s">
        <v>98</v>
      </c>
      <c r="C39" s="107" t="s">
        <v>52</v>
      </c>
      <c r="D39" s="140">
        <v>0</v>
      </c>
      <c r="E39" s="108">
        <f t="shared" si="6"/>
        <v>0</v>
      </c>
      <c r="F39" s="104">
        <f t="shared" si="4"/>
        <v>0</v>
      </c>
      <c r="G39" s="126"/>
      <c r="H39" s="126"/>
      <c r="I39" s="126"/>
      <c r="J39" s="126"/>
      <c r="K39" s="126"/>
      <c r="L39" s="126"/>
      <c r="M39" s="126"/>
      <c r="N39" s="126"/>
      <c r="O39" s="126"/>
      <c r="P39" s="126"/>
      <c r="Q39" s="104">
        <f>SUM(R39:AJ39,AL39:AQ39)</f>
        <v>0</v>
      </c>
      <c r="R39" s="126"/>
      <c r="S39" s="126"/>
      <c r="T39" s="126"/>
      <c r="U39" s="126"/>
      <c r="V39" s="126"/>
      <c r="W39" s="126"/>
      <c r="X39" s="126"/>
      <c r="Y39" s="126"/>
      <c r="Z39" s="126"/>
      <c r="AA39" s="126"/>
      <c r="AB39" s="126"/>
      <c r="AC39" s="126"/>
      <c r="AD39" s="126"/>
      <c r="AE39" s="126"/>
      <c r="AF39" s="126"/>
      <c r="AG39" s="126"/>
      <c r="AH39" s="126"/>
      <c r="AI39" s="126"/>
      <c r="AJ39" s="126"/>
      <c r="AK39" s="109">
        <f>D39-AS39</f>
        <v>0</v>
      </c>
      <c r="AL39" s="126"/>
      <c r="AM39" s="126"/>
      <c r="AN39" s="126"/>
      <c r="AO39" s="126"/>
      <c r="AP39" s="126"/>
      <c r="AQ39" s="126"/>
      <c r="AR39" s="126"/>
      <c r="AS39" s="104">
        <f>SUM(AL39:AR39,R39:AJ39,G39:P39)</f>
        <v>0</v>
      </c>
      <c r="AT39" s="107">
        <f>AK48</f>
        <v>0</v>
      </c>
      <c r="AU39" s="94"/>
    </row>
    <row r="40" spans="1:47" s="110" customFormat="1" ht="14" x14ac:dyDescent="0.15">
      <c r="A40" s="99" t="s">
        <v>189</v>
      </c>
      <c r="B40" s="100" t="s">
        <v>153</v>
      </c>
      <c r="C40" s="107" t="s">
        <v>151</v>
      </c>
      <c r="D40" s="140">
        <v>1.75</v>
      </c>
      <c r="E40" s="108">
        <f t="shared" si="6"/>
        <v>0</v>
      </c>
      <c r="F40" s="104">
        <f t="shared" si="4"/>
        <v>0</v>
      </c>
      <c r="G40" s="126"/>
      <c r="H40" s="126"/>
      <c r="I40" s="126"/>
      <c r="J40" s="126"/>
      <c r="K40" s="126"/>
      <c r="L40" s="126"/>
      <c r="M40" s="126"/>
      <c r="N40" s="126"/>
      <c r="O40" s="126"/>
      <c r="P40" s="126"/>
      <c r="Q40" s="104">
        <f>SUM(R40:AK40,AM40:AQ40)</f>
        <v>0</v>
      </c>
      <c r="R40" s="126"/>
      <c r="S40" s="126"/>
      <c r="T40" s="126"/>
      <c r="U40" s="126"/>
      <c r="V40" s="126"/>
      <c r="W40" s="126"/>
      <c r="X40" s="126"/>
      <c r="Y40" s="126"/>
      <c r="Z40" s="126"/>
      <c r="AA40" s="126"/>
      <c r="AB40" s="126"/>
      <c r="AC40" s="126"/>
      <c r="AD40" s="126"/>
      <c r="AE40" s="126"/>
      <c r="AF40" s="126"/>
      <c r="AG40" s="126"/>
      <c r="AH40" s="126"/>
      <c r="AI40" s="126"/>
      <c r="AJ40" s="126"/>
      <c r="AK40" s="126"/>
      <c r="AL40" s="109">
        <f>D40-AS40</f>
        <v>1.75</v>
      </c>
      <c r="AM40" s="126"/>
      <c r="AN40" s="126"/>
      <c r="AO40" s="126"/>
      <c r="AP40" s="126"/>
      <c r="AQ40" s="126"/>
      <c r="AR40" s="126"/>
      <c r="AS40" s="104">
        <f>SUM(AM40:AR40,R40:AK40,G40:P40)</f>
        <v>0</v>
      </c>
      <c r="AT40" s="107">
        <f>AL48</f>
        <v>1.75</v>
      </c>
      <c r="AU40" s="94"/>
    </row>
    <row r="41" spans="1:47" s="110" customFormat="1" ht="14" x14ac:dyDescent="0.15">
      <c r="A41" s="99" t="s">
        <v>190</v>
      </c>
      <c r="B41" s="100" t="s">
        <v>154</v>
      </c>
      <c r="C41" s="107" t="s">
        <v>152</v>
      </c>
      <c r="D41" s="140">
        <v>0</v>
      </c>
      <c r="E41" s="108">
        <f t="shared" si="6"/>
        <v>0</v>
      </c>
      <c r="F41" s="104">
        <f t="shared" si="4"/>
        <v>0</v>
      </c>
      <c r="G41" s="126"/>
      <c r="H41" s="126"/>
      <c r="I41" s="126"/>
      <c r="J41" s="126"/>
      <c r="K41" s="126"/>
      <c r="L41" s="126"/>
      <c r="M41" s="126"/>
      <c r="N41" s="126"/>
      <c r="O41" s="126"/>
      <c r="P41" s="126"/>
      <c r="Q41" s="104">
        <f>SUM(R41:AL41,AN41:AQ41)</f>
        <v>0</v>
      </c>
      <c r="R41" s="126"/>
      <c r="S41" s="126"/>
      <c r="T41" s="126"/>
      <c r="U41" s="126"/>
      <c r="V41" s="126"/>
      <c r="W41" s="126"/>
      <c r="X41" s="126"/>
      <c r="Y41" s="126"/>
      <c r="Z41" s="126"/>
      <c r="AA41" s="126"/>
      <c r="AB41" s="126"/>
      <c r="AC41" s="126"/>
      <c r="AD41" s="126"/>
      <c r="AE41" s="126"/>
      <c r="AF41" s="126"/>
      <c r="AG41" s="126"/>
      <c r="AH41" s="126"/>
      <c r="AI41" s="126"/>
      <c r="AJ41" s="126"/>
      <c r="AK41" s="126"/>
      <c r="AL41" s="126"/>
      <c r="AM41" s="109">
        <f>D41-AS41</f>
        <v>0</v>
      </c>
      <c r="AN41" s="126"/>
      <c r="AO41" s="126"/>
      <c r="AP41" s="126"/>
      <c r="AQ41" s="126"/>
      <c r="AR41" s="126"/>
      <c r="AS41" s="104">
        <f>SUM(AN41:AR41,R41:AL41,G41:P41)</f>
        <v>0</v>
      </c>
      <c r="AT41" s="107">
        <f>AM48</f>
        <v>0</v>
      </c>
      <c r="AU41" s="94"/>
    </row>
    <row r="42" spans="1:47" s="110" customFormat="1" ht="14" x14ac:dyDescent="0.15">
      <c r="A42" s="99" t="s">
        <v>191</v>
      </c>
      <c r="B42" s="100" t="s">
        <v>149</v>
      </c>
      <c r="C42" s="107" t="s">
        <v>103</v>
      </c>
      <c r="D42" s="140">
        <v>2.27</v>
      </c>
      <c r="E42" s="108">
        <f t="shared" si="6"/>
        <v>0</v>
      </c>
      <c r="F42" s="104">
        <f t="shared" si="4"/>
        <v>0</v>
      </c>
      <c r="G42" s="126"/>
      <c r="H42" s="126"/>
      <c r="I42" s="126"/>
      <c r="J42" s="126"/>
      <c r="K42" s="126"/>
      <c r="L42" s="126"/>
      <c r="M42" s="126"/>
      <c r="N42" s="126"/>
      <c r="O42" s="126"/>
      <c r="P42" s="126"/>
      <c r="Q42" s="104">
        <f>SUM(R42:AM42,AO42:AQ42)</f>
        <v>0</v>
      </c>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09">
        <f>D42-AS42</f>
        <v>2.27</v>
      </c>
      <c r="AO42" s="126"/>
      <c r="AP42" s="126"/>
      <c r="AQ42" s="126"/>
      <c r="AR42" s="126"/>
      <c r="AS42" s="104">
        <f>SUM(AO42:AR42,R42:AM42,G42:P42)</f>
        <v>0</v>
      </c>
      <c r="AT42" s="107">
        <f>AN48</f>
        <v>2.27</v>
      </c>
      <c r="AU42" s="94"/>
    </row>
    <row r="43" spans="1:47" s="110" customFormat="1" ht="14" x14ac:dyDescent="0.15">
      <c r="A43" s="99" t="s">
        <v>192</v>
      </c>
      <c r="B43" s="100" t="s">
        <v>156</v>
      </c>
      <c r="C43" s="107" t="s">
        <v>157</v>
      </c>
      <c r="D43" s="140">
        <v>2.69</v>
      </c>
      <c r="E43" s="108">
        <f t="shared" si="6"/>
        <v>0</v>
      </c>
      <c r="F43" s="104">
        <f t="shared" si="4"/>
        <v>0</v>
      </c>
      <c r="G43" s="126"/>
      <c r="H43" s="126"/>
      <c r="I43" s="126"/>
      <c r="J43" s="126"/>
      <c r="K43" s="126"/>
      <c r="L43" s="126"/>
      <c r="M43" s="126"/>
      <c r="N43" s="126"/>
      <c r="O43" s="126"/>
      <c r="P43" s="126"/>
      <c r="Q43" s="104">
        <f>SUM(R43:AN43,AP43:AQ43)</f>
        <v>0</v>
      </c>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09">
        <f>D43-AS43</f>
        <v>2.69</v>
      </c>
      <c r="AP43" s="126"/>
      <c r="AQ43" s="126"/>
      <c r="AR43" s="126"/>
      <c r="AS43" s="104">
        <f>SUM(AP43:AR43,R43:AN43,G43:P43)</f>
        <v>0</v>
      </c>
      <c r="AT43" s="107">
        <f>AO48</f>
        <v>2.69</v>
      </c>
      <c r="AU43" s="94"/>
    </row>
    <row r="44" spans="1:47" s="110" customFormat="1" ht="14" x14ac:dyDescent="0.15">
      <c r="A44" s="99" t="s">
        <v>193</v>
      </c>
      <c r="B44" s="100" t="s">
        <v>155</v>
      </c>
      <c r="C44" s="107" t="s">
        <v>158</v>
      </c>
      <c r="D44" s="140">
        <v>16.05</v>
      </c>
      <c r="E44" s="108">
        <f t="shared" si="6"/>
        <v>0</v>
      </c>
      <c r="F44" s="104">
        <f t="shared" si="4"/>
        <v>0</v>
      </c>
      <c r="G44" s="126"/>
      <c r="H44" s="126"/>
      <c r="I44" s="126"/>
      <c r="J44" s="126"/>
      <c r="K44" s="126"/>
      <c r="L44" s="126"/>
      <c r="M44" s="126"/>
      <c r="N44" s="126"/>
      <c r="O44" s="126"/>
      <c r="P44" s="126"/>
      <c r="Q44" s="104">
        <f>SUM(R44:AO44,AQ44)</f>
        <v>0.02</v>
      </c>
      <c r="R44" s="126"/>
      <c r="S44" s="126"/>
      <c r="T44" s="126"/>
      <c r="U44" s="126"/>
      <c r="V44" s="126"/>
      <c r="W44" s="126"/>
      <c r="X44" s="126"/>
      <c r="Y44" s="126"/>
      <c r="Z44" s="126">
        <v>0.02</v>
      </c>
      <c r="AA44" s="126"/>
      <c r="AB44" s="126"/>
      <c r="AC44" s="126"/>
      <c r="AD44" s="126"/>
      <c r="AE44" s="126"/>
      <c r="AF44" s="126"/>
      <c r="AG44" s="126"/>
      <c r="AH44" s="126"/>
      <c r="AI44" s="126"/>
      <c r="AJ44" s="126"/>
      <c r="AK44" s="126"/>
      <c r="AL44" s="126"/>
      <c r="AM44" s="126"/>
      <c r="AN44" s="126"/>
      <c r="AO44" s="126"/>
      <c r="AP44" s="109">
        <f>D44-AS44</f>
        <v>16.03</v>
      </c>
      <c r="AQ44" s="126"/>
      <c r="AR44" s="126"/>
      <c r="AS44" s="104">
        <f>SUM(AQ44:AR44,R44:AO44,G44:P44)</f>
        <v>0.02</v>
      </c>
      <c r="AT44" s="107">
        <f>AP48</f>
        <v>16.03</v>
      </c>
      <c r="AU44" s="94"/>
    </row>
    <row r="45" spans="1:47" s="110" customFormat="1" ht="14" x14ac:dyDescent="0.15">
      <c r="A45" s="99" t="s">
        <v>194</v>
      </c>
      <c r="B45" s="100" t="s">
        <v>73</v>
      </c>
      <c r="C45" s="107" t="s">
        <v>74</v>
      </c>
      <c r="D45" s="140">
        <v>0</v>
      </c>
      <c r="E45" s="108">
        <f t="shared" si="6"/>
        <v>0</v>
      </c>
      <c r="F45" s="104">
        <f t="shared" si="4"/>
        <v>0</v>
      </c>
      <c r="G45" s="126"/>
      <c r="H45" s="126"/>
      <c r="I45" s="126"/>
      <c r="J45" s="126"/>
      <c r="K45" s="126"/>
      <c r="L45" s="126"/>
      <c r="M45" s="126"/>
      <c r="N45" s="126"/>
      <c r="O45" s="126"/>
      <c r="P45" s="126"/>
      <c r="Q45" s="104">
        <f>SUM(R45:AP45)</f>
        <v>0</v>
      </c>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09">
        <f>D45-AS45</f>
        <v>0</v>
      </c>
      <c r="AR45" s="126"/>
      <c r="AS45" s="104">
        <f>SUM(AR45,R45:AP45,G45:P45)</f>
        <v>0</v>
      </c>
      <c r="AT45" s="107">
        <f>AQ48</f>
        <v>0</v>
      </c>
      <c r="AU45" s="94"/>
    </row>
    <row r="46" spans="1:47" s="110" customFormat="1" ht="14" x14ac:dyDescent="0.15">
      <c r="A46" s="112">
        <v>3</v>
      </c>
      <c r="B46" s="113" t="s">
        <v>68</v>
      </c>
      <c r="C46" s="114" t="s">
        <v>81</v>
      </c>
      <c r="D46" s="140">
        <v>97.34</v>
      </c>
      <c r="E46" s="108">
        <f t="shared" si="6"/>
        <v>1</v>
      </c>
      <c r="F46" s="104">
        <f t="shared" si="4"/>
        <v>0</v>
      </c>
      <c r="G46" s="126"/>
      <c r="H46" s="126"/>
      <c r="I46" s="126"/>
      <c r="J46" s="126"/>
      <c r="K46" s="126"/>
      <c r="L46" s="126"/>
      <c r="M46" s="126"/>
      <c r="N46" s="126"/>
      <c r="O46" s="126"/>
      <c r="P46" s="126">
        <v>1</v>
      </c>
      <c r="Q46" s="104">
        <f>SUM(R46:AQ46)</f>
        <v>5.6099999999999994</v>
      </c>
      <c r="R46" s="126"/>
      <c r="S46" s="126"/>
      <c r="T46" s="126"/>
      <c r="U46" s="126"/>
      <c r="V46" s="126"/>
      <c r="W46" s="126">
        <v>3</v>
      </c>
      <c r="X46" s="126"/>
      <c r="Y46" s="126"/>
      <c r="Z46" s="126">
        <f>0.32+1.6</f>
        <v>1.9200000000000002</v>
      </c>
      <c r="AA46" s="126"/>
      <c r="AB46" s="126"/>
      <c r="AC46" s="126"/>
      <c r="AD46" s="126">
        <v>0.69</v>
      </c>
      <c r="AE46" s="126"/>
      <c r="AF46" s="126"/>
      <c r="AG46" s="126"/>
      <c r="AH46" s="126"/>
      <c r="AI46" s="126"/>
      <c r="AJ46" s="126"/>
      <c r="AK46" s="126"/>
      <c r="AL46" s="126"/>
      <c r="AM46" s="126"/>
      <c r="AN46" s="126"/>
      <c r="AO46" s="126"/>
      <c r="AP46" s="126"/>
      <c r="AQ46" s="126"/>
      <c r="AR46" s="109">
        <f>D46-AS46</f>
        <v>90.73</v>
      </c>
      <c r="AS46" s="104">
        <f>SUM(R46:AQ46,G46:P46)</f>
        <v>6.6099999999999994</v>
      </c>
      <c r="AT46" s="107">
        <f>AR48</f>
        <v>90.73</v>
      </c>
      <c r="AU46" s="94"/>
    </row>
    <row r="47" spans="1:47" ht="16.5" customHeight="1" x14ac:dyDescent="0.15">
      <c r="A47" s="115"/>
      <c r="B47" s="116" t="s">
        <v>113</v>
      </c>
      <c r="C47" s="117"/>
      <c r="D47" s="111"/>
      <c r="E47" s="104">
        <f>SUM(G47:P47)</f>
        <v>2</v>
      </c>
      <c r="F47" s="104">
        <f>SUM(G47:H47)</f>
        <v>0</v>
      </c>
      <c r="G47" s="104">
        <f>SUM(G20:G46,G10:G18)</f>
        <v>0</v>
      </c>
      <c r="H47" s="104">
        <f>SUM(H20:H46,H11:H18,H9)</f>
        <v>0</v>
      </c>
      <c r="I47" s="104">
        <f>SUM(I20:I46,I12:I18,I9:I10)</f>
        <v>0</v>
      </c>
      <c r="J47" s="104">
        <f>SUM(J20:J46,J13:J18,J9:J11)</f>
        <v>0</v>
      </c>
      <c r="K47" s="104">
        <f>SUM(K20:K46,K14:K18,K9:K12)</f>
        <v>0</v>
      </c>
      <c r="L47" s="104">
        <f>SUM(L20:L46,L15:L18,L9:L13)</f>
        <v>0</v>
      </c>
      <c r="M47" s="104">
        <f>SUM(M20:M46,M16:M18,M9:M14)</f>
        <v>0</v>
      </c>
      <c r="N47" s="104">
        <f>SUM(N20:N46,N17:N18,N9:N15)</f>
        <v>0</v>
      </c>
      <c r="O47" s="104">
        <f>SUM(O20:O46,O18,O9:O16)</f>
        <v>0</v>
      </c>
      <c r="P47" s="104">
        <f>SUM(P20:P46,P9:P17)</f>
        <v>2</v>
      </c>
      <c r="Q47" s="104">
        <f>SUM(R47:AQ47)</f>
        <v>66.53</v>
      </c>
      <c r="R47" s="104">
        <f>SUM(R21:R46,R9:R18)</f>
        <v>0</v>
      </c>
      <c r="S47" s="104">
        <f>SUM(S22:S46,S20,S9:S18)</f>
        <v>0</v>
      </c>
      <c r="T47" s="104">
        <f>SUM(T23:T46,T20:T21,T9:T18)</f>
        <v>0</v>
      </c>
      <c r="U47" s="104">
        <f>SUM(U24:U46,U20:U22,U9:U18)</f>
        <v>0</v>
      </c>
      <c r="V47" s="104">
        <f>SUM(V25:V46,V20:V23,V9:V18)</f>
        <v>0</v>
      </c>
      <c r="W47" s="104">
        <f>SUM(W26:W46,W20:W24,W9:W18)</f>
        <v>28.019999999999996</v>
      </c>
      <c r="X47" s="104">
        <f>SUM(X27:X46,X20:X25,X9:X18)</f>
        <v>0</v>
      </c>
      <c r="Y47" s="104">
        <f>SUM(Y28:Y46,Y20:Y26,Y9:Y18)</f>
        <v>0</v>
      </c>
      <c r="Z47" s="104">
        <f>SUM(Z29:Z46,Z20:Z27,Z9:Z18)</f>
        <v>21.8</v>
      </c>
      <c r="AA47" s="104">
        <f>SUM(AA30:AA46,AA20:AA28,AA9:AA18)</f>
        <v>0</v>
      </c>
      <c r="AB47" s="104">
        <f>SUM(AB31:AB46,AB20:AB29,AB9:AB18)</f>
        <v>0</v>
      </c>
      <c r="AC47" s="104">
        <f>SUM(AC32:AC46,AC20:AC30,AC9:AC18)</f>
        <v>0</v>
      </c>
      <c r="AD47" s="104">
        <f>SUM(AD33:AD46,AD20:AD31,AD9:AD18)</f>
        <v>1.71</v>
      </c>
      <c r="AE47" s="104">
        <f>SUM(AE34:AE46,AE20:AE32,AE9:AE18)</f>
        <v>0</v>
      </c>
      <c r="AF47" s="104">
        <f>SUM(AF35:AF46,AF20:AF33,AF9:AF18)</f>
        <v>0</v>
      </c>
      <c r="AG47" s="104">
        <f>SUM(AG36:AG46,AG20:AG34,AG9:AG18)</f>
        <v>0</v>
      </c>
      <c r="AH47" s="104">
        <f>SUM(AH37:AH46,AH20:AH35,AH9:AH18)</f>
        <v>0</v>
      </c>
      <c r="AI47" s="104">
        <f>SUM(AI9:AI18,AI20:AI36,AI38:AI46)</f>
        <v>15</v>
      </c>
      <c r="AJ47" s="104">
        <f>SUM(AJ39:AJ46,AJ20:AJ37,AJ9:AJ18)</f>
        <v>0</v>
      </c>
      <c r="AK47" s="104">
        <f>SUM(AK40:AK46,AK20:AK38,AK9:AK18)</f>
        <v>0</v>
      </c>
      <c r="AL47" s="104">
        <f>SUM(AL41:AL46,AL20:AL39,AL9:AL18)</f>
        <v>0</v>
      </c>
      <c r="AM47" s="104">
        <f>SUM(AM42:AM46,AM20:AM40,AM9:AM18)</f>
        <v>0</v>
      </c>
      <c r="AN47" s="104">
        <f>SUM(AN43:AN46,AN20:AN41,AN9:AN18)</f>
        <v>0</v>
      </c>
      <c r="AO47" s="104">
        <f>SUM(AO44:AO46,AO20:AO42,AO9:AO18)</f>
        <v>0</v>
      </c>
      <c r="AP47" s="104">
        <f>SUM(AP45:AP46,AP20:AP43,AP9:AP18)</f>
        <v>0</v>
      </c>
      <c r="AQ47" s="104">
        <f>SUM(AQ46,AQ20:AQ44,AQ9:AQ18)</f>
        <v>0</v>
      </c>
      <c r="AR47" s="104">
        <f>SUM(AR20:AR45,AR9:AR18)</f>
        <v>0</v>
      </c>
      <c r="AS47" s="111"/>
      <c r="AT47" s="111"/>
    </row>
    <row r="48" spans="1:47" ht="16.5" customHeight="1" x14ac:dyDescent="0.15">
      <c r="A48" s="118"/>
      <c r="B48" s="119" t="s">
        <v>114</v>
      </c>
      <c r="C48" s="120"/>
      <c r="D48" s="121"/>
      <c r="E48" s="121">
        <f>E47+E7</f>
        <v>1060.9100000000001</v>
      </c>
      <c r="F48" s="121">
        <f>F8+F47</f>
        <v>329.38</v>
      </c>
      <c r="G48" s="121">
        <f>G47+G9</f>
        <v>329.38</v>
      </c>
      <c r="H48" s="121">
        <f>H10+H47</f>
        <v>0</v>
      </c>
      <c r="I48" s="121">
        <f>I11+I47</f>
        <v>126.30000000000001</v>
      </c>
      <c r="J48" s="121">
        <f>J12+J47</f>
        <v>129.78</v>
      </c>
      <c r="K48" s="121">
        <f>K13+K47</f>
        <v>462.28</v>
      </c>
      <c r="L48" s="121">
        <f>L14+L47</f>
        <v>0</v>
      </c>
      <c r="M48" s="121">
        <f>M15+M47</f>
        <v>0</v>
      </c>
      <c r="N48" s="121">
        <f>N47+N16</f>
        <v>1.5799999999999998</v>
      </c>
      <c r="O48" s="121">
        <f>O47+O17</f>
        <v>0</v>
      </c>
      <c r="P48" s="121">
        <f>P47+P18</f>
        <v>11.59</v>
      </c>
      <c r="Q48" s="121">
        <f>SUM(Q47,Q19)</f>
        <v>333.35</v>
      </c>
      <c r="R48" s="121">
        <f>R47+R20</f>
        <v>0</v>
      </c>
      <c r="S48" s="121">
        <f>S47+S21</f>
        <v>0</v>
      </c>
      <c r="T48" s="121">
        <f>T47+T22</f>
        <v>0</v>
      </c>
      <c r="U48" s="121">
        <f>U47+U23</f>
        <v>0</v>
      </c>
      <c r="V48" s="121">
        <f>+V47+V24</f>
        <v>0</v>
      </c>
      <c r="W48" s="121">
        <f>+W47+W25</f>
        <v>53.019999999999996</v>
      </c>
      <c r="X48" s="121">
        <f>X47+X26</f>
        <v>9.94</v>
      </c>
      <c r="Y48" s="121">
        <f>+Y47+Y27</f>
        <v>0</v>
      </c>
      <c r="Z48" s="121">
        <f>+Z47+Z28</f>
        <v>173.07000000000002</v>
      </c>
      <c r="AA48" s="121">
        <f>AA47+AA29</f>
        <v>3</v>
      </c>
      <c r="AB48" s="121">
        <f>AB47+AB30</f>
        <v>0</v>
      </c>
      <c r="AC48" s="121">
        <f>AC47+AC31</f>
        <v>1</v>
      </c>
      <c r="AD48" s="121">
        <f>AD47+AD32</f>
        <v>40.380000000000003</v>
      </c>
      <c r="AE48" s="121">
        <f>AE47+AE33</f>
        <v>0</v>
      </c>
      <c r="AF48" s="121">
        <f>AF47+AF34</f>
        <v>1.07</v>
      </c>
      <c r="AG48" s="121">
        <f>AG47+AG35</f>
        <v>0</v>
      </c>
      <c r="AH48" s="121">
        <f>AH47+AH36</f>
        <v>0</v>
      </c>
      <c r="AI48" s="121">
        <f>AI47+AI37</f>
        <v>15</v>
      </c>
      <c r="AJ48" s="121">
        <f>AJ47+AJ38</f>
        <v>14.15</v>
      </c>
      <c r="AK48" s="121">
        <f>AK47+AK39</f>
        <v>0</v>
      </c>
      <c r="AL48" s="121">
        <f>AL47+AL40</f>
        <v>1.75</v>
      </c>
      <c r="AM48" s="121">
        <f>AM47+AM41</f>
        <v>0</v>
      </c>
      <c r="AN48" s="121">
        <f>AN47+AN42</f>
        <v>2.27</v>
      </c>
      <c r="AO48" s="121">
        <f>AO47+AO43</f>
        <v>2.69</v>
      </c>
      <c r="AP48" s="121">
        <f>AP47+AP44</f>
        <v>16.03</v>
      </c>
      <c r="AQ48" s="121">
        <f>AQ47+AQ45</f>
        <v>0</v>
      </c>
      <c r="AR48" s="121">
        <f>AR47+AR46</f>
        <v>90.73</v>
      </c>
      <c r="AS48" s="121"/>
      <c r="AT48" s="121"/>
    </row>
    <row r="50" spans="2:37" x14ac:dyDescent="0.15">
      <c r="B50" s="160" t="s">
        <v>165</v>
      </c>
      <c r="C50" s="161" t="s">
        <v>159</v>
      </c>
      <c r="D50" s="162"/>
    </row>
    <row r="51" spans="2:37" ht="16" x14ac:dyDescent="0.2">
      <c r="B51" s="160" t="s">
        <v>166</v>
      </c>
      <c r="C51" s="161" t="s">
        <v>160</v>
      </c>
      <c r="D51" s="162"/>
      <c r="AA51" s="127"/>
      <c r="AB51" s="127"/>
      <c r="AC51" s="127"/>
      <c r="AD51" s="127"/>
      <c r="AE51" s="127"/>
      <c r="AF51" s="127"/>
      <c r="AG51" s="127"/>
      <c r="AH51" s="127"/>
      <c r="AI51" s="127"/>
      <c r="AJ51" s="128"/>
      <c r="AK51" s="128"/>
    </row>
    <row r="52" spans="2:37" ht="16" x14ac:dyDescent="0.2">
      <c r="B52" s="160" t="s">
        <v>167</v>
      </c>
      <c r="C52" s="161" t="s">
        <v>119</v>
      </c>
      <c r="D52" s="162"/>
      <c r="AA52" s="127"/>
      <c r="AB52" s="127"/>
      <c r="AC52" s="127"/>
      <c r="AD52" s="127"/>
      <c r="AE52" s="127"/>
      <c r="AF52" s="127"/>
      <c r="AG52" s="127"/>
      <c r="AH52" s="127"/>
      <c r="AI52" s="127"/>
      <c r="AJ52" s="128"/>
      <c r="AK52" s="128"/>
    </row>
    <row r="53" spans="2:37" ht="16" x14ac:dyDescent="0.2">
      <c r="AA53" s="127"/>
      <c r="AB53" s="127"/>
      <c r="AC53" s="127"/>
      <c r="AD53" s="127"/>
      <c r="AE53" s="127"/>
      <c r="AF53" s="127"/>
      <c r="AG53" s="127"/>
      <c r="AH53" s="127"/>
      <c r="AI53" s="127"/>
      <c r="AJ53" s="128"/>
      <c r="AK53" s="128"/>
    </row>
    <row r="54" spans="2:37" ht="16" x14ac:dyDescent="0.2">
      <c r="AA54" s="127"/>
      <c r="AB54" s="127"/>
      <c r="AC54" s="127"/>
      <c r="AD54" s="127"/>
      <c r="AE54" s="127"/>
      <c r="AF54" s="127"/>
      <c r="AG54" s="127"/>
      <c r="AH54" s="127"/>
      <c r="AI54" s="127"/>
      <c r="AJ54" s="128"/>
      <c r="AK54" s="128"/>
    </row>
    <row r="64" spans="2:37" x14ac:dyDescent="0.15">
      <c r="B64" s="125"/>
    </row>
  </sheetData>
  <mergeCells count="11">
    <mergeCell ref="B5:B6"/>
    <mergeCell ref="C5:C6"/>
    <mergeCell ref="D5:D6"/>
    <mergeCell ref="A1:B1"/>
    <mergeCell ref="A2:AS2"/>
    <mergeCell ref="A3:AT3"/>
    <mergeCell ref="AQ4:AT4"/>
    <mergeCell ref="F5:AR5"/>
    <mergeCell ref="AS5:AS6"/>
    <mergeCell ref="AT5:AT6"/>
    <mergeCell ref="A5:A6"/>
  </mergeCells>
  <phoneticPr fontId="3" type="noConversion"/>
  <pageMargins left="0.47" right="0.16" top="0.64" bottom="0.2" header="0.56999999999999995" footer="0.16"/>
  <pageSetup paperSize="8"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8" sqref="H18"/>
    </sheetView>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31</vt:i4>
      </vt:variant>
    </vt:vector>
  </HeadingPairs>
  <TitlesOfParts>
    <vt:vector size="31" baseType="lpstr">
      <vt:lpstr>DMB Cap huyen</vt:lpstr>
      <vt:lpstr>H01-TT29</vt:lpstr>
      <vt:lpstr>H02-KQKH2017</vt:lpstr>
      <vt:lpstr>02 KH 2018</vt:lpstr>
      <vt:lpstr>Bieu 01</vt:lpstr>
      <vt:lpstr>Bieu 02</vt:lpstr>
      <vt:lpstr>H 07-DMDA</vt:lpstr>
      <vt:lpstr>Bieu 03</vt:lpstr>
      <vt:lpstr>Bieu 04</vt:lpstr>
      <vt:lpstr>H 07-DM DA</vt:lpstr>
      <vt:lpstr>H11-KCN</vt:lpstr>
      <vt:lpstr>08-CC HUYEN</vt:lpstr>
      <vt:lpstr>PL 01</vt:lpstr>
      <vt:lpstr>PL 03</vt:lpstr>
      <vt:lpstr>PL 002</vt:lpstr>
      <vt:lpstr>PL 04</vt:lpstr>
      <vt:lpstr>THU-CHI</vt:lpstr>
      <vt:lpstr>Xã An Lộc</vt:lpstr>
      <vt:lpstr>Xã Bình Lộc</vt:lpstr>
      <vt:lpstr>Xã Hộ Độ</vt:lpstr>
      <vt:lpstr>Xã Hồng Lộc</vt:lpstr>
      <vt:lpstr>Xã Ích Hậu</vt:lpstr>
      <vt:lpstr>Xã Mai Phụ</vt:lpstr>
      <vt:lpstr>Xã Phù Lưu</vt:lpstr>
      <vt:lpstr>Xã Tân Lộc</vt:lpstr>
      <vt:lpstr>Xã Thạch Bằng</vt:lpstr>
      <vt:lpstr>Xã Thạch Châu</vt:lpstr>
      <vt:lpstr>Xã Thạch Kim</vt:lpstr>
      <vt:lpstr>Xã Thạch Mỹ</vt:lpstr>
      <vt:lpstr>Xã Thịnh Lộc</vt:lpstr>
      <vt:lpstr>Sheet1</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LÊ VIỆT ANH</dc:creator>
  <cp:lastModifiedBy>Microsoft Office User</cp:lastModifiedBy>
  <cp:lastPrinted>2018-01-11T01:52:15Z</cp:lastPrinted>
  <dcterms:created xsi:type="dcterms:W3CDTF">2009-02-20T23:33:57Z</dcterms:created>
  <dcterms:modified xsi:type="dcterms:W3CDTF">2018-04-24T04:33:35Z</dcterms:modified>
</cp:coreProperties>
</file>