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 tabRatio="603"/>
  </bookViews>
  <sheets>
    <sheet name="DMB Cap huyen" sheetId="75" r:id="rId1"/>
    <sheet name="H01-TT29" sheetId="63" r:id="rId2"/>
    <sheet name="H02-KQQHKT" sheetId="187" r:id="rId3"/>
    <sheet name="H03-QHSDD" sheetId="134" r:id="rId4"/>
    <sheet name="H04-QHCMD" sheetId="129" r:id="rId5"/>
    <sheet name="H05-KHTH" sheetId="206" state="hidden" r:id="rId6"/>
    <sheet name="H05-CSD" sheetId="90" r:id="rId7"/>
    <sheet name="H10QH-DMDA" sheetId="264" r:id="rId8"/>
    <sheet name="H11-KCN" sheetId="265" state="hidden" r:id="rId9"/>
    <sheet name="H12-CC HUYEN" sheetId="211" r:id="rId10"/>
    <sheet name="TTCAMXUYEN" sheetId="218" state="hidden" r:id="rId11"/>
    <sheet name="TTTHIENCAM" sheetId="219" state="hidden" r:id="rId12"/>
    <sheet name="CAMHOA" sheetId="220" state="hidden" r:id="rId13"/>
    <sheet name="CAMDUONG" sheetId="221" state="hidden" r:id="rId14"/>
    <sheet name="CAMBINH" sheetId="222" state="hidden" r:id="rId15"/>
    <sheet name="CAMYEN" sheetId="223" state="hidden" r:id="rId16"/>
    <sheet name="CAMVINH" sheetId="224" state="hidden" r:id="rId17"/>
    <sheet name="CAMTHANH" sheetId="225" state="hidden" r:id="rId18"/>
    <sheet name="CAMQUANG" sheetId="226" state="hidden" r:id="rId19"/>
    <sheet name="CAMNAM" sheetId="227" state="hidden" r:id="rId20"/>
    <sheet name="CAMHUY" sheetId="228" state="hidden" r:id="rId21"/>
    <sheet name="CAMTHACH" sheetId="229" state="hidden" r:id="rId22"/>
    <sheet name="CAMNHUONG" sheetId="230" state="hidden" r:id="rId23"/>
    <sheet name="CAMTHANG" sheetId="231" state="hidden" r:id="rId24"/>
    <sheet name="CAMDUE" sheetId="232" state="hidden" r:id="rId25"/>
    <sheet name="CAMPHUC" sheetId="233" state="hidden" r:id="rId26"/>
    <sheet name="CAMLINH" sheetId="234" state="hidden" r:id="rId27"/>
    <sheet name="CAMQUAN" sheetId="235" state="hidden" r:id="rId28"/>
    <sheet name="CAMHA" sheetId="236" state="hidden" r:id="rId29"/>
    <sheet name="CAMLOC" sheetId="237" state="hidden" r:id="rId30"/>
    <sheet name="CAMHUNG" sheetId="238" state="hidden" r:id="rId31"/>
    <sheet name="CAMTHINH" sheetId="239" state="hidden" r:id="rId32"/>
    <sheet name="CAMMY" sheetId="240" state="hidden" r:id="rId33"/>
    <sheet name="CAMTRUNG" sheetId="241" state="hidden" r:id="rId34"/>
    <sheet name="CAMSON" sheetId="242" state="hidden" r:id="rId35"/>
    <sheet name="CAMLAC" sheetId="243" state="hidden" r:id="rId36"/>
    <sheet name="CAMMINH" sheetId="244" state="hidden" r:id="rId37"/>
    <sheet name="Sheet1 (2)" sheetId="267" state="hidden" r:id="rId38"/>
  </sheets>
  <externalReferences>
    <externalReference r:id="rId39"/>
  </externalReferences>
  <definedNames>
    <definedName name="_xlnm._FilterDatabase" localSheetId="4" hidden="1">'H04-QHCMD'!$A$8:$AG$34</definedName>
    <definedName name="_xlnm._FilterDatabase" localSheetId="6" hidden="1">'H05-CSD'!$A$8:$AG$47</definedName>
    <definedName name="_xlnm._FilterDatabase" localSheetId="5" hidden="1">'H05-KHTH'!$A$7:$AL$46</definedName>
    <definedName name="_xlnm._FilterDatabase" localSheetId="7" hidden="1">'H10QH-DMDA'!$A$6:$P$486</definedName>
    <definedName name="_xlnm.Print_Area" localSheetId="1">'H01-TT29'!$A$1:$AE$51</definedName>
    <definedName name="_xlnm.Print_Area" localSheetId="9">'H12-CC HUYEN'!$A$1:$AT$48</definedName>
    <definedName name="_xlnm.Print_Titles" localSheetId="1">'H01-TT29'!$A:$C,'H01-TT29'!$5:$7</definedName>
    <definedName name="_xlnm.Print_Titles" localSheetId="3">'H03-QHSDD'!$A:$C</definedName>
    <definedName name="_xlnm.Print_Titles" localSheetId="4">'H04-QHCMD'!$A:$C</definedName>
    <definedName name="_xlnm.Print_Titles" localSheetId="6">'H05-CSD'!$A:$C,'H05-CSD'!$7:$8</definedName>
    <definedName name="_xlnm.Print_Titles" localSheetId="5">'H05-KHTH'!$A:$C</definedName>
    <definedName name="_xlnm.Print_Titles" localSheetId="7">'H10QH-DMDA'!$4:$5</definedName>
    <definedName name="_xlnm.Print_Titles">#N/A</definedName>
  </definedNames>
  <calcPr calcId="144525" fullCalcOnLoad="1"/>
</workbook>
</file>

<file path=xl/calcChain.xml><?xml version="1.0" encoding="utf-8"?>
<calcChain xmlns="http://schemas.openxmlformats.org/spreadsheetml/2006/main">
  <c r="D48" i="134" l="1"/>
  <c r="D47" i="134"/>
  <c r="D46" i="134"/>
  <c r="D45" i="134"/>
  <c r="D44" i="134"/>
  <c r="D43" i="134"/>
  <c r="D42" i="134"/>
  <c r="D41" i="134"/>
  <c r="D40" i="134"/>
  <c r="D39" i="134"/>
  <c r="D38" i="134"/>
  <c r="D37" i="134"/>
  <c r="D36" i="134"/>
  <c r="D35" i="134"/>
  <c r="D34" i="134"/>
  <c r="D33" i="134"/>
  <c r="D32" i="134"/>
  <c r="D31" i="134"/>
  <c r="D30" i="134"/>
  <c r="D29" i="134"/>
  <c r="D28" i="134"/>
  <c r="D27" i="134"/>
  <c r="D26" i="134"/>
  <c r="D25" i="134"/>
  <c r="D24" i="134"/>
  <c r="D23" i="134"/>
  <c r="D22" i="134"/>
  <c r="D21" i="134"/>
  <c r="D20" i="134"/>
  <c r="D19" i="134"/>
  <c r="D18" i="134"/>
  <c r="D17" i="134"/>
  <c r="D16" i="134"/>
  <c r="D15" i="134"/>
  <c r="D14" i="134"/>
  <c r="D13" i="134"/>
  <c r="D12" i="134"/>
  <c r="D11" i="134"/>
  <c r="D10" i="134"/>
  <c r="D9" i="134"/>
  <c r="AU43" i="211"/>
  <c r="AD9" i="224"/>
  <c r="W9" i="228"/>
  <c r="W9" i="211"/>
  <c r="W15" i="220"/>
  <c r="G400" i="264"/>
  <c r="E400" i="264"/>
  <c r="G135" i="264"/>
  <c r="E135" i="264"/>
  <c r="G119" i="264"/>
  <c r="E119" i="264"/>
  <c r="G100" i="264"/>
  <c r="E100" i="264"/>
  <c r="K84" i="264"/>
  <c r="G84" i="264"/>
  <c r="R15" i="235"/>
  <c r="J8" i="187"/>
  <c r="J46" i="187"/>
  <c r="J42" i="187"/>
  <c r="J38" i="187"/>
  <c r="J37" i="187"/>
  <c r="J35" i="187"/>
  <c r="J34" i="187"/>
  <c r="J33" i="187"/>
  <c r="J32" i="187"/>
  <c r="J31" i="187"/>
  <c r="J30" i="187"/>
  <c r="J29" i="187"/>
  <c r="J28" i="187"/>
  <c r="J27" i="187"/>
  <c r="J26" i="187"/>
  <c r="J25" i="187"/>
  <c r="J24" i="187"/>
  <c r="J23" i="187"/>
  <c r="J22" i="187"/>
  <c r="J21" i="187"/>
  <c r="J20" i="187"/>
  <c r="J12" i="187"/>
  <c r="J13" i="187"/>
  <c r="J14" i="187"/>
  <c r="J15" i="187"/>
  <c r="J16" i="187"/>
  <c r="J17" i="187"/>
  <c r="J18" i="187"/>
  <c r="J19" i="187"/>
  <c r="J11" i="187"/>
  <c r="J10" i="187"/>
  <c r="J9" i="187"/>
  <c r="G46" i="187"/>
  <c r="G45" i="187"/>
  <c r="G44" i="187"/>
  <c r="G43" i="187"/>
  <c r="G42" i="187"/>
  <c r="G39" i="187"/>
  <c r="G38" i="187"/>
  <c r="G34" i="187"/>
  <c r="G33" i="187"/>
  <c r="G32" i="187"/>
  <c r="G31" i="187"/>
  <c r="G29" i="187"/>
  <c r="G28" i="187"/>
  <c r="G27" i="187"/>
  <c r="G26" i="187"/>
  <c r="G24" i="187"/>
  <c r="G21" i="187"/>
  <c r="G20" i="187"/>
  <c r="G19" i="187"/>
  <c r="G18" i="187"/>
  <c r="G17" i="187"/>
  <c r="G16" i="187"/>
  <c r="G15" i="187"/>
  <c r="G14" i="187"/>
  <c r="G13" i="187"/>
  <c r="G12" i="187"/>
  <c r="G11" i="187"/>
  <c r="G10" i="187"/>
  <c r="G9" i="187"/>
  <c r="G8" i="187"/>
  <c r="F23" i="187"/>
  <c r="F24" i="187"/>
  <c r="F21" i="187"/>
  <c r="G485" i="264"/>
  <c r="E485" i="264"/>
  <c r="G484" i="264"/>
  <c r="K483" i="264"/>
  <c r="J483" i="264"/>
  <c r="I483" i="264"/>
  <c r="H483" i="264"/>
  <c r="F483" i="264"/>
  <c r="G482" i="264"/>
  <c r="E482" i="264"/>
  <c r="G481" i="264"/>
  <c r="K480" i="264"/>
  <c r="J480" i="264"/>
  <c r="I480" i="264"/>
  <c r="H480" i="264"/>
  <c r="F480" i="264"/>
  <c r="G479" i="264"/>
  <c r="E479" i="264"/>
  <c r="G478" i="264"/>
  <c r="E478" i="264"/>
  <c r="G477" i="264"/>
  <c r="E477" i="264"/>
  <c r="G476" i="264"/>
  <c r="E476" i="264"/>
  <c r="G475" i="264"/>
  <c r="E475" i="264"/>
  <c r="G474" i="264"/>
  <c r="E474" i="264"/>
  <c r="G473" i="264"/>
  <c r="E473" i="264"/>
  <c r="G472" i="264"/>
  <c r="E472" i="264"/>
  <c r="G471" i="264"/>
  <c r="E471" i="264"/>
  <c r="G470" i="264"/>
  <c r="E470" i="264"/>
  <c r="G469" i="264"/>
  <c r="E469" i="264"/>
  <c r="G468" i="264"/>
  <c r="E468" i="264"/>
  <c r="G467" i="264"/>
  <c r="E467" i="264"/>
  <c r="G466" i="264"/>
  <c r="E466" i="264"/>
  <c r="G465" i="264"/>
  <c r="E465" i="264"/>
  <c r="G464" i="264"/>
  <c r="E464" i="264"/>
  <c r="G463" i="264"/>
  <c r="E463" i="264"/>
  <c r="G462" i="264"/>
  <c r="E462" i="264"/>
  <c r="G461" i="264"/>
  <c r="E461" i="264"/>
  <c r="G460" i="264"/>
  <c r="E460" i="264"/>
  <c r="G459" i="264"/>
  <c r="E459" i="264"/>
  <c r="G458" i="264"/>
  <c r="E458" i="264"/>
  <c r="G457" i="264"/>
  <c r="E457" i="264"/>
  <c r="G456" i="264"/>
  <c r="E456" i="264"/>
  <c r="G455" i="264"/>
  <c r="E455" i="264"/>
  <c r="G454" i="264"/>
  <c r="K453" i="264"/>
  <c r="J453" i="264"/>
  <c r="I453" i="264"/>
  <c r="H453" i="264"/>
  <c r="F453" i="264"/>
  <c r="G452" i="264"/>
  <c r="E452" i="264"/>
  <c r="G451" i="264"/>
  <c r="K450" i="264"/>
  <c r="J450" i="264"/>
  <c r="I450" i="264"/>
  <c r="H450" i="264"/>
  <c r="F450" i="264"/>
  <c r="G449" i="264"/>
  <c r="E449" i="264"/>
  <c r="G448" i="264"/>
  <c r="E448" i="264"/>
  <c r="G447" i="264"/>
  <c r="E447" i="264"/>
  <c r="G446" i="264"/>
  <c r="E446" i="264"/>
  <c r="G445" i="264"/>
  <c r="E445" i="264"/>
  <c r="G444" i="264"/>
  <c r="E444" i="264"/>
  <c r="G443" i="264"/>
  <c r="E443" i="264"/>
  <c r="G442" i="264"/>
  <c r="E442" i="264"/>
  <c r="G441" i="264"/>
  <c r="E441" i="264"/>
  <c r="G440" i="264"/>
  <c r="E440" i="264"/>
  <c r="G439" i="264"/>
  <c r="E439" i="264"/>
  <c r="G438" i="264"/>
  <c r="E438" i="264"/>
  <c r="G437" i="264"/>
  <c r="E437" i="264"/>
  <c r="G436" i="264"/>
  <c r="E436" i="264"/>
  <c r="G435" i="264"/>
  <c r="E435" i="264"/>
  <c r="G434" i="264"/>
  <c r="E434" i="264"/>
  <c r="G433" i="264"/>
  <c r="E433" i="264"/>
  <c r="G432" i="264"/>
  <c r="E432" i="264"/>
  <c r="G431" i="264"/>
  <c r="E431" i="264"/>
  <c r="G430" i="264"/>
  <c r="E430" i="264"/>
  <c r="G429" i="264"/>
  <c r="E429" i="264"/>
  <c r="G428" i="264"/>
  <c r="E428" i="264"/>
  <c r="G427" i="264"/>
  <c r="E427" i="264"/>
  <c r="K426" i="264"/>
  <c r="J426" i="264"/>
  <c r="I426" i="264"/>
  <c r="H426" i="264"/>
  <c r="F426" i="264"/>
  <c r="G425" i="264"/>
  <c r="E425" i="264"/>
  <c r="G424" i="264"/>
  <c r="K423" i="264"/>
  <c r="J423" i="264"/>
  <c r="I423" i="264"/>
  <c r="H423" i="264"/>
  <c r="F423" i="264"/>
  <c r="G422" i="264"/>
  <c r="E422" i="264"/>
  <c r="G421" i="264"/>
  <c r="E421" i="264"/>
  <c r="G420" i="264"/>
  <c r="E420" i="264"/>
  <c r="G419" i="264"/>
  <c r="E419" i="264"/>
  <c r="G418" i="264"/>
  <c r="E418" i="264"/>
  <c r="G417" i="264"/>
  <c r="E417" i="264"/>
  <c r="G416" i="264"/>
  <c r="E416" i="264"/>
  <c r="G415" i="264"/>
  <c r="E415" i="264"/>
  <c r="G414" i="264"/>
  <c r="E414" i="264"/>
  <c r="G413" i="264"/>
  <c r="E413" i="264"/>
  <c r="K412" i="264"/>
  <c r="J412" i="264"/>
  <c r="I412" i="264"/>
  <c r="H412" i="264"/>
  <c r="F412" i="264"/>
  <c r="G411" i="264"/>
  <c r="E411" i="264"/>
  <c r="G410" i="264"/>
  <c r="E410" i="264"/>
  <c r="E403" i="264"/>
  <c r="G409" i="264"/>
  <c r="G408" i="264"/>
  <c r="E408" i="264"/>
  <c r="G407" i="264"/>
  <c r="E407" i="264"/>
  <c r="G406" i="264"/>
  <c r="E406" i="264"/>
  <c r="G405" i="264"/>
  <c r="E405" i="264"/>
  <c r="G404" i="264"/>
  <c r="E404" i="264"/>
  <c r="K403" i="264"/>
  <c r="J403" i="264"/>
  <c r="I403" i="264"/>
  <c r="H403" i="264"/>
  <c r="F403" i="264"/>
  <c r="G402" i="264"/>
  <c r="E402" i="264"/>
  <c r="G401" i="264"/>
  <c r="E401" i="264"/>
  <c r="G399" i="264"/>
  <c r="E399" i="264"/>
  <c r="G398" i="264"/>
  <c r="E398" i="264"/>
  <c r="G397" i="264"/>
  <c r="E397" i="264"/>
  <c r="G396" i="264"/>
  <c r="E396" i="264"/>
  <c r="G395" i="264"/>
  <c r="E395" i="264"/>
  <c r="G394" i="264"/>
  <c r="E394" i="264"/>
  <c r="G393" i="264"/>
  <c r="E393" i="264"/>
  <c r="G392" i="264"/>
  <c r="E392" i="264"/>
  <c r="G391" i="264"/>
  <c r="E391" i="264"/>
  <c r="G390" i="264"/>
  <c r="E390" i="264"/>
  <c r="G389" i="264"/>
  <c r="E389" i="264"/>
  <c r="G388" i="264"/>
  <c r="E388" i="264"/>
  <c r="G387" i="264"/>
  <c r="E387" i="264"/>
  <c r="G386" i="264"/>
  <c r="E386" i="264"/>
  <c r="G385" i="264"/>
  <c r="E385" i="264"/>
  <c r="G384" i="264"/>
  <c r="E384" i="264"/>
  <c r="G383" i="264"/>
  <c r="E383" i="264"/>
  <c r="G382" i="264"/>
  <c r="E382" i="264"/>
  <c r="G381" i="264"/>
  <c r="E381" i="264"/>
  <c r="G380" i="264"/>
  <c r="E380" i="264"/>
  <c r="G379" i="264"/>
  <c r="E379" i="264"/>
  <c r="G378" i="264"/>
  <c r="E378" i="264"/>
  <c r="G377" i="264"/>
  <c r="E377" i="264"/>
  <c r="G376" i="264"/>
  <c r="E376" i="264"/>
  <c r="G375" i="264"/>
  <c r="E375" i="264"/>
  <c r="G374" i="264"/>
  <c r="E374" i="264"/>
  <c r="G373" i="264"/>
  <c r="E373" i="264"/>
  <c r="G372" i="264"/>
  <c r="E372" i="264"/>
  <c r="G371" i="264"/>
  <c r="E371" i="264"/>
  <c r="G370" i="264"/>
  <c r="E370" i="264"/>
  <c r="G369" i="264"/>
  <c r="E369" i="264"/>
  <c r="G368" i="264"/>
  <c r="E368" i="264"/>
  <c r="G367" i="264"/>
  <c r="E367" i="264"/>
  <c r="G366" i="264"/>
  <c r="E366" i="264"/>
  <c r="G365" i="264"/>
  <c r="E365" i="264"/>
  <c r="G364" i="264"/>
  <c r="E364" i="264"/>
  <c r="G363" i="264"/>
  <c r="E363" i="264"/>
  <c r="G362" i="264"/>
  <c r="E362" i="264"/>
  <c r="G361" i="264"/>
  <c r="E361" i="264"/>
  <c r="G360" i="264"/>
  <c r="E360" i="264"/>
  <c r="G359" i="264"/>
  <c r="E359" i="264"/>
  <c r="K358" i="264"/>
  <c r="J358" i="264"/>
  <c r="I358" i="264"/>
  <c r="H358" i="264"/>
  <c r="F358" i="264"/>
  <c r="G357" i="264"/>
  <c r="E357" i="264"/>
  <c r="G356" i="264"/>
  <c r="E356" i="264"/>
  <c r="G355" i="264"/>
  <c r="E355" i="264"/>
  <c r="G354" i="264"/>
  <c r="E354" i="264"/>
  <c r="G353" i="264"/>
  <c r="E353" i="264"/>
  <c r="K352" i="264"/>
  <c r="J352" i="264"/>
  <c r="I352" i="264"/>
  <c r="H352" i="264"/>
  <c r="F352" i="264"/>
  <c r="G351" i="264"/>
  <c r="G350" i="264"/>
  <c r="K350" i="264"/>
  <c r="J350" i="264"/>
  <c r="I350" i="264"/>
  <c r="H350" i="264"/>
  <c r="F350" i="264"/>
  <c r="G349" i="264"/>
  <c r="E349" i="264"/>
  <c r="G348" i="264"/>
  <c r="E348" i="264"/>
  <c r="G347" i="264"/>
  <c r="E347" i="264"/>
  <c r="G346" i="264"/>
  <c r="E346" i="264"/>
  <c r="G345" i="264"/>
  <c r="E345" i="264"/>
  <c r="G344" i="264"/>
  <c r="E344" i="264"/>
  <c r="G343" i="264"/>
  <c r="E343" i="264"/>
  <c r="G342" i="264"/>
  <c r="E342" i="264"/>
  <c r="G341" i="264"/>
  <c r="G340" i="264"/>
  <c r="E340" i="264"/>
  <c r="K339" i="264"/>
  <c r="J339" i="264"/>
  <c r="I339" i="264"/>
  <c r="H339" i="264"/>
  <c r="F339" i="264"/>
  <c r="G338" i="264"/>
  <c r="E338" i="264"/>
  <c r="G337" i="264"/>
  <c r="E337" i="264"/>
  <c r="G336" i="264"/>
  <c r="E336" i="264"/>
  <c r="E335" i="264"/>
  <c r="K335" i="264"/>
  <c r="J335" i="264"/>
  <c r="I335" i="264"/>
  <c r="H335" i="264"/>
  <c r="F335" i="264"/>
  <c r="G334" i="264"/>
  <c r="E334" i="264"/>
  <c r="G333" i="264"/>
  <c r="E333" i="264"/>
  <c r="G332" i="264"/>
  <c r="E332" i="264"/>
  <c r="G331" i="264"/>
  <c r="E331" i="264"/>
  <c r="G330" i="264"/>
  <c r="E330" i="264"/>
  <c r="G329" i="264"/>
  <c r="E329" i="264"/>
  <c r="G328" i="264"/>
  <c r="E328" i="264"/>
  <c r="G327" i="264"/>
  <c r="E327" i="264"/>
  <c r="G326" i="264"/>
  <c r="G325" i="264"/>
  <c r="E325" i="264"/>
  <c r="K324" i="264"/>
  <c r="J324" i="264"/>
  <c r="I324" i="264"/>
  <c r="H324" i="264"/>
  <c r="F324" i="264"/>
  <c r="G323" i="264"/>
  <c r="E323" i="264"/>
  <c r="G322" i="264"/>
  <c r="E322" i="264"/>
  <c r="G321" i="264"/>
  <c r="E321" i="264"/>
  <c r="G320" i="264"/>
  <c r="E320" i="264"/>
  <c r="G319" i="264"/>
  <c r="E319" i="264"/>
  <c r="G318" i="264"/>
  <c r="E318" i="264"/>
  <c r="G317" i="264"/>
  <c r="E317" i="264"/>
  <c r="G316" i="264"/>
  <c r="E316" i="264"/>
  <c r="G315" i="264"/>
  <c r="E315" i="264"/>
  <c r="G314" i="264"/>
  <c r="E314" i="264"/>
  <c r="G313" i="264"/>
  <c r="E313" i="264"/>
  <c r="G312" i="264"/>
  <c r="K311" i="264"/>
  <c r="J311" i="264"/>
  <c r="I311" i="264"/>
  <c r="H311" i="264"/>
  <c r="F311" i="264"/>
  <c r="G310" i="264"/>
  <c r="E310" i="264"/>
  <c r="G309" i="264"/>
  <c r="E309" i="264"/>
  <c r="G308" i="264"/>
  <c r="E308" i="264"/>
  <c r="G307" i="264"/>
  <c r="E307" i="264"/>
  <c r="G306" i="264"/>
  <c r="E306" i="264"/>
  <c r="G305" i="264"/>
  <c r="E305" i="264"/>
  <c r="G304" i="264"/>
  <c r="E304" i="264"/>
  <c r="G303" i="264"/>
  <c r="E303" i="264"/>
  <c r="G302" i="264"/>
  <c r="E302" i="264"/>
  <c r="G301" i="264"/>
  <c r="E301" i="264"/>
  <c r="G300" i="264"/>
  <c r="E300" i="264"/>
  <c r="G299" i="264"/>
  <c r="E299" i="264"/>
  <c r="G298" i="264"/>
  <c r="E298" i="264"/>
  <c r="G297" i="264"/>
  <c r="E297" i="264"/>
  <c r="G296" i="264"/>
  <c r="E296" i="264"/>
  <c r="G295" i="264"/>
  <c r="E295" i="264"/>
  <c r="G294" i="264"/>
  <c r="E294" i="264"/>
  <c r="G293" i="264"/>
  <c r="E293" i="264"/>
  <c r="G292" i="264"/>
  <c r="E292" i="264"/>
  <c r="G291" i="264"/>
  <c r="E291" i="264"/>
  <c r="G290" i="264"/>
  <c r="E290" i="264"/>
  <c r="G289" i="264"/>
  <c r="E289" i="264"/>
  <c r="G288" i="264"/>
  <c r="E288" i="264"/>
  <c r="G287" i="264"/>
  <c r="E287" i="264"/>
  <c r="G286" i="264"/>
  <c r="E286" i="264"/>
  <c r="G285" i="264"/>
  <c r="E285" i="264"/>
  <c r="G284" i="264"/>
  <c r="E284" i="264"/>
  <c r="G283" i="264"/>
  <c r="E283" i="264"/>
  <c r="G282" i="264"/>
  <c r="E282" i="264"/>
  <c r="G281" i="264"/>
  <c r="E281" i="264"/>
  <c r="G280" i="264"/>
  <c r="E280" i="264"/>
  <c r="G279" i="264"/>
  <c r="F279" i="264"/>
  <c r="G278" i="264"/>
  <c r="E278" i="264"/>
  <c r="G277" i="264"/>
  <c r="E277" i="264"/>
  <c r="G276" i="264"/>
  <c r="E276" i="264"/>
  <c r="G275" i="264"/>
  <c r="E275" i="264"/>
  <c r="G274" i="264"/>
  <c r="E274" i="264"/>
  <c r="G273" i="264"/>
  <c r="E273" i="264"/>
  <c r="G272" i="264"/>
  <c r="E272" i="264"/>
  <c r="G271" i="264"/>
  <c r="E271" i="264"/>
  <c r="G270" i="264"/>
  <c r="E270" i="264"/>
  <c r="G269" i="264"/>
  <c r="E269" i="264"/>
  <c r="G268" i="264"/>
  <c r="E268" i="264"/>
  <c r="G267" i="264"/>
  <c r="E267" i="264"/>
  <c r="G266" i="264"/>
  <c r="E266" i="264"/>
  <c r="G265" i="264"/>
  <c r="E265" i="264"/>
  <c r="G264" i="264"/>
  <c r="E264" i="264"/>
  <c r="G263" i="264"/>
  <c r="E263" i="264"/>
  <c r="G262" i="264"/>
  <c r="E262" i="264"/>
  <c r="G261" i="264"/>
  <c r="E261" i="264"/>
  <c r="G260" i="264"/>
  <c r="E260" i="264"/>
  <c r="G259" i="264"/>
  <c r="E259" i="264"/>
  <c r="G258" i="264"/>
  <c r="E258" i="264"/>
  <c r="G257" i="264"/>
  <c r="E257" i="264"/>
  <c r="G256" i="264"/>
  <c r="E256" i="264"/>
  <c r="G255" i="264"/>
  <c r="E255" i="264"/>
  <c r="G254" i="264"/>
  <c r="E254" i="264"/>
  <c r="G253" i="264"/>
  <c r="E253" i="264"/>
  <c r="G252" i="264"/>
  <c r="E252" i="264"/>
  <c r="G251" i="264"/>
  <c r="E251" i="264"/>
  <c r="G250" i="264"/>
  <c r="E250" i="264"/>
  <c r="G249" i="264"/>
  <c r="E249" i="264"/>
  <c r="G248" i="264"/>
  <c r="E248" i="264"/>
  <c r="G247" i="264"/>
  <c r="E247" i="264"/>
  <c r="G246" i="264"/>
  <c r="E246" i="264"/>
  <c r="G245" i="264"/>
  <c r="E245" i="264"/>
  <c r="G244" i="264"/>
  <c r="E244" i="264"/>
  <c r="G243" i="264"/>
  <c r="E243" i="264"/>
  <c r="G242" i="264"/>
  <c r="E242" i="264"/>
  <c r="G241" i="264"/>
  <c r="E241" i="264"/>
  <c r="G240" i="264"/>
  <c r="E240" i="264"/>
  <c r="G239" i="264"/>
  <c r="E239" i="264"/>
  <c r="G238" i="264"/>
  <c r="E238" i="264"/>
  <c r="G237" i="264"/>
  <c r="E237" i="264"/>
  <c r="G236" i="264"/>
  <c r="E236" i="264"/>
  <c r="G235" i="264"/>
  <c r="E235" i="264"/>
  <c r="G234" i="264"/>
  <c r="E234" i="264"/>
  <c r="G233" i="264"/>
  <c r="E233" i="264"/>
  <c r="G232" i="264"/>
  <c r="E232" i="264"/>
  <c r="G231" i="264"/>
  <c r="E231" i="264"/>
  <c r="G230" i="264"/>
  <c r="E230" i="264"/>
  <c r="F230" i="264"/>
  <c r="G229" i="264"/>
  <c r="E229" i="264"/>
  <c r="F229" i="264"/>
  <c r="F211" i="264"/>
  <c r="G228" i="264"/>
  <c r="E228" i="264"/>
  <c r="G227" i="264"/>
  <c r="E227" i="264"/>
  <c r="G226" i="264"/>
  <c r="E226" i="264"/>
  <c r="G225" i="264"/>
  <c r="E225" i="264"/>
  <c r="G224" i="264"/>
  <c r="E224" i="264"/>
  <c r="G223" i="264"/>
  <c r="E223" i="264"/>
  <c r="G222" i="264"/>
  <c r="E222" i="264"/>
  <c r="G221" i="264"/>
  <c r="E221" i="264"/>
  <c r="G220" i="264"/>
  <c r="E220" i="264"/>
  <c r="G219" i="264"/>
  <c r="E219" i="264"/>
  <c r="G218" i="264"/>
  <c r="E218" i="264"/>
  <c r="G217" i="264"/>
  <c r="E217" i="264"/>
  <c r="G216" i="264"/>
  <c r="E216" i="264"/>
  <c r="G215" i="264"/>
  <c r="E215" i="264"/>
  <c r="G214" i="264"/>
  <c r="E214" i="264"/>
  <c r="G213" i="264"/>
  <c r="E213" i="264"/>
  <c r="G212" i="264"/>
  <c r="K211" i="264"/>
  <c r="J211" i="264"/>
  <c r="I211" i="264"/>
  <c r="H211" i="264"/>
  <c r="G210" i="264"/>
  <c r="E210" i="264"/>
  <c r="G209" i="264"/>
  <c r="E209" i="264"/>
  <c r="G208" i="264"/>
  <c r="E208" i="264"/>
  <c r="G207" i="264"/>
  <c r="E207" i="264"/>
  <c r="G206" i="264"/>
  <c r="E206" i="264"/>
  <c r="G205" i="264"/>
  <c r="E205" i="264"/>
  <c r="G204" i="264"/>
  <c r="G203" i="264"/>
  <c r="E203" i="264"/>
  <c r="G202" i="264"/>
  <c r="E202" i="264"/>
  <c r="K201" i="264"/>
  <c r="J201" i="264"/>
  <c r="I201" i="264"/>
  <c r="H201" i="264"/>
  <c r="F201" i="264"/>
  <c r="G200" i="264"/>
  <c r="E200" i="264"/>
  <c r="G199" i="264"/>
  <c r="E199" i="264"/>
  <c r="F199" i="264"/>
  <c r="G198" i="264"/>
  <c r="E198" i="264"/>
  <c r="G197" i="264"/>
  <c r="E197" i="264"/>
  <c r="G196" i="264"/>
  <c r="E196" i="264"/>
  <c r="G195" i="264"/>
  <c r="E195" i="264"/>
  <c r="G194" i="264"/>
  <c r="E194" i="264"/>
  <c r="G193" i="264"/>
  <c r="E193" i="264"/>
  <c r="G192" i="264"/>
  <c r="E192" i="264"/>
  <c r="G191" i="264"/>
  <c r="E191" i="264"/>
  <c r="G190" i="264"/>
  <c r="E190" i="264"/>
  <c r="G189" i="264"/>
  <c r="E189" i="264"/>
  <c r="G188" i="264"/>
  <c r="E188" i="264"/>
  <c r="G187" i="264"/>
  <c r="E187" i="264"/>
  <c r="G186" i="264"/>
  <c r="E186" i="264"/>
  <c r="G185" i="264"/>
  <c r="E185" i="264"/>
  <c r="G184" i="264"/>
  <c r="E184" i="264"/>
  <c r="G183" i="264"/>
  <c r="G182" i="264"/>
  <c r="E182" i="264"/>
  <c r="G181" i="264"/>
  <c r="E181" i="264"/>
  <c r="E180" i="264"/>
  <c r="K180" i="264"/>
  <c r="J180" i="264"/>
  <c r="I180" i="264"/>
  <c r="H180" i="264"/>
  <c r="F180" i="264"/>
  <c r="G179" i="264"/>
  <c r="E179" i="264"/>
  <c r="G178" i="264"/>
  <c r="E178" i="264"/>
  <c r="K177" i="264"/>
  <c r="J177" i="264"/>
  <c r="I177" i="264"/>
  <c r="H177" i="264"/>
  <c r="F177" i="264"/>
  <c r="G176" i="264"/>
  <c r="E176" i="264"/>
  <c r="G175" i="264"/>
  <c r="E175" i="264"/>
  <c r="G174" i="264"/>
  <c r="E174" i="264"/>
  <c r="G173" i="264"/>
  <c r="E173" i="264"/>
  <c r="G172" i="264"/>
  <c r="E172" i="264"/>
  <c r="G171" i="264"/>
  <c r="E171" i="264"/>
  <c r="G170" i="264"/>
  <c r="E170" i="264"/>
  <c r="K169" i="264"/>
  <c r="J169" i="264"/>
  <c r="I169" i="264"/>
  <c r="H169" i="264"/>
  <c r="F169" i="264"/>
  <c r="G168" i="264"/>
  <c r="E168" i="264"/>
  <c r="G167" i="264"/>
  <c r="E167" i="264"/>
  <c r="G166" i="264"/>
  <c r="E166" i="264"/>
  <c r="G165" i="264"/>
  <c r="E165" i="264"/>
  <c r="G164" i="264"/>
  <c r="E164" i="264"/>
  <c r="G163" i="264"/>
  <c r="E163" i="264"/>
  <c r="G162" i="264"/>
  <c r="E162" i="264"/>
  <c r="G161" i="264"/>
  <c r="E161" i="264"/>
  <c r="G160" i="264"/>
  <c r="E160" i="264"/>
  <c r="G159" i="264"/>
  <c r="E159" i="264"/>
  <c r="G158" i="264"/>
  <c r="E158" i="264"/>
  <c r="G157" i="264"/>
  <c r="E157" i="264"/>
  <c r="G156" i="264"/>
  <c r="E156" i="264"/>
  <c r="G155" i="264"/>
  <c r="E155" i="264"/>
  <c r="G154" i="264"/>
  <c r="E154" i="264"/>
  <c r="G153" i="264"/>
  <c r="E153" i="264"/>
  <c r="G152" i="264"/>
  <c r="E152" i="264"/>
  <c r="G151" i="264"/>
  <c r="E151" i="264"/>
  <c r="G150" i="264"/>
  <c r="E150" i="264"/>
  <c r="G149" i="264"/>
  <c r="E149" i="264"/>
  <c r="G148" i="264"/>
  <c r="E148" i="264"/>
  <c r="G147" i="264"/>
  <c r="E147" i="264"/>
  <c r="G146" i="264"/>
  <c r="E146" i="264"/>
  <c r="G145" i="264"/>
  <c r="E145" i="264"/>
  <c r="G144" i="264"/>
  <c r="E144" i="264"/>
  <c r="G143" i="264"/>
  <c r="E143" i="264"/>
  <c r="G142" i="264"/>
  <c r="E142" i="264"/>
  <c r="G141" i="264"/>
  <c r="K140" i="264"/>
  <c r="J140" i="264"/>
  <c r="I140" i="264"/>
  <c r="H140" i="264"/>
  <c r="F140" i="264"/>
  <c r="G139" i="264"/>
  <c r="E139" i="264"/>
  <c r="G138" i="264"/>
  <c r="E138" i="264"/>
  <c r="G137" i="264"/>
  <c r="E137" i="264"/>
  <c r="G136" i="264"/>
  <c r="E136" i="264"/>
  <c r="G134" i="264"/>
  <c r="E134" i="264"/>
  <c r="G133" i="264"/>
  <c r="E133" i="264"/>
  <c r="G132" i="264"/>
  <c r="E132" i="264"/>
  <c r="G131" i="264"/>
  <c r="E131" i="264"/>
  <c r="G130" i="264"/>
  <c r="E130" i="264"/>
  <c r="G129" i="264"/>
  <c r="E129" i="264"/>
  <c r="G128" i="264"/>
  <c r="E128" i="264"/>
  <c r="G127" i="264"/>
  <c r="E127" i="264"/>
  <c r="G126" i="264"/>
  <c r="E126" i="264"/>
  <c r="G125" i="264"/>
  <c r="E125" i="264"/>
  <c r="G124" i="264"/>
  <c r="E124" i="264"/>
  <c r="G123" i="264"/>
  <c r="E123" i="264"/>
  <c r="G122" i="264"/>
  <c r="E122" i="264"/>
  <c r="G121" i="264"/>
  <c r="E121" i="264"/>
  <c r="G120" i="264"/>
  <c r="E120" i="264"/>
  <c r="G118" i="264"/>
  <c r="E118" i="264"/>
  <c r="G117" i="264"/>
  <c r="E117" i="264"/>
  <c r="G116" i="264"/>
  <c r="E116" i="264"/>
  <c r="G115" i="264"/>
  <c r="E115" i="264"/>
  <c r="G114" i="264"/>
  <c r="E114" i="264"/>
  <c r="G113" i="264"/>
  <c r="E113" i="264"/>
  <c r="G112" i="264"/>
  <c r="E112" i="264"/>
  <c r="G111" i="264"/>
  <c r="E111" i="264"/>
  <c r="G110" i="264"/>
  <c r="E110" i="264"/>
  <c r="G109" i="264"/>
  <c r="E109" i="264"/>
  <c r="G108" i="264"/>
  <c r="E108" i="264"/>
  <c r="G107" i="264"/>
  <c r="E107" i="264"/>
  <c r="G106" i="264"/>
  <c r="E106" i="264"/>
  <c r="G105" i="264"/>
  <c r="E105" i="264"/>
  <c r="G104" i="264"/>
  <c r="E104" i="264"/>
  <c r="G103" i="264"/>
  <c r="E103" i="264"/>
  <c r="G102" i="264"/>
  <c r="E102" i="264"/>
  <c r="G101" i="264"/>
  <c r="E101" i="264"/>
  <c r="G99" i="264"/>
  <c r="E99" i="264"/>
  <c r="G98" i="264"/>
  <c r="E98" i="264"/>
  <c r="G97" i="264"/>
  <c r="E97" i="264"/>
  <c r="G96" i="264"/>
  <c r="E96" i="264"/>
  <c r="G95" i="264"/>
  <c r="E95" i="264"/>
  <c r="G94" i="264"/>
  <c r="E94" i="264"/>
  <c r="G93" i="264"/>
  <c r="E93" i="264"/>
  <c r="G92" i="264"/>
  <c r="K91" i="264"/>
  <c r="J91" i="264"/>
  <c r="I91" i="264"/>
  <c r="H91" i="264"/>
  <c r="F91" i="264"/>
  <c r="G90" i="264"/>
  <c r="E90" i="264"/>
  <c r="G89" i="264"/>
  <c r="E89" i="264"/>
  <c r="K88" i="264"/>
  <c r="J88" i="264"/>
  <c r="I88" i="264"/>
  <c r="H88" i="264"/>
  <c r="F88" i="264"/>
  <c r="G87" i="264"/>
  <c r="E87" i="264"/>
  <c r="G86" i="264"/>
  <c r="K85" i="264"/>
  <c r="J85" i="264"/>
  <c r="I85" i="264"/>
  <c r="H85" i="264"/>
  <c r="F85" i="264"/>
  <c r="G83" i="264"/>
  <c r="E83" i="264"/>
  <c r="G82" i="264"/>
  <c r="J81" i="264"/>
  <c r="I81" i="264"/>
  <c r="H81" i="264"/>
  <c r="F81" i="264"/>
  <c r="G80" i="264"/>
  <c r="E80" i="264"/>
  <c r="G79" i="264"/>
  <c r="E79" i="264"/>
  <c r="G78" i="264"/>
  <c r="E78" i="264"/>
  <c r="G77" i="264"/>
  <c r="E77" i="264"/>
  <c r="G76" i="264"/>
  <c r="E76" i="264"/>
  <c r="G75" i="264"/>
  <c r="E75" i="264"/>
  <c r="G74" i="264"/>
  <c r="E74" i="264"/>
  <c r="G73" i="264"/>
  <c r="E73" i="264"/>
  <c r="G72" i="264"/>
  <c r="E72" i="264"/>
  <c r="G71" i="264"/>
  <c r="E71" i="264"/>
  <c r="G70" i="264"/>
  <c r="E70" i="264"/>
  <c r="G69" i="264"/>
  <c r="E69" i="264"/>
  <c r="G68" i="264"/>
  <c r="E68" i="264"/>
  <c r="G67" i="264"/>
  <c r="E67" i="264"/>
  <c r="G66" i="264"/>
  <c r="E66" i="264"/>
  <c r="G65" i="264"/>
  <c r="E65" i="264"/>
  <c r="G64" i="264"/>
  <c r="E64" i="264"/>
  <c r="G63" i="264"/>
  <c r="E63" i="264"/>
  <c r="G62" i="264"/>
  <c r="E62" i="264"/>
  <c r="G61" i="264"/>
  <c r="E61" i="264"/>
  <c r="G60" i="264"/>
  <c r="E60" i="264"/>
  <c r="G59" i="264"/>
  <c r="E59" i="264"/>
  <c r="G58" i="264"/>
  <c r="E58" i="264"/>
  <c r="G57" i="264"/>
  <c r="E57" i="264"/>
  <c r="G56" i="264"/>
  <c r="E56" i="264"/>
  <c r="G55" i="264"/>
  <c r="E55" i="264"/>
  <c r="G54" i="264"/>
  <c r="E54" i="264"/>
  <c r="G53" i="264"/>
  <c r="E53" i="264"/>
  <c r="G52" i="264"/>
  <c r="E52" i="264"/>
  <c r="G51" i="264"/>
  <c r="E51" i="264"/>
  <c r="G50" i="264"/>
  <c r="E50" i="264"/>
  <c r="G49" i="264"/>
  <c r="E49" i="264"/>
  <c r="G48" i="264"/>
  <c r="E48" i="264"/>
  <c r="G47" i="264"/>
  <c r="E47" i="264"/>
  <c r="G46" i="264"/>
  <c r="K45" i="264"/>
  <c r="J45" i="264"/>
  <c r="I45" i="264"/>
  <c r="H45" i="264"/>
  <c r="F45" i="264"/>
  <c r="G44" i="264"/>
  <c r="E44" i="264"/>
  <c r="G43" i="264"/>
  <c r="E43" i="264"/>
  <c r="G42" i="264"/>
  <c r="E42" i="264"/>
  <c r="G41" i="264"/>
  <c r="E41" i="264"/>
  <c r="G40" i="264"/>
  <c r="E40" i="264"/>
  <c r="G39" i="264"/>
  <c r="E39" i="264"/>
  <c r="G38" i="264"/>
  <c r="E38" i="264"/>
  <c r="G37" i="264"/>
  <c r="E37" i="264"/>
  <c r="G36" i="264"/>
  <c r="E36" i="264"/>
  <c r="G35" i="264"/>
  <c r="E35" i="264"/>
  <c r="G34" i="264"/>
  <c r="E34" i="264"/>
  <c r="G33" i="264"/>
  <c r="E33" i="264"/>
  <c r="G32" i="264"/>
  <c r="E32" i="264"/>
  <c r="G31" i="264"/>
  <c r="E31" i="264"/>
  <c r="G30" i="264"/>
  <c r="K29" i="264"/>
  <c r="J29" i="264"/>
  <c r="I29" i="264"/>
  <c r="H29" i="264"/>
  <c r="F29" i="264"/>
  <c r="G28" i="264"/>
  <c r="E28" i="264"/>
  <c r="G27" i="264"/>
  <c r="E27" i="264"/>
  <c r="G26" i="264"/>
  <c r="E26" i="264"/>
  <c r="G25" i="264"/>
  <c r="E25" i="264"/>
  <c r="G24" i="264"/>
  <c r="E24" i="264"/>
  <c r="G23" i="264"/>
  <c r="G22" i="264"/>
  <c r="E22" i="264"/>
  <c r="G21" i="264"/>
  <c r="E21" i="264"/>
  <c r="K20" i="264"/>
  <c r="J20" i="264"/>
  <c r="I20" i="264"/>
  <c r="H20" i="264"/>
  <c r="F20" i="264"/>
  <c r="G19" i="264"/>
  <c r="E19" i="264"/>
  <c r="G18" i="264"/>
  <c r="E18" i="264"/>
  <c r="G17" i="264"/>
  <c r="E17" i="264"/>
  <c r="G16" i="264"/>
  <c r="E16" i="264"/>
  <c r="G15" i="264"/>
  <c r="E15" i="264"/>
  <c r="G14" i="264"/>
  <c r="E14" i="264"/>
  <c r="G13" i="264"/>
  <c r="E13" i="264"/>
  <c r="G12" i="264"/>
  <c r="E12" i="264"/>
  <c r="G11" i="264"/>
  <c r="E11" i="264"/>
  <c r="G10" i="264"/>
  <c r="E10" i="264"/>
  <c r="G9" i="264"/>
  <c r="E9" i="264"/>
  <c r="G8" i="264"/>
  <c r="G6" i="264"/>
  <c r="E8" i="264"/>
  <c r="E6" i="264"/>
  <c r="G7" i="264"/>
  <c r="E7" i="264"/>
  <c r="K6" i="264"/>
  <c r="J6" i="264"/>
  <c r="I6" i="264"/>
  <c r="H6" i="264"/>
  <c r="F6" i="264"/>
  <c r="Z46" i="244"/>
  <c r="Z9" i="244"/>
  <c r="Z7" i="244"/>
  <c r="Z9" i="239"/>
  <c r="Z46" i="238"/>
  <c r="Z9" i="234"/>
  <c r="Z9" i="233"/>
  <c r="X9" i="227"/>
  <c r="Z15" i="220"/>
  <c r="Z11" i="220"/>
  <c r="AS12" i="218"/>
  <c r="D45" i="211"/>
  <c r="D46" i="63"/>
  <c r="D44" i="211"/>
  <c r="D45" i="63"/>
  <c r="M33" i="63"/>
  <c r="M32" i="63"/>
  <c r="M30" i="63"/>
  <c r="D27" i="211"/>
  <c r="D28" i="63"/>
  <c r="M21" i="63"/>
  <c r="D19" i="211"/>
  <c r="D20" i="63"/>
  <c r="M18" i="63"/>
  <c r="D16" i="211"/>
  <c r="D17" i="63"/>
  <c r="D12" i="211"/>
  <c r="D13" i="63"/>
  <c r="M12" i="63"/>
  <c r="M9" i="63"/>
  <c r="M8" i="63"/>
  <c r="L45" i="63"/>
  <c r="L34" i="63"/>
  <c r="D29" i="211"/>
  <c r="D30" i="63"/>
  <c r="L29" i="63"/>
  <c r="L23" i="63"/>
  <c r="L15" i="63"/>
  <c r="D13" i="211"/>
  <c r="D14" i="63"/>
  <c r="L10" i="63"/>
  <c r="L9" i="63"/>
  <c r="T50" i="134"/>
  <c r="T51" i="134"/>
  <c r="T52" i="134"/>
  <c r="T53" i="134"/>
  <c r="T54" i="134"/>
  <c r="T55" i="134"/>
  <c r="T56" i="134"/>
  <c r="T57" i="134"/>
  <c r="T58" i="134"/>
  <c r="T59" i="134"/>
  <c r="T60" i="134"/>
  <c r="T61" i="134"/>
  <c r="T49" i="134"/>
  <c r="R50" i="134"/>
  <c r="R51" i="134"/>
  <c r="R52" i="134"/>
  <c r="R53" i="134"/>
  <c r="R54" i="134"/>
  <c r="R55" i="134"/>
  <c r="R56" i="134"/>
  <c r="R57" i="134"/>
  <c r="R58" i="134"/>
  <c r="R59" i="134"/>
  <c r="R60" i="134"/>
  <c r="R61" i="134"/>
  <c r="R49" i="134"/>
  <c r="AJ50" i="134"/>
  <c r="AJ51" i="134"/>
  <c r="AJ53" i="134"/>
  <c r="AJ54" i="134"/>
  <c r="AJ55" i="134"/>
  <c r="AJ56" i="134"/>
  <c r="AJ57" i="134"/>
  <c r="AJ58" i="134"/>
  <c r="AJ59" i="134"/>
  <c r="AJ60" i="134"/>
  <c r="AJ61" i="134"/>
  <c r="AJ49" i="134"/>
  <c r="AI50" i="134"/>
  <c r="AI51" i="134"/>
  <c r="AI53" i="134"/>
  <c r="AI54" i="134"/>
  <c r="AI55" i="134"/>
  <c r="AI56" i="134"/>
  <c r="AI57" i="134"/>
  <c r="AI58" i="134"/>
  <c r="AI59" i="134"/>
  <c r="AI60" i="134"/>
  <c r="AI61" i="134"/>
  <c r="AI49" i="134"/>
  <c r="AH50" i="134"/>
  <c r="AH51" i="134"/>
  <c r="AH53" i="134"/>
  <c r="AH54" i="134"/>
  <c r="AH55" i="134"/>
  <c r="AH56" i="134"/>
  <c r="AH57" i="134"/>
  <c r="AH58" i="134"/>
  <c r="AH59" i="134"/>
  <c r="AH60" i="134"/>
  <c r="AH61" i="134"/>
  <c r="AH49" i="134"/>
  <c r="AG50" i="134"/>
  <c r="AG51" i="134"/>
  <c r="AG53" i="134"/>
  <c r="AG54" i="134"/>
  <c r="AG55" i="134"/>
  <c r="AG56" i="134"/>
  <c r="AG57" i="134"/>
  <c r="AG58" i="134"/>
  <c r="AG59" i="134"/>
  <c r="AG60" i="134"/>
  <c r="AG61" i="134"/>
  <c r="AG49" i="134"/>
  <c r="AF50" i="134"/>
  <c r="AF51" i="134"/>
  <c r="AF53" i="134"/>
  <c r="AF54" i="134"/>
  <c r="AF55" i="134"/>
  <c r="AF56" i="134"/>
  <c r="AF57" i="134"/>
  <c r="AF58" i="134"/>
  <c r="AF59" i="134"/>
  <c r="AF60" i="134"/>
  <c r="AF61" i="134"/>
  <c r="AF49" i="134"/>
  <c r="AE50" i="134"/>
  <c r="AE51" i="134"/>
  <c r="AE53" i="134"/>
  <c r="AE54" i="134"/>
  <c r="AE55" i="134"/>
  <c r="AE56" i="134"/>
  <c r="AE57" i="134"/>
  <c r="AE58" i="134"/>
  <c r="AE59" i="134"/>
  <c r="AE60" i="134"/>
  <c r="AE61" i="134"/>
  <c r="AE49" i="134"/>
  <c r="AD50" i="134"/>
  <c r="AD51" i="134"/>
  <c r="AD53" i="134"/>
  <c r="AD54" i="134"/>
  <c r="AD55" i="134"/>
  <c r="AD56" i="134"/>
  <c r="AD57" i="134"/>
  <c r="AD58" i="134"/>
  <c r="AD59" i="134"/>
  <c r="AD60" i="134"/>
  <c r="AD61" i="134"/>
  <c r="AD49" i="134"/>
  <c r="AC50" i="134"/>
  <c r="AC51" i="134"/>
  <c r="AC53" i="134"/>
  <c r="AC54" i="134"/>
  <c r="AC55" i="134"/>
  <c r="AC56" i="134"/>
  <c r="AC57" i="134"/>
  <c r="AC58" i="134"/>
  <c r="AC59" i="134"/>
  <c r="AC60" i="134"/>
  <c r="AC61" i="134"/>
  <c r="AC49" i="134"/>
  <c r="AB50" i="134"/>
  <c r="AB51" i="134"/>
  <c r="AB53" i="134"/>
  <c r="AB54" i="134"/>
  <c r="AB55" i="134"/>
  <c r="AB56" i="134"/>
  <c r="AB57" i="134"/>
  <c r="AB58" i="134"/>
  <c r="AB59" i="134"/>
  <c r="AB60" i="134"/>
  <c r="AB61" i="134"/>
  <c r="AB49" i="134"/>
  <c r="AA50" i="134"/>
  <c r="AA51" i="134"/>
  <c r="AA53" i="134"/>
  <c r="AA54" i="134"/>
  <c r="AA55" i="134"/>
  <c r="AA56" i="134"/>
  <c r="AA57" i="134"/>
  <c r="AA58" i="134"/>
  <c r="AA59" i="134"/>
  <c r="AA60" i="134"/>
  <c r="AA61" i="134"/>
  <c r="AA49" i="134"/>
  <c r="Z50" i="134"/>
  <c r="Z51" i="134"/>
  <c r="Z53" i="134"/>
  <c r="Z54" i="134"/>
  <c r="Z55" i="134"/>
  <c r="Z56" i="134"/>
  <c r="Z57" i="134"/>
  <c r="Z58" i="134"/>
  <c r="Z59" i="134"/>
  <c r="Z60" i="134"/>
  <c r="Z61" i="134"/>
  <c r="Z49" i="134"/>
  <c r="Y50" i="134"/>
  <c r="Y51" i="134"/>
  <c r="Y53" i="134"/>
  <c r="Y54" i="134"/>
  <c r="Y55" i="134"/>
  <c r="Y56" i="134"/>
  <c r="Y57" i="134"/>
  <c r="Y58" i="134"/>
  <c r="Y59" i="134"/>
  <c r="Y60" i="134"/>
  <c r="Y61" i="134"/>
  <c r="Y49" i="134"/>
  <c r="X50" i="134"/>
  <c r="X51" i="134"/>
  <c r="X53" i="134"/>
  <c r="X54" i="134"/>
  <c r="X55" i="134"/>
  <c r="X56" i="134"/>
  <c r="X57" i="134"/>
  <c r="X58" i="134"/>
  <c r="X59" i="134"/>
  <c r="X60" i="134"/>
  <c r="X61" i="134"/>
  <c r="X49" i="134"/>
  <c r="W50" i="134"/>
  <c r="W51" i="134"/>
  <c r="W53" i="134"/>
  <c r="W54" i="134"/>
  <c r="W55" i="134"/>
  <c r="W56" i="134"/>
  <c r="W57" i="134"/>
  <c r="W58" i="134"/>
  <c r="W59" i="134"/>
  <c r="W60" i="134"/>
  <c r="W61" i="134"/>
  <c r="W49" i="134"/>
  <c r="V50" i="134"/>
  <c r="V51" i="134"/>
  <c r="V53" i="134"/>
  <c r="V54" i="134"/>
  <c r="V55" i="134"/>
  <c r="V56" i="134"/>
  <c r="V57" i="134"/>
  <c r="V58" i="134"/>
  <c r="V59" i="134"/>
  <c r="V60" i="134"/>
  <c r="V61" i="134"/>
  <c r="V49" i="134"/>
  <c r="U50" i="134"/>
  <c r="U51" i="134"/>
  <c r="U53" i="134"/>
  <c r="U54" i="134"/>
  <c r="U55" i="134"/>
  <c r="U56" i="134"/>
  <c r="U57" i="134"/>
  <c r="U58" i="134"/>
  <c r="U59" i="134"/>
  <c r="U60" i="134"/>
  <c r="U61" i="134"/>
  <c r="U49" i="134"/>
  <c r="S50" i="134"/>
  <c r="S51" i="134"/>
  <c r="S53" i="134"/>
  <c r="S54" i="134"/>
  <c r="S55" i="134"/>
  <c r="S56" i="134"/>
  <c r="S57" i="134"/>
  <c r="S58" i="134"/>
  <c r="S59" i="134"/>
  <c r="S60" i="134"/>
  <c r="S61" i="134"/>
  <c r="S49" i="134"/>
  <c r="Q50" i="134"/>
  <c r="Q51" i="134"/>
  <c r="Q53" i="134"/>
  <c r="Q54" i="134"/>
  <c r="Q55" i="134"/>
  <c r="Q56" i="134"/>
  <c r="Q57" i="134"/>
  <c r="Q58" i="134"/>
  <c r="Q59" i="134"/>
  <c r="Q60" i="134"/>
  <c r="Q61" i="134"/>
  <c r="Q49" i="134"/>
  <c r="P50" i="134"/>
  <c r="P51" i="134"/>
  <c r="P53" i="134"/>
  <c r="P54" i="134"/>
  <c r="P55" i="134"/>
  <c r="P56" i="134"/>
  <c r="P57" i="134"/>
  <c r="P58" i="134"/>
  <c r="P59" i="134"/>
  <c r="P60" i="134"/>
  <c r="P61" i="134"/>
  <c r="P49" i="134"/>
  <c r="O50" i="134"/>
  <c r="O51" i="134"/>
  <c r="O53" i="134"/>
  <c r="O54" i="134"/>
  <c r="O55" i="134"/>
  <c r="O56" i="134"/>
  <c r="O57" i="134"/>
  <c r="O58" i="134"/>
  <c r="O59" i="134"/>
  <c r="O60" i="134"/>
  <c r="O61" i="134"/>
  <c r="O49" i="134"/>
  <c r="N50" i="134"/>
  <c r="N51" i="134"/>
  <c r="N53" i="134"/>
  <c r="N54" i="134"/>
  <c r="N55" i="134"/>
  <c r="N56" i="134"/>
  <c r="N57" i="134"/>
  <c r="N58" i="134"/>
  <c r="N59" i="134"/>
  <c r="N60" i="134"/>
  <c r="N61" i="134"/>
  <c r="N49" i="134"/>
  <c r="M50" i="134"/>
  <c r="M51" i="134"/>
  <c r="M53" i="134"/>
  <c r="M54" i="134"/>
  <c r="M55" i="134"/>
  <c r="M56" i="134"/>
  <c r="M57" i="134"/>
  <c r="M58" i="134"/>
  <c r="M59" i="134"/>
  <c r="M60" i="134"/>
  <c r="M61" i="134"/>
  <c r="M49" i="134"/>
  <c r="L50" i="134"/>
  <c r="L51" i="134"/>
  <c r="L53" i="134"/>
  <c r="L54" i="134"/>
  <c r="L55" i="134"/>
  <c r="L56" i="134"/>
  <c r="L57" i="134"/>
  <c r="L58" i="134"/>
  <c r="L59" i="134"/>
  <c r="L60" i="134"/>
  <c r="L61" i="134"/>
  <c r="L49" i="134"/>
  <c r="K50" i="134"/>
  <c r="K51" i="134"/>
  <c r="K53" i="134"/>
  <c r="K54" i="134"/>
  <c r="K55" i="134"/>
  <c r="K56" i="134"/>
  <c r="K57" i="134"/>
  <c r="K58" i="134"/>
  <c r="K59" i="134"/>
  <c r="K60" i="134"/>
  <c r="K61" i="134"/>
  <c r="K49" i="134"/>
  <c r="J50" i="134"/>
  <c r="J51" i="134"/>
  <c r="H51" i="134"/>
  <c r="J53" i="134"/>
  <c r="J54" i="134"/>
  <c r="H54" i="134"/>
  <c r="J55" i="134"/>
  <c r="J56" i="134"/>
  <c r="J57" i="134"/>
  <c r="J58" i="134"/>
  <c r="H58" i="134"/>
  <c r="J59" i="134"/>
  <c r="J60" i="134"/>
  <c r="J61" i="134"/>
  <c r="J49" i="134"/>
  <c r="D58" i="211"/>
  <c r="D59" i="211"/>
  <c r="D60" i="211"/>
  <c r="D61" i="211"/>
  <c r="D62" i="211"/>
  <c r="D63" i="211"/>
  <c r="D64" i="211"/>
  <c r="D65" i="211"/>
  <c r="D66" i="211"/>
  <c r="J10" i="211"/>
  <c r="Q10" i="223"/>
  <c r="Z47" i="220"/>
  <c r="W4" i="267"/>
  <c r="AE12" i="63"/>
  <c r="AE20" i="63"/>
  <c r="AE28" i="63"/>
  <c r="AE29" i="63"/>
  <c r="AE32" i="63"/>
  <c r="AE34" i="63"/>
  <c r="AE35" i="63"/>
  <c r="AE43" i="63"/>
  <c r="AE44" i="63"/>
  <c r="AD16" i="63"/>
  <c r="AD22" i="63"/>
  <c r="AD23" i="63"/>
  <c r="AD25" i="63"/>
  <c r="AD27" i="63"/>
  <c r="AD34" i="63"/>
  <c r="AD35" i="63"/>
  <c r="AD37" i="63"/>
  <c r="AD38" i="63"/>
  <c r="AD39" i="63"/>
  <c r="AD41" i="63"/>
  <c r="AC13" i="63"/>
  <c r="AC14" i="63"/>
  <c r="AC20" i="63"/>
  <c r="AC21" i="63"/>
  <c r="AC22" i="63"/>
  <c r="AC23" i="63"/>
  <c r="AC30" i="63"/>
  <c r="AC32" i="63"/>
  <c r="AC37" i="63"/>
  <c r="AC40" i="63"/>
  <c r="AC41" i="63"/>
  <c r="AC45" i="63"/>
  <c r="AB12" i="63"/>
  <c r="AB13" i="63"/>
  <c r="AB16" i="63"/>
  <c r="AB17" i="63"/>
  <c r="AB18" i="63"/>
  <c r="AB25" i="63"/>
  <c r="AB28" i="63"/>
  <c r="AB31" i="63"/>
  <c r="AB33" i="63"/>
  <c r="AB35" i="63"/>
  <c r="AB38" i="63"/>
  <c r="AB39" i="63"/>
  <c r="AB42" i="63"/>
  <c r="AB43" i="63"/>
  <c r="AB45" i="63"/>
  <c r="AB46" i="63"/>
  <c r="AA10" i="63"/>
  <c r="AA13" i="63"/>
  <c r="AA17" i="63"/>
  <c r="AA22" i="63"/>
  <c r="AA23" i="63"/>
  <c r="AA24" i="63"/>
  <c r="AA25" i="63"/>
  <c r="AA29" i="63"/>
  <c r="AA32" i="63"/>
  <c r="AA34" i="63"/>
  <c r="AA39" i="63"/>
  <c r="AA40" i="63"/>
  <c r="AA43" i="63"/>
  <c r="AA44" i="63"/>
  <c r="AA8" i="63"/>
  <c r="Z11" i="63"/>
  <c r="Z13" i="63"/>
  <c r="Z16" i="63"/>
  <c r="Z19" i="63"/>
  <c r="Z21" i="63"/>
  <c r="Z23" i="63"/>
  <c r="Z24" i="63"/>
  <c r="Z25" i="63"/>
  <c r="Z30" i="63"/>
  <c r="Z33" i="63"/>
  <c r="Z34" i="63"/>
  <c r="Z39" i="63"/>
  <c r="Z44" i="63"/>
  <c r="Z45" i="63"/>
  <c r="Z46" i="63"/>
  <c r="Y9" i="63"/>
  <c r="Y13" i="63"/>
  <c r="Y23" i="63"/>
  <c r="Y25" i="63"/>
  <c r="Y28" i="63"/>
  <c r="Y29" i="63"/>
  <c r="Y34" i="63"/>
  <c r="Y42" i="63"/>
  <c r="X11" i="63"/>
  <c r="X14" i="63"/>
  <c r="X16" i="63"/>
  <c r="X24" i="63"/>
  <c r="X28" i="63"/>
  <c r="X34" i="63"/>
  <c r="X45" i="63"/>
  <c r="W9" i="63"/>
  <c r="W10" i="63"/>
  <c r="W12" i="63"/>
  <c r="W15" i="63"/>
  <c r="W16" i="63"/>
  <c r="W18" i="63"/>
  <c r="W20" i="63"/>
  <c r="W22" i="63"/>
  <c r="W24" i="63"/>
  <c r="W26" i="63"/>
  <c r="W30" i="63"/>
  <c r="W33" i="63"/>
  <c r="W35" i="63"/>
  <c r="W38" i="63"/>
  <c r="W41" i="63"/>
  <c r="V9" i="63"/>
  <c r="V11" i="63"/>
  <c r="V13" i="63"/>
  <c r="V18" i="63"/>
  <c r="V20" i="63"/>
  <c r="V23" i="63"/>
  <c r="V27" i="63"/>
  <c r="V28" i="63"/>
  <c r="V29" i="63"/>
  <c r="V31" i="63"/>
  <c r="V35" i="63"/>
  <c r="V36" i="63"/>
  <c r="V38" i="63"/>
  <c r="V40" i="63"/>
  <c r="V43" i="63"/>
  <c r="U10" i="63"/>
  <c r="U16" i="63"/>
  <c r="U17" i="63"/>
  <c r="U19" i="63"/>
  <c r="U21" i="63"/>
  <c r="U22" i="63"/>
  <c r="U23" i="63"/>
  <c r="U28" i="63"/>
  <c r="U36" i="63"/>
  <c r="U47" i="63"/>
  <c r="U8" i="63"/>
  <c r="T10" i="63"/>
  <c r="T15" i="63"/>
  <c r="T21" i="63"/>
  <c r="T32" i="63"/>
  <c r="T37" i="63"/>
  <c r="T38" i="63"/>
  <c r="T39" i="63"/>
  <c r="T40" i="63"/>
  <c r="T41" i="63"/>
  <c r="T44" i="63"/>
  <c r="T45" i="63"/>
  <c r="T47" i="63"/>
  <c r="S10" i="63"/>
  <c r="S14" i="63"/>
  <c r="S16" i="63"/>
  <c r="S21" i="63"/>
  <c r="S22" i="63"/>
  <c r="S27" i="63"/>
  <c r="S28" i="63"/>
  <c r="S30" i="63"/>
  <c r="S33" i="63"/>
  <c r="S35" i="63"/>
  <c r="S41" i="63"/>
  <c r="S42" i="63"/>
  <c r="S43" i="63"/>
  <c r="R14" i="63"/>
  <c r="R22" i="63"/>
  <c r="R24" i="63"/>
  <c r="R31" i="63"/>
  <c r="R38" i="63"/>
  <c r="R39" i="63"/>
  <c r="R40" i="63"/>
  <c r="R41" i="63"/>
  <c r="R42" i="63"/>
  <c r="R44" i="63"/>
  <c r="R45" i="63"/>
  <c r="R46" i="63"/>
  <c r="R47" i="63"/>
  <c r="Q11" i="63"/>
  <c r="Q13" i="63"/>
  <c r="Q15" i="63"/>
  <c r="Q24" i="63"/>
  <c r="Q25" i="63"/>
  <c r="Q26" i="63"/>
  <c r="Q27" i="63"/>
  <c r="Q34" i="63"/>
  <c r="Q36" i="63"/>
  <c r="Q37" i="63"/>
  <c r="Q40" i="63"/>
  <c r="Q43" i="63"/>
  <c r="Q8" i="63"/>
  <c r="P9" i="63"/>
  <c r="P10" i="63"/>
  <c r="P16" i="63"/>
  <c r="O17" i="229"/>
  <c r="P20" i="63"/>
  <c r="P22" i="63"/>
  <c r="P25" i="63"/>
  <c r="P28" i="63"/>
  <c r="P30" i="63"/>
  <c r="P33" i="63"/>
  <c r="P37" i="63"/>
  <c r="P42" i="63"/>
  <c r="P46" i="63"/>
  <c r="O9" i="63"/>
  <c r="O10" i="63"/>
  <c r="O11" i="63"/>
  <c r="O16" i="63"/>
  <c r="O24" i="63"/>
  <c r="O26" i="63"/>
  <c r="O31" i="63"/>
  <c r="O32" i="63"/>
  <c r="O35" i="63"/>
  <c r="O38" i="63"/>
  <c r="O42" i="63"/>
  <c r="O43" i="63"/>
  <c r="O44" i="63"/>
  <c r="O47" i="63"/>
  <c r="O8" i="63"/>
  <c r="N9" i="63"/>
  <c r="N11" i="63"/>
  <c r="N13" i="63"/>
  <c r="N16" i="63"/>
  <c r="N17" i="63"/>
  <c r="N18" i="63"/>
  <c r="N21" i="63"/>
  <c r="N26" i="63"/>
  <c r="N27" i="63"/>
  <c r="N28" i="63"/>
  <c r="N29" i="63"/>
  <c r="N30" i="63"/>
  <c r="N32" i="63"/>
  <c r="N33" i="63"/>
  <c r="N34" i="63"/>
  <c r="N35" i="63"/>
  <c r="N37" i="63"/>
  <c r="N38" i="63"/>
  <c r="N39" i="63"/>
  <c r="N46" i="63"/>
  <c r="N8" i="63"/>
  <c r="M10" i="63"/>
  <c r="M19" i="63"/>
  <c r="M23" i="63"/>
  <c r="M24" i="63"/>
  <c r="M29" i="63"/>
  <c r="M41" i="63"/>
  <c r="M42" i="63"/>
  <c r="M43" i="63"/>
  <c r="M46" i="63"/>
  <c r="L11" i="63"/>
  <c r="K13" i="225"/>
  <c r="L16" i="63"/>
  <c r="L21" i="63"/>
  <c r="L24" i="63"/>
  <c r="L26" i="63"/>
  <c r="L35" i="63"/>
  <c r="L40" i="63"/>
  <c r="L41" i="63"/>
  <c r="L47" i="63"/>
  <c r="K9" i="63"/>
  <c r="K11" i="63"/>
  <c r="K12" i="63"/>
  <c r="K13" i="63"/>
  <c r="K15" i="63"/>
  <c r="K16" i="63"/>
  <c r="K18" i="63"/>
  <c r="P18" i="224"/>
  <c r="K21" i="63"/>
  <c r="K25" i="63"/>
  <c r="K26" i="63"/>
  <c r="K27" i="63"/>
  <c r="K28" i="63"/>
  <c r="K30" i="63"/>
  <c r="K32" i="63"/>
  <c r="K37" i="63"/>
  <c r="K39" i="63"/>
  <c r="K8" i="63"/>
  <c r="J9" i="63"/>
  <c r="J11" i="63"/>
  <c r="J12" i="63"/>
  <c r="L14" i="223"/>
  <c r="P18" i="223"/>
  <c r="J23" i="63"/>
  <c r="J26" i="63"/>
  <c r="J34" i="63"/>
  <c r="J37" i="63"/>
  <c r="J39" i="63"/>
  <c r="J40" i="63"/>
  <c r="J42" i="63"/>
  <c r="J44" i="63"/>
  <c r="I11" i="63"/>
  <c r="I14" i="63"/>
  <c r="I17" i="63"/>
  <c r="I18" i="63"/>
  <c r="I19" i="63"/>
  <c r="I20" i="63"/>
  <c r="I21" i="63"/>
  <c r="I24" i="63"/>
  <c r="I27" i="63"/>
  <c r="I28" i="63"/>
  <c r="I31" i="63"/>
  <c r="I36" i="63"/>
  <c r="I39" i="63"/>
  <c r="I42" i="63"/>
  <c r="I44" i="63"/>
  <c r="I45" i="63"/>
  <c r="I46" i="63"/>
  <c r="H9" i="63"/>
  <c r="H10" i="63"/>
  <c r="H11" i="63"/>
  <c r="H12" i="63"/>
  <c r="H14" i="63"/>
  <c r="H18" i="63"/>
  <c r="P18" i="221"/>
  <c r="H22" i="63"/>
  <c r="H27" i="63"/>
  <c r="H32" i="63"/>
  <c r="H33" i="63"/>
  <c r="H37" i="63"/>
  <c r="H39" i="63"/>
  <c r="H43" i="63"/>
  <c r="H46" i="63"/>
  <c r="G11" i="63"/>
  <c r="G13" i="63"/>
  <c r="G14" i="63"/>
  <c r="G15" i="63"/>
  <c r="G17" i="63"/>
  <c r="G20" i="63"/>
  <c r="G21" i="63"/>
  <c r="G23" i="63"/>
  <c r="G29" i="63"/>
  <c r="G30" i="63"/>
  <c r="G37" i="63"/>
  <c r="G38" i="63"/>
  <c r="G40" i="63"/>
  <c r="F9" i="63"/>
  <c r="F15" i="63"/>
  <c r="F16" i="63"/>
  <c r="F18" i="63"/>
  <c r="P18" i="219"/>
  <c r="F20" i="63"/>
  <c r="F23" i="63"/>
  <c r="F27" i="63"/>
  <c r="F34" i="63"/>
  <c r="F35" i="63"/>
  <c r="F36" i="63"/>
  <c r="F38" i="63"/>
  <c r="F42" i="63"/>
  <c r="F45" i="63"/>
  <c r="E10" i="63"/>
  <c r="E11" i="63"/>
  <c r="E14" i="63"/>
  <c r="E16" i="63"/>
  <c r="E17" i="63"/>
  <c r="E18" i="63"/>
  <c r="E22" i="63"/>
  <c r="E35" i="63"/>
  <c r="E38" i="63"/>
  <c r="E39" i="63"/>
  <c r="E40" i="63"/>
  <c r="E41" i="63"/>
  <c r="E42" i="63"/>
  <c r="Q46" i="244"/>
  <c r="AS11" i="235"/>
  <c r="V12" i="206"/>
  <c r="Q11" i="226"/>
  <c r="M13" i="129"/>
  <c r="AS9" i="218"/>
  <c r="E10" i="206"/>
  <c r="AS9" i="223"/>
  <c r="AS8" i="223"/>
  <c r="Q9" i="239"/>
  <c r="Z11" i="129"/>
  <c r="E46" i="218"/>
  <c r="E46" i="219"/>
  <c r="E46" i="220"/>
  <c r="E46" i="221"/>
  <c r="E46" i="222"/>
  <c r="E46" i="223"/>
  <c r="E46" i="224"/>
  <c r="E46" i="225"/>
  <c r="E46" i="226"/>
  <c r="E46" i="227"/>
  <c r="E46" i="228"/>
  <c r="E46" i="229"/>
  <c r="E46" i="230"/>
  <c r="E46" i="231"/>
  <c r="E46" i="232"/>
  <c r="E46" i="233"/>
  <c r="E46" i="234"/>
  <c r="E46" i="235"/>
  <c r="E46" i="236"/>
  <c r="E46" i="237"/>
  <c r="E46" i="238"/>
  <c r="E46" i="239"/>
  <c r="E46" i="240"/>
  <c r="E46" i="241"/>
  <c r="AB9" i="90" a="1"/>
  <c r="AB37" i="90"/>
  <c r="E46" i="242"/>
  <c r="E46" i="243"/>
  <c r="AD9" i="90" a="1"/>
  <c r="E46" i="244"/>
  <c r="F46" i="218"/>
  <c r="F46" i="219"/>
  <c r="F46" i="220"/>
  <c r="F46" i="221"/>
  <c r="F46" i="222"/>
  <c r="F46" i="223"/>
  <c r="F46" i="224"/>
  <c r="F46" i="225"/>
  <c r="F46" i="226"/>
  <c r="F46" i="227"/>
  <c r="F46" i="228"/>
  <c r="F46" i="229"/>
  <c r="F46" i="230"/>
  <c r="Q9" i="90" a="1"/>
  <c r="F46" i="231"/>
  <c r="F46" i="232"/>
  <c r="F46" i="233"/>
  <c r="F46" i="234"/>
  <c r="U9" i="90" a="1"/>
  <c r="F46" i="235"/>
  <c r="F46" i="236"/>
  <c r="F46" i="237"/>
  <c r="F46" i="238"/>
  <c r="Y9" i="90" a="1"/>
  <c r="F46" i="239"/>
  <c r="F46" i="240"/>
  <c r="F46" i="241"/>
  <c r="F46" i="242"/>
  <c r="AC9" i="90" a="1"/>
  <c r="AC25" i="90"/>
  <c r="F46" i="243"/>
  <c r="F46" i="244"/>
  <c r="AE9" i="90" a="1"/>
  <c r="AE25" i="90"/>
  <c r="G46" i="211"/>
  <c r="D11" i="90"/>
  <c r="H46" i="211"/>
  <c r="D12" i="90"/>
  <c r="I46" i="211"/>
  <c r="D13" i="90"/>
  <c r="J46" i="211"/>
  <c r="D14" i="90"/>
  <c r="K46" i="211"/>
  <c r="D15" i="90"/>
  <c r="L46" i="211"/>
  <c r="D16" i="90"/>
  <c r="M46" i="211"/>
  <c r="D17" i="90"/>
  <c r="N46" i="211"/>
  <c r="D18" i="90"/>
  <c r="O46" i="211"/>
  <c r="D19" i="90"/>
  <c r="P46" i="211"/>
  <c r="D20" i="90"/>
  <c r="Q46" i="218"/>
  <c r="E9" i="90" a="1"/>
  <c r="E24" i="90"/>
  <c r="Q46" i="219"/>
  <c r="F9" i="90" a="1"/>
  <c r="Q46" i="220"/>
  <c r="Q46" i="221"/>
  <c r="H9" i="90" a="1"/>
  <c r="Q46" i="222"/>
  <c r="Q46" i="223"/>
  <c r="Q46" i="224"/>
  <c r="Q46" i="225"/>
  <c r="Q46" i="226"/>
  <c r="Q46" i="227"/>
  <c r="N9" i="90" a="1"/>
  <c r="N33" i="90"/>
  <c r="Q46" i="228"/>
  <c r="Q46" i="229"/>
  <c r="Q46" i="230"/>
  <c r="Q46" i="231"/>
  <c r="Q46" i="232"/>
  <c r="Q46" i="233"/>
  <c r="Q46" i="234"/>
  <c r="Q46" i="235"/>
  <c r="Q46" i="236"/>
  <c r="Q46" i="237"/>
  <c r="Q46" i="238"/>
  <c r="Q46" i="239"/>
  <c r="Z9" i="90" a="1"/>
  <c r="Q46" i="240"/>
  <c r="Q46" i="241"/>
  <c r="Q46" i="242"/>
  <c r="Q46" i="243"/>
  <c r="R46" i="211"/>
  <c r="D22" i="90"/>
  <c r="S46" i="211"/>
  <c r="D23" i="90"/>
  <c r="T46" i="211"/>
  <c r="D24" i="90"/>
  <c r="U46" i="211"/>
  <c r="D25" i="90"/>
  <c r="V46" i="211"/>
  <c r="D26" i="90"/>
  <c r="W46" i="211"/>
  <c r="D27" i="90"/>
  <c r="X46" i="211"/>
  <c r="D28" i="90"/>
  <c r="Y46" i="211"/>
  <c r="D29" i="90"/>
  <c r="Z46" i="211"/>
  <c r="D30" i="90"/>
  <c r="AA46" i="211"/>
  <c r="D31" i="90"/>
  <c r="AB46" i="211"/>
  <c r="D32" i="90"/>
  <c r="AC46" i="211"/>
  <c r="D33" i="90"/>
  <c r="AE46" i="211"/>
  <c r="D35" i="90"/>
  <c r="AF46" i="211"/>
  <c r="D36" i="90"/>
  <c r="AG46" i="211"/>
  <c r="D37" i="90"/>
  <c r="AH46" i="211"/>
  <c r="D38" i="90"/>
  <c r="AI46" i="211"/>
  <c r="D39" i="90"/>
  <c r="AJ46" i="211"/>
  <c r="D40" i="90"/>
  <c r="AK46" i="211"/>
  <c r="D41" i="90"/>
  <c r="AL46" i="211"/>
  <c r="D42" i="90"/>
  <c r="AM46" i="211"/>
  <c r="D43" i="90"/>
  <c r="AN46" i="211"/>
  <c r="D44" i="90"/>
  <c r="AO46" i="211"/>
  <c r="D45" i="90"/>
  <c r="AP46" i="211"/>
  <c r="D46" i="90"/>
  <c r="AQ46" i="211"/>
  <c r="D47" i="90"/>
  <c r="AS10" i="218"/>
  <c r="AS11" i="218"/>
  <c r="E12" i="206"/>
  <c r="E13" i="206"/>
  <c r="AS13" i="218"/>
  <c r="AS14" i="218"/>
  <c r="AS15" i="218"/>
  <c r="AS16" i="218"/>
  <c r="AS17" i="218"/>
  <c r="O17" i="218"/>
  <c r="AS18" i="218"/>
  <c r="P18" i="218"/>
  <c r="AS9" i="219"/>
  <c r="F10" i="206"/>
  <c r="AS10" i="219"/>
  <c r="AS11" i="219"/>
  <c r="I11" i="219"/>
  <c r="F12" i="206"/>
  <c r="AS12" i="219"/>
  <c r="AS13" i="219"/>
  <c r="AS14" i="219"/>
  <c r="L14" i="219"/>
  <c r="AS15" i="219"/>
  <c r="F16" i="206"/>
  <c r="AS16" i="219"/>
  <c r="N16" i="219"/>
  <c r="AS17" i="219"/>
  <c r="AS18" i="219"/>
  <c r="AS9" i="220"/>
  <c r="G10" i="206"/>
  <c r="AS8" i="220"/>
  <c r="G9" i="206"/>
  <c r="AS10" i="220"/>
  <c r="G11" i="206"/>
  <c r="AS11" i="220"/>
  <c r="I11" i="220"/>
  <c r="AS12" i="220"/>
  <c r="G13" i="206"/>
  <c r="AS13" i="220"/>
  <c r="AS14" i="220"/>
  <c r="L14" i="220"/>
  <c r="AS15" i="220"/>
  <c r="M15" i="220"/>
  <c r="M15" i="211"/>
  <c r="AS16" i="220"/>
  <c r="G17" i="206"/>
  <c r="AS17" i="220"/>
  <c r="O17" i="220"/>
  <c r="AS18" i="220"/>
  <c r="AS9" i="221"/>
  <c r="H10" i="206"/>
  <c r="AS10" i="221"/>
  <c r="H11" i="206"/>
  <c r="AS11" i="221"/>
  <c r="I11" i="221"/>
  <c r="AS12" i="221"/>
  <c r="H13" i="206"/>
  <c r="AS13" i="221"/>
  <c r="H14" i="206"/>
  <c r="AS14" i="221"/>
  <c r="L14" i="221"/>
  <c r="H15" i="206"/>
  <c r="AS15" i="221"/>
  <c r="H16" i="206"/>
  <c r="AS16" i="221"/>
  <c r="AS17" i="221"/>
  <c r="AS18" i="221"/>
  <c r="AS9" i="222"/>
  <c r="G9" i="222"/>
  <c r="AS10" i="222"/>
  <c r="H10" i="222"/>
  <c r="H48" i="222"/>
  <c r="AT10" i="222"/>
  <c r="AS11" i="222"/>
  <c r="AS12" i="222"/>
  <c r="AS13" i="222"/>
  <c r="AS14" i="222"/>
  <c r="AS15" i="222"/>
  <c r="AS16" i="222"/>
  <c r="N16" i="222"/>
  <c r="AS17" i="222"/>
  <c r="O17" i="222"/>
  <c r="AS18" i="222"/>
  <c r="AS10" i="223"/>
  <c r="AS11" i="223"/>
  <c r="AS12" i="223"/>
  <c r="AS13" i="223"/>
  <c r="AS14" i="223"/>
  <c r="AS15" i="223"/>
  <c r="M15" i="223"/>
  <c r="AS16" i="223"/>
  <c r="N16" i="223"/>
  <c r="AS17" i="223"/>
  <c r="AS18" i="223"/>
  <c r="AS10" i="224"/>
  <c r="AS11" i="224"/>
  <c r="AS12" i="224"/>
  <c r="AS13" i="224"/>
  <c r="K13" i="224"/>
  <c r="K48" i="224"/>
  <c r="AT13" i="224"/>
  <c r="AS14" i="224"/>
  <c r="AS15" i="224"/>
  <c r="M15" i="224"/>
  <c r="M48" i="224"/>
  <c r="AT15" i="224"/>
  <c r="AS16" i="224"/>
  <c r="AS17" i="224"/>
  <c r="AS18" i="224"/>
  <c r="AS9" i="225"/>
  <c r="L10" i="206"/>
  <c r="AS10" i="225"/>
  <c r="L11" i="206"/>
  <c r="AS11" i="225"/>
  <c r="AS12" i="225"/>
  <c r="L13" i="206"/>
  <c r="AS13" i="225"/>
  <c r="AS14" i="225"/>
  <c r="L14" i="225"/>
  <c r="L48" i="225"/>
  <c r="AT14" i="225"/>
  <c r="AS15" i="225"/>
  <c r="AS16" i="225"/>
  <c r="AS17" i="225"/>
  <c r="O17" i="225"/>
  <c r="AS18" i="225"/>
  <c r="P18" i="225"/>
  <c r="AS9" i="226"/>
  <c r="M10" i="206"/>
  <c r="AS10" i="226"/>
  <c r="AS12" i="226"/>
  <c r="M13" i="206"/>
  <c r="AS13" i="226"/>
  <c r="K13" i="226"/>
  <c r="AS14" i="226"/>
  <c r="M15" i="206"/>
  <c r="AS15" i="226"/>
  <c r="M15" i="226"/>
  <c r="AS16" i="226"/>
  <c r="N16" i="226"/>
  <c r="AS17" i="226"/>
  <c r="AS18" i="226"/>
  <c r="AS9" i="227"/>
  <c r="AS10" i="227"/>
  <c r="H10" i="227"/>
  <c r="AS11" i="227"/>
  <c r="I11" i="227"/>
  <c r="AS12" i="227"/>
  <c r="AS13" i="227"/>
  <c r="AS14" i="227"/>
  <c r="L14" i="227"/>
  <c r="AS15" i="227"/>
  <c r="AS16" i="227"/>
  <c r="AS17" i="227"/>
  <c r="AS18" i="227"/>
  <c r="AS9" i="228"/>
  <c r="AS8" i="228"/>
  <c r="AS10" i="228"/>
  <c r="AS11" i="228"/>
  <c r="AS12" i="228"/>
  <c r="J12" i="228"/>
  <c r="AS13" i="228"/>
  <c r="AS14" i="228"/>
  <c r="L14" i="228"/>
  <c r="AS15" i="228"/>
  <c r="AS16" i="228"/>
  <c r="O17" i="206"/>
  <c r="AS17" i="228"/>
  <c r="AS18" i="228"/>
  <c r="AS9" i="229"/>
  <c r="G9" i="229"/>
  <c r="AS10" i="229"/>
  <c r="AS11" i="229"/>
  <c r="AS12" i="229"/>
  <c r="P13" i="206"/>
  <c r="AS13" i="229"/>
  <c r="AS14" i="229"/>
  <c r="AS15" i="229"/>
  <c r="P16" i="206"/>
  <c r="AS16" i="229"/>
  <c r="AS17" i="229"/>
  <c r="AS18" i="229"/>
  <c r="AS9" i="230"/>
  <c r="AS10" i="230"/>
  <c r="AS11" i="230"/>
  <c r="Q12" i="206"/>
  <c r="AS12" i="230"/>
  <c r="Q13" i="206"/>
  <c r="AS13" i="230"/>
  <c r="AS14" i="230"/>
  <c r="L14" i="230"/>
  <c r="AS15" i="230"/>
  <c r="AS16" i="230"/>
  <c r="AS17" i="230"/>
  <c r="AS18" i="230"/>
  <c r="AS9" i="231"/>
  <c r="AS8" i="231"/>
  <c r="AS10" i="231"/>
  <c r="H10" i="231"/>
  <c r="H48" i="231"/>
  <c r="AT10" i="231"/>
  <c r="AS11" i="231"/>
  <c r="R12" i="206"/>
  <c r="AS12" i="231"/>
  <c r="R13" i="206"/>
  <c r="AS13" i="231"/>
  <c r="AS14" i="231"/>
  <c r="AS15" i="231"/>
  <c r="M15" i="231"/>
  <c r="M48" i="231"/>
  <c r="AT15" i="231"/>
  <c r="AS16" i="231"/>
  <c r="R17" i="206"/>
  <c r="AS17" i="231"/>
  <c r="AS18" i="231"/>
  <c r="AS9" i="232"/>
  <c r="AS8" i="232"/>
  <c r="F8" i="232"/>
  <c r="S10" i="206"/>
  <c r="AS10" i="232"/>
  <c r="H10" i="232"/>
  <c r="AS11" i="232"/>
  <c r="S12" i="206"/>
  <c r="AS12" i="232"/>
  <c r="AS13" i="232"/>
  <c r="K13" i="232"/>
  <c r="AS14" i="232"/>
  <c r="AS15" i="232"/>
  <c r="S16" i="206"/>
  <c r="AS16" i="232"/>
  <c r="N16" i="232"/>
  <c r="AS17" i="232"/>
  <c r="AS18" i="232"/>
  <c r="AS9" i="233"/>
  <c r="G9" i="233"/>
  <c r="AS10" i="233"/>
  <c r="T11" i="206"/>
  <c r="H10" i="233"/>
  <c r="AS11" i="233"/>
  <c r="T12" i="206"/>
  <c r="AS12" i="233"/>
  <c r="J12" i="233"/>
  <c r="AS13" i="233"/>
  <c r="AS14" i="233"/>
  <c r="AS15" i="233"/>
  <c r="T16" i="206"/>
  <c r="AS16" i="233"/>
  <c r="N16" i="233"/>
  <c r="AS17" i="233"/>
  <c r="O17" i="233"/>
  <c r="AS18" i="233"/>
  <c r="AS9" i="234"/>
  <c r="U10" i="206"/>
  <c r="AS8" i="234"/>
  <c r="U9" i="206"/>
  <c r="AS10" i="234"/>
  <c r="AS11" i="234"/>
  <c r="I11" i="234"/>
  <c r="AS12" i="234"/>
  <c r="J12" i="234"/>
  <c r="J48" i="234"/>
  <c r="AT12" i="234"/>
  <c r="AS13" i="234"/>
  <c r="K13" i="234"/>
  <c r="AS14" i="234"/>
  <c r="AS15" i="234"/>
  <c r="U16" i="206"/>
  <c r="AS16" i="234"/>
  <c r="AS17" i="234"/>
  <c r="O17" i="234"/>
  <c r="AS18" i="234"/>
  <c r="P18" i="234"/>
  <c r="AS9" i="235"/>
  <c r="AS10" i="235"/>
  <c r="AS12" i="235"/>
  <c r="J12" i="235"/>
  <c r="J48" i="235"/>
  <c r="AT12" i="235"/>
  <c r="AS13" i="235"/>
  <c r="K13" i="235"/>
  <c r="K48" i="235"/>
  <c r="AT13" i="235"/>
  <c r="AS14" i="235"/>
  <c r="AS15" i="235"/>
  <c r="M15" i="235"/>
  <c r="M48" i="235"/>
  <c r="AT15" i="235"/>
  <c r="AS16" i="235"/>
  <c r="AS17" i="235"/>
  <c r="AS18" i="235"/>
  <c r="AS9" i="236"/>
  <c r="AS8" i="236"/>
  <c r="W9" i="206"/>
  <c r="AS10" i="236"/>
  <c r="AS11" i="236"/>
  <c r="I11" i="236"/>
  <c r="AS12" i="236"/>
  <c r="J12" i="236"/>
  <c r="J48" i="236"/>
  <c r="AT12" i="236"/>
  <c r="W13" i="206"/>
  <c r="AS13" i="236"/>
  <c r="AS14" i="236"/>
  <c r="AS15" i="236"/>
  <c r="W16" i="206"/>
  <c r="AS16" i="236"/>
  <c r="AS17" i="236"/>
  <c r="AS18" i="236"/>
  <c r="AS9" i="237"/>
  <c r="X10" i="206"/>
  <c r="AS10" i="237"/>
  <c r="AS11" i="237"/>
  <c r="X12" i="206"/>
  <c r="AS12" i="237"/>
  <c r="X13" i="206"/>
  <c r="AS13" i="237"/>
  <c r="AS14" i="237"/>
  <c r="AS15" i="237"/>
  <c r="AS16" i="237"/>
  <c r="AS17" i="237"/>
  <c r="AS18" i="237"/>
  <c r="P18" i="237"/>
  <c r="AS9" i="238"/>
  <c r="AS8" i="238"/>
  <c r="AS10" i="238"/>
  <c r="Y11" i="206"/>
  <c r="AS11" i="238"/>
  <c r="Y12" i="206"/>
  <c r="AS12" i="238"/>
  <c r="Y13" i="206"/>
  <c r="AS13" i="238"/>
  <c r="AS14" i="238"/>
  <c r="L14" i="238"/>
  <c r="AS15" i="238"/>
  <c r="M15" i="238"/>
  <c r="AS16" i="238"/>
  <c r="AS17" i="238"/>
  <c r="AS18" i="238"/>
  <c r="AS9" i="239"/>
  <c r="AS8" i="239"/>
  <c r="AS10" i="239"/>
  <c r="Z11" i="206"/>
  <c r="AS11" i="239"/>
  <c r="I11" i="239"/>
  <c r="I48" i="239"/>
  <c r="AT11" i="239"/>
  <c r="AS12" i="239"/>
  <c r="Z13" i="206"/>
  <c r="AS13" i="239"/>
  <c r="AS14" i="239"/>
  <c r="AS15" i="239"/>
  <c r="AS16" i="239"/>
  <c r="AS17" i="239"/>
  <c r="O17" i="239"/>
  <c r="AS18" i="239"/>
  <c r="P18" i="239"/>
  <c r="AS9" i="240"/>
  <c r="G9" i="240"/>
  <c r="AS10" i="240"/>
  <c r="AA11" i="206"/>
  <c r="AS11" i="240"/>
  <c r="I11" i="240"/>
  <c r="AS12" i="240"/>
  <c r="AA13" i="206"/>
  <c r="AS13" i="240"/>
  <c r="K13" i="240"/>
  <c r="AS14" i="240"/>
  <c r="AS15" i="240"/>
  <c r="AA16" i="206"/>
  <c r="AS16" i="240"/>
  <c r="AS17" i="240"/>
  <c r="AS18" i="240"/>
  <c r="AS9" i="241"/>
  <c r="G9" i="241"/>
  <c r="AS10" i="241"/>
  <c r="AB11" i="206"/>
  <c r="AS11" i="241"/>
  <c r="AB12" i="206"/>
  <c r="AS12" i="241"/>
  <c r="AB13" i="206"/>
  <c r="AS13" i="241"/>
  <c r="AS14" i="241"/>
  <c r="AS15" i="241"/>
  <c r="AS7" i="241"/>
  <c r="AS16" i="241"/>
  <c r="AS17" i="241"/>
  <c r="AS18" i="241"/>
  <c r="AS9" i="242"/>
  <c r="G9" i="242"/>
  <c r="AS10" i="242"/>
  <c r="AS11" i="242"/>
  <c r="AC12" i="206"/>
  <c r="AS12" i="242"/>
  <c r="AS13" i="242"/>
  <c r="AS14" i="242"/>
  <c r="L14" i="242"/>
  <c r="AS15" i="242"/>
  <c r="M15" i="242"/>
  <c r="AS16" i="242"/>
  <c r="AS17" i="242"/>
  <c r="O17" i="242"/>
  <c r="AS18" i="242"/>
  <c r="P18" i="242"/>
  <c r="AS9" i="243"/>
  <c r="G9" i="243"/>
  <c r="AS10" i="243"/>
  <c r="AS8" i="243"/>
  <c r="AS11" i="243"/>
  <c r="AD12" i="206"/>
  <c r="AS12" i="243"/>
  <c r="AD13" i="206"/>
  <c r="J12" i="243"/>
  <c r="AS13" i="243"/>
  <c r="K13" i="243"/>
  <c r="K48" i="243"/>
  <c r="AT13" i="243"/>
  <c r="AS14" i="243"/>
  <c r="AS15" i="243"/>
  <c r="AD16" i="206"/>
  <c r="AS16" i="243"/>
  <c r="AS17" i="243"/>
  <c r="O17" i="243"/>
  <c r="AS18" i="243"/>
  <c r="AS9" i="244"/>
  <c r="G9" i="244"/>
  <c r="AS8" i="244"/>
  <c r="AE9" i="206"/>
  <c r="AS10" i="244"/>
  <c r="H10" i="244"/>
  <c r="H48" i="244"/>
  <c r="AT10" i="244"/>
  <c r="AS11" i="244"/>
  <c r="AS12" i="244"/>
  <c r="AS13" i="244"/>
  <c r="K13" i="244"/>
  <c r="AS14" i="244"/>
  <c r="L14" i="244"/>
  <c r="AS15" i="244"/>
  <c r="M15" i="244"/>
  <c r="AS16" i="244"/>
  <c r="AS17" i="244"/>
  <c r="AS18" i="244"/>
  <c r="AG10" i="206"/>
  <c r="AG16" i="206"/>
  <c r="AH11" i="206"/>
  <c r="AH12" i="206"/>
  <c r="AH14" i="206"/>
  <c r="AH15" i="206"/>
  <c r="AI12" i="206"/>
  <c r="AI16" i="206"/>
  <c r="AS20" i="218"/>
  <c r="AS21" i="218"/>
  <c r="AS22" i="218"/>
  <c r="AS23" i="218"/>
  <c r="AS24" i="218"/>
  <c r="AS25" i="218"/>
  <c r="AS26" i="218"/>
  <c r="AS27" i="218"/>
  <c r="Y27" i="218"/>
  <c r="AS28" i="218"/>
  <c r="E29" i="206"/>
  <c r="AS29" i="218"/>
  <c r="AS30" i="218"/>
  <c r="AS31" i="218"/>
  <c r="AC31" i="218"/>
  <c r="AS32" i="218"/>
  <c r="AS33" i="218"/>
  <c r="AS34" i="218"/>
  <c r="AS35" i="218"/>
  <c r="AS36" i="218"/>
  <c r="AS36" i="211"/>
  <c r="D37" i="206"/>
  <c r="AS37" i="218"/>
  <c r="AS38" i="218"/>
  <c r="AS38" i="211"/>
  <c r="D39" i="206"/>
  <c r="AS39" i="218"/>
  <c r="AK39" i="218"/>
  <c r="AS40" i="218"/>
  <c r="AS41" i="218"/>
  <c r="AS42" i="218"/>
  <c r="AN42" i="218"/>
  <c r="AS43" i="218"/>
  <c r="AO43" i="218"/>
  <c r="AS44" i="218"/>
  <c r="E45" i="206"/>
  <c r="AS45" i="218"/>
  <c r="AS45" i="211"/>
  <c r="D46" i="206"/>
  <c r="AS20" i="219"/>
  <c r="AS21" i="219"/>
  <c r="AS22" i="219"/>
  <c r="AS23" i="219"/>
  <c r="U23" i="219"/>
  <c r="AS24" i="219"/>
  <c r="V24" i="219"/>
  <c r="AS25" i="219"/>
  <c r="AS26" i="219"/>
  <c r="AS27" i="219"/>
  <c r="Y27" i="219"/>
  <c r="AS28" i="219"/>
  <c r="Z28" i="219"/>
  <c r="AS29" i="219"/>
  <c r="AA29" i="219"/>
  <c r="AS30" i="219"/>
  <c r="AS31" i="219"/>
  <c r="AS32" i="219"/>
  <c r="AD32" i="219"/>
  <c r="AS33" i="219"/>
  <c r="F34" i="206"/>
  <c r="AS34" i="219"/>
  <c r="AS35" i="219"/>
  <c r="AS36" i="219"/>
  <c r="AS37" i="219"/>
  <c r="AI37" i="219"/>
  <c r="AS38" i="219"/>
  <c r="AS39" i="219"/>
  <c r="AK39" i="219"/>
  <c r="AS40" i="219"/>
  <c r="AS41" i="219"/>
  <c r="AS42" i="219"/>
  <c r="AN42" i="219"/>
  <c r="AS43" i="219"/>
  <c r="AO43" i="219"/>
  <c r="AS44" i="219"/>
  <c r="AP44" i="219"/>
  <c r="AS45" i="219"/>
  <c r="AS20" i="220"/>
  <c r="AS21" i="220"/>
  <c r="AS22" i="220"/>
  <c r="T22" i="220"/>
  <c r="AS23" i="220"/>
  <c r="AS24" i="220"/>
  <c r="V24" i="220"/>
  <c r="AS25" i="220"/>
  <c r="W25" i="220"/>
  <c r="AS26" i="220"/>
  <c r="X26" i="220"/>
  <c r="AS27" i="220"/>
  <c r="AS28" i="220"/>
  <c r="AS29" i="220"/>
  <c r="AS30" i="220"/>
  <c r="AS31" i="220"/>
  <c r="AS32" i="220"/>
  <c r="AD32" i="220"/>
  <c r="AD48" i="220"/>
  <c r="AS33" i="220"/>
  <c r="AS34" i="220"/>
  <c r="AF34" i="220"/>
  <c r="AS35" i="220"/>
  <c r="AG35" i="220"/>
  <c r="AS36" i="220"/>
  <c r="AS37" i="220"/>
  <c r="AI37" i="220"/>
  <c r="AS38" i="220"/>
  <c r="AS39" i="220"/>
  <c r="AS40" i="220"/>
  <c r="AS41" i="220"/>
  <c r="AS42" i="220"/>
  <c r="AS43" i="220"/>
  <c r="AO43" i="220"/>
  <c r="AS44" i="220"/>
  <c r="AP44" i="220"/>
  <c r="AS45" i="220"/>
  <c r="AS20" i="221"/>
  <c r="AS21" i="221"/>
  <c r="AS22" i="221"/>
  <c r="AS23" i="221"/>
  <c r="AS24" i="221"/>
  <c r="V24" i="221"/>
  <c r="AS25" i="221"/>
  <c r="AS26" i="221"/>
  <c r="AS27" i="221"/>
  <c r="AS28" i="221"/>
  <c r="Z28" i="221"/>
  <c r="AS29" i="221"/>
  <c r="AA29" i="221"/>
  <c r="AS30" i="221"/>
  <c r="AS31" i="221"/>
  <c r="AS32" i="221"/>
  <c r="AS33" i="221"/>
  <c r="AE33" i="221"/>
  <c r="AS34" i="221"/>
  <c r="AS35" i="221"/>
  <c r="AS36" i="221"/>
  <c r="AS37" i="221"/>
  <c r="AS38" i="221"/>
  <c r="AS39" i="221"/>
  <c r="AK39" i="221"/>
  <c r="AS40" i="221"/>
  <c r="AS41" i="221"/>
  <c r="AM41" i="221"/>
  <c r="AS42" i="221"/>
  <c r="AS43" i="221"/>
  <c r="AO43" i="221"/>
  <c r="AS44" i="221"/>
  <c r="AS45" i="221"/>
  <c r="AQ45" i="221"/>
  <c r="AS20" i="222"/>
  <c r="AS21" i="222"/>
  <c r="S21" i="222"/>
  <c r="AS22" i="222"/>
  <c r="AS23" i="222"/>
  <c r="AS24" i="222"/>
  <c r="AS25" i="222"/>
  <c r="AS26" i="222"/>
  <c r="X26" i="222"/>
  <c r="AS27" i="222"/>
  <c r="AS28" i="222"/>
  <c r="I29" i="206"/>
  <c r="AS29" i="222"/>
  <c r="AA29" i="222"/>
  <c r="AS30" i="222"/>
  <c r="AS31" i="222"/>
  <c r="AS32" i="222"/>
  <c r="AS33" i="222"/>
  <c r="AS34" i="222"/>
  <c r="AS35" i="222"/>
  <c r="AS36" i="222"/>
  <c r="AH36" i="222"/>
  <c r="AS37" i="222"/>
  <c r="AS38" i="222"/>
  <c r="AS39" i="222"/>
  <c r="AS40" i="222"/>
  <c r="AS41" i="222"/>
  <c r="AM41" i="222"/>
  <c r="AS42" i="222"/>
  <c r="AS43" i="222"/>
  <c r="AS44" i="222"/>
  <c r="AP44" i="222"/>
  <c r="AS45" i="222"/>
  <c r="AS20" i="223"/>
  <c r="R20" i="223"/>
  <c r="AS21" i="223"/>
  <c r="AS22" i="223"/>
  <c r="AS23" i="223"/>
  <c r="AS24" i="223"/>
  <c r="V24" i="223"/>
  <c r="AS25" i="223"/>
  <c r="AS26" i="223"/>
  <c r="X26" i="223"/>
  <c r="AS27" i="223"/>
  <c r="AS28" i="223"/>
  <c r="AS29" i="223"/>
  <c r="AA29" i="223"/>
  <c r="AS30" i="223"/>
  <c r="AB30" i="223"/>
  <c r="AS31" i="223"/>
  <c r="AC31" i="223"/>
  <c r="AS32" i="223"/>
  <c r="AS33" i="223"/>
  <c r="AS34" i="223"/>
  <c r="J35" i="206"/>
  <c r="AS35" i="223"/>
  <c r="AG35" i="223"/>
  <c r="AS36" i="223"/>
  <c r="AS37" i="223"/>
  <c r="AS38" i="223"/>
  <c r="AS39" i="223"/>
  <c r="AS40" i="223"/>
  <c r="AS41" i="223"/>
  <c r="AS42" i="223"/>
  <c r="AS43" i="223"/>
  <c r="AS44" i="223"/>
  <c r="J45" i="206"/>
  <c r="AS45" i="223"/>
  <c r="AQ45" i="223"/>
  <c r="AS20" i="224"/>
  <c r="AS21" i="224"/>
  <c r="S21" i="224"/>
  <c r="AS22" i="224"/>
  <c r="AS23" i="224"/>
  <c r="AS24" i="224"/>
  <c r="AS25" i="224"/>
  <c r="AS26" i="224"/>
  <c r="AS27" i="224"/>
  <c r="AS28" i="224"/>
  <c r="Z28" i="224"/>
  <c r="AS29" i="224"/>
  <c r="AS30" i="224"/>
  <c r="AS31" i="224"/>
  <c r="AS32" i="224"/>
  <c r="K33" i="206"/>
  <c r="AS33" i="224"/>
  <c r="AS34" i="224"/>
  <c r="AS35" i="224"/>
  <c r="AS36" i="224"/>
  <c r="AS37" i="224"/>
  <c r="AS38" i="224"/>
  <c r="AS39" i="224"/>
  <c r="AS40" i="224"/>
  <c r="AL40" i="224"/>
  <c r="AS41" i="224"/>
  <c r="AM41" i="224"/>
  <c r="AS42" i="224"/>
  <c r="AS43" i="224"/>
  <c r="AO43" i="224"/>
  <c r="AS44" i="224"/>
  <c r="AS45" i="224"/>
  <c r="AS20" i="225"/>
  <c r="R20" i="225"/>
  <c r="AS21" i="225"/>
  <c r="S21" i="225"/>
  <c r="AS22" i="225"/>
  <c r="AS23" i="225"/>
  <c r="AS24" i="225"/>
  <c r="V24" i="225"/>
  <c r="AS25" i="225"/>
  <c r="AS26" i="225"/>
  <c r="X26" i="225"/>
  <c r="AS27" i="225"/>
  <c r="AS28" i="225"/>
  <c r="AS29" i="225"/>
  <c r="AA29" i="225"/>
  <c r="AS30" i="225"/>
  <c r="AB30" i="225"/>
  <c r="AS31" i="225"/>
  <c r="AC31" i="225"/>
  <c r="AS32" i="225"/>
  <c r="L33" i="206"/>
  <c r="AS33" i="225"/>
  <c r="AE33" i="225"/>
  <c r="AS34" i="225"/>
  <c r="AS35" i="225"/>
  <c r="AS36" i="225"/>
  <c r="AH36" i="225"/>
  <c r="AS37" i="225"/>
  <c r="AI37" i="225"/>
  <c r="AS38" i="225"/>
  <c r="AJ38" i="225"/>
  <c r="AS39" i="225"/>
  <c r="AS40" i="225"/>
  <c r="AL40" i="225"/>
  <c r="AS41" i="225"/>
  <c r="AM41" i="225"/>
  <c r="AS42" i="225"/>
  <c r="AS43" i="225"/>
  <c r="AS44" i="225"/>
  <c r="L45" i="206"/>
  <c r="AS45" i="225"/>
  <c r="AS20" i="226"/>
  <c r="AS21" i="226"/>
  <c r="S21" i="226"/>
  <c r="AS22" i="226"/>
  <c r="AS23" i="226"/>
  <c r="U23" i="226"/>
  <c r="AS24" i="226"/>
  <c r="V24" i="226"/>
  <c r="AS25" i="226"/>
  <c r="W25" i="226"/>
  <c r="AS26" i="226"/>
  <c r="X26" i="226"/>
  <c r="AS27" i="226"/>
  <c r="AS28" i="226"/>
  <c r="M29" i="206"/>
  <c r="AS29" i="226"/>
  <c r="AS30" i="226"/>
  <c r="AB30" i="226"/>
  <c r="AS31" i="226"/>
  <c r="AS32" i="226"/>
  <c r="AS33" i="226"/>
  <c r="AS34" i="226"/>
  <c r="AS35" i="226"/>
  <c r="AG35" i="226"/>
  <c r="AS36" i="226"/>
  <c r="AS37" i="226"/>
  <c r="AI37" i="226"/>
  <c r="AS38" i="226"/>
  <c r="AJ38" i="226"/>
  <c r="AS39" i="226"/>
  <c r="AK39" i="226"/>
  <c r="AS40" i="226"/>
  <c r="AL40" i="226"/>
  <c r="AS41" i="226"/>
  <c r="AS42" i="226"/>
  <c r="AS43" i="226"/>
  <c r="AO43" i="226"/>
  <c r="AS44" i="226"/>
  <c r="AS45" i="226"/>
  <c r="AS20" i="227"/>
  <c r="AS21" i="227"/>
  <c r="S21" i="227"/>
  <c r="AS22" i="227"/>
  <c r="AS23" i="227"/>
  <c r="U23" i="227"/>
  <c r="AS24" i="227"/>
  <c r="AS25" i="227"/>
  <c r="W25" i="227"/>
  <c r="AS26" i="227"/>
  <c r="AS27" i="227"/>
  <c r="Y27" i="227"/>
  <c r="AS28" i="227"/>
  <c r="AS29" i="227"/>
  <c r="AS30" i="227"/>
  <c r="AB30" i="227"/>
  <c r="AS31" i="227"/>
  <c r="AS32" i="227"/>
  <c r="AS33" i="227"/>
  <c r="AS34" i="227"/>
  <c r="AS35" i="227"/>
  <c r="AG35" i="227"/>
  <c r="AS36" i="227"/>
  <c r="AS37" i="227"/>
  <c r="AS38" i="227"/>
  <c r="AS39" i="227"/>
  <c r="AS40" i="227"/>
  <c r="AS41" i="227"/>
  <c r="AS42" i="227"/>
  <c r="AN42" i="227"/>
  <c r="AS43" i="227"/>
  <c r="AS44" i="227"/>
  <c r="N45" i="206"/>
  <c r="AS45" i="227"/>
  <c r="AS20" i="228"/>
  <c r="R20" i="228"/>
  <c r="AS21" i="228"/>
  <c r="AS22" i="228"/>
  <c r="AS23" i="228"/>
  <c r="U23" i="228"/>
  <c r="AS24" i="228"/>
  <c r="V24" i="228"/>
  <c r="AS25" i="228"/>
  <c r="AS26" i="228"/>
  <c r="AS27" i="228"/>
  <c r="AS28" i="228"/>
  <c r="Z28" i="228"/>
  <c r="AS29" i="228"/>
  <c r="AA29" i="228"/>
  <c r="AS30" i="228"/>
  <c r="AS31" i="228"/>
  <c r="AS32" i="228"/>
  <c r="AD32" i="228"/>
  <c r="AS33" i="228"/>
  <c r="AS34" i="228"/>
  <c r="AF34" i="228"/>
  <c r="AS35" i="228"/>
  <c r="AG35" i="228"/>
  <c r="AS36" i="228"/>
  <c r="AH36" i="228"/>
  <c r="AS37" i="228"/>
  <c r="AS38" i="228"/>
  <c r="AS39" i="228"/>
  <c r="AK39" i="228"/>
  <c r="AS40" i="228"/>
  <c r="AL40" i="228"/>
  <c r="AS41" i="228"/>
  <c r="AS42" i="228"/>
  <c r="AN42" i="228"/>
  <c r="AS43" i="228"/>
  <c r="AS44" i="228"/>
  <c r="AS45" i="228"/>
  <c r="AS20" i="229"/>
  <c r="AS21" i="229"/>
  <c r="AS22" i="229"/>
  <c r="T22" i="229"/>
  <c r="AS23" i="229"/>
  <c r="AS24" i="229"/>
  <c r="V24" i="229"/>
  <c r="AS25" i="229"/>
  <c r="AS26" i="229"/>
  <c r="X26" i="229"/>
  <c r="AS27" i="229"/>
  <c r="AS28" i="229"/>
  <c r="AS29" i="229"/>
  <c r="AA29" i="229"/>
  <c r="AS30" i="229"/>
  <c r="AS31" i="229"/>
  <c r="AC31" i="229"/>
  <c r="AS32" i="229"/>
  <c r="AS33" i="229"/>
  <c r="AS34" i="229"/>
  <c r="AF34" i="229"/>
  <c r="AS35" i="229"/>
  <c r="AG35" i="229"/>
  <c r="AS36" i="229"/>
  <c r="AS37" i="229"/>
  <c r="AI37" i="229"/>
  <c r="AS38" i="229"/>
  <c r="AJ38" i="229"/>
  <c r="AS39" i="229"/>
  <c r="AS40" i="229"/>
  <c r="AS41" i="229"/>
  <c r="AS42" i="229"/>
  <c r="AS43" i="229"/>
  <c r="AS44" i="229"/>
  <c r="AP44" i="229"/>
  <c r="AS45" i="229"/>
  <c r="AS20" i="230"/>
  <c r="R20" i="230"/>
  <c r="AS21" i="230"/>
  <c r="AS22" i="230"/>
  <c r="AS23" i="230"/>
  <c r="AS24" i="230"/>
  <c r="AS25" i="230"/>
  <c r="AS26" i="230"/>
  <c r="AS27" i="230"/>
  <c r="AS28" i="230"/>
  <c r="Z28" i="230"/>
  <c r="AS29" i="230"/>
  <c r="AS30" i="230"/>
  <c r="AS31" i="230"/>
  <c r="AS32" i="230"/>
  <c r="AD32" i="230"/>
  <c r="AS33" i="230"/>
  <c r="AE33" i="230"/>
  <c r="AS34" i="230"/>
  <c r="Q35" i="206"/>
  <c r="AS35" i="230"/>
  <c r="AS36" i="230"/>
  <c r="AS37" i="230"/>
  <c r="AI37" i="230"/>
  <c r="AS38" i="230"/>
  <c r="AJ38" i="230"/>
  <c r="AS39" i="230"/>
  <c r="AS40" i="230"/>
  <c r="AL40" i="230"/>
  <c r="AS41" i="230"/>
  <c r="AS42" i="230"/>
  <c r="AS43" i="230"/>
  <c r="AS44" i="230"/>
  <c r="AS45" i="230"/>
  <c r="AS20" i="231"/>
  <c r="R20" i="231"/>
  <c r="AS21" i="231"/>
  <c r="AS22" i="231"/>
  <c r="T22" i="231"/>
  <c r="AS23" i="231"/>
  <c r="AS24" i="231"/>
  <c r="AS25" i="231"/>
  <c r="AS26" i="231"/>
  <c r="AS27" i="231"/>
  <c r="Y27" i="231"/>
  <c r="AS28" i="231"/>
  <c r="AS29" i="231"/>
  <c r="AS30" i="231"/>
  <c r="AS31" i="231"/>
  <c r="AS32" i="231"/>
  <c r="AD32" i="231"/>
  <c r="R33" i="206"/>
  <c r="AS33" i="231"/>
  <c r="AS34" i="231"/>
  <c r="AS35" i="231"/>
  <c r="AS36" i="231"/>
  <c r="AS37" i="231"/>
  <c r="AS38" i="231"/>
  <c r="AS39" i="231"/>
  <c r="AS40" i="231"/>
  <c r="AL40" i="231"/>
  <c r="AS41" i="231"/>
  <c r="AS42" i="231"/>
  <c r="AS43" i="231"/>
  <c r="AS44" i="231"/>
  <c r="R45" i="206"/>
  <c r="AS45" i="231"/>
  <c r="AS20" i="232"/>
  <c r="AS21" i="232"/>
  <c r="AS22" i="232"/>
  <c r="AS23" i="232"/>
  <c r="AS24" i="232"/>
  <c r="V24" i="232"/>
  <c r="AS25" i="232"/>
  <c r="W25" i="232"/>
  <c r="AS26" i="232"/>
  <c r="AS27" i="232"/>
  <c r="AS28" i="232"/>
  <c r="AS29" i="232"/>
  <c r="AS30" i="232"/>
  <c r="AS31" i="232"/>
  <c r="AS32" i="232"/>
  <c r="S33" i="206"/>
  <c r="AS33" i="232"/>
  <c r="AS34" i="232"/>
  <c r="AS35" i="232"/>
  <c r="AS36" i="232"/>
  <c r="AS37" i="232"/>
  <c r="AS38" i="232"/>
  <c r="AS39" i="232"/>
  <c r="AS40" i="232"/>
  <c r="AS41" i="232"/>
  <c r="AS42" i="232"/>
  <c r="AS43" i="232"/>
  <c r="AO43" i="232"/>
  <c r="AS44" i="232"/>
  <c r="AS45" i="232"/>
  <c r="AS20" i="233"/>
  <c r="AS21" i="233"/>
  <c r="S21" i="233"/>
  <c r="AS22" i="233"/>
  <c r="AS23" i="233"/>
  <c r="AS24" i="233"/>
  <c r="AS25" i="233"/>
  <c r="W25" i="233"/>
  <c r="AS26" i="233"/>
  <c r="X26" i="233"/>
  <c r="AS27" i="233"/>
  <c r="AS28" i="233"/>
  <c r="Z28" i="233"/>
  <c r="AS29" i="233"/>
  <c r="AS30" i="233"/>
  <c r="AS31" i="233"/>
  <c r="AS32" i="233"/>
  <c r="AS33" i="233"/>
  <c r="AE33" i="233"/>
  <c r="AS34" i="233"/>
  <c r="AF34" i="233"/>
  <c r="AS35" i="233"/>
  <c r="AS36" i="233"/>
  <c r="AS37" i="233"/>
  <c r="AS38" i="233"/>
  <c r="AS39" i="233"/>
  <c r="AS40" i="233"/>
  <c r="AS41" i="233"/>
  <c r="AM41" i="233"/>
  <c r="AS42" i="233"/>
  <c r="AS43" i="233"/>
  <c r="AO43" i="233"/>
  <c r="AS44" i="233"/>
  <c r="AP44" i="233"/>
  <c r="AS45" i="233"/>
  <c r="AS20" i="234"/>
  <c r="AS21" i="234"/>
  <c r="AS22" i="234"/>
  <c r="T22" i="234"/>
  <c r="AS23" i="234"/>
  <c r="U23" i="234"/>
  <c r="AS24" i="234"/>
  <c r="V24" i="234"/>
  <c r="AS25" i="234"/>
  <c r="AS26" i="234"/>
  <c r="X26" i="234"/>
  <c r="AS27" i="234"/>
  <c r="AS28" i="234"/>
  <c r="AS29" i="234"/>
  <c r="AA29" i="234"/>
  <c r="AS30" i="234"/>
  <c r="AS31" i="234"/>
  <c r="AS32" i="234"/>
  <c r="AD32" i="234"/>
  <c r="U33" i="206"/>
  <c r="AS33" i="234"/>
  <c r="AS34" i="234"/>
  <c r="AS35" i="234"/>
  <c r="AS36" i="234"/>
  <c r="AS37" i="234"/>
  <c r="AS38" i="234"/>
  <c r="AS39" i="234"/>
  <c r="AK39" i="234"/>
  <c r="AS40" i="234"/>
  <c r="AS41" i="234"/>
  <c r="AM41" i="234"/>
  <c r="AS42" i="234"/>
  <c r="AS43" i="234"/>
  <c r="AO43" i="234"/>
  <c r="AS44" i="234"/>
  <c r="U45" i="206"/>
  <c r="AS45" i="234"/>
  <c r="AS20" i="235"/>
  <c r="R20" i="235"/>
  <c r="R48" i="235"/>
  <c r="AS21" i="235"/>
  <c r="S21" i="235"/>
  <c r="AS22" i="235"/>
  <c r="AS23" i="235"/>
  <c r="AS24" i="235"/>
  <c r="AS25" i="235"/>
  <c r="AS26" i="235"/>
  <c r="AS27" i="235"/>
  <c r="AS28" i="235"/>
  <c r="AS29" i="235"/>
  <c r="AS30" i="235"/>
  <c r="AS31" i="235"/>
  <c r="AC31" i="235"/>
  <c r="AS32" i="235"/>
  <c r="AS33" i="235"/>
  <c r="AS34" i="235"/>
  <c r="AS35" i="235"/>
  <c r="AS36" i="235"/>
  <c r="AH36" i="235"/>
  <c r="AS37" i="235"/>
  <c r="AS38" i="235"/>
  <c r="AJ38" i="235"/>
  <c r="AS39" i="235"/>
  <c r="AS40" i="235"/>
  <c r="AS41" i="235"/>
  <c r="AM41" i="235"/>
  <c r="AS42" i="235"/>
  <c r="AS43" i="235"/>
  <c r="AS44" i="235"/>
  <c r="AP44" i="235"/>
  <c r="AS45" i="235"/>
  <c r="AQ45" i="235"/>
  <c r="AS20" i="236"/>
  <c r="AS21" i="236"/>
  <c r="AS22" i="236"/>
  <c r="AS23" i="236"/>
  <c r="AS24" i="236"/>
  <c r="V24" i="236"/>
  <c r="AS25" i="236"/>
  <c r="AS26" i="236"/>
  <c r="AS27" i="236"/>
  <c r="AS28" i="236"/>
  <c r="Z28" i="236"/>
  <c r="Z48" i="236"/>
  <c r="AT28" i="236"/>
  <c r="AS29" i="236"/>
  <c r="AS30" i="236"/>
  <c r="AS31" i="236"/>
  <c r="AS32" i="236"/>
  <c r="AS33" i="236"/>
  <c r="AE33" i="236"/>
  <c r="AS34" i="236"/>
  <c r="AS35" i="236"/>
  <c r="AG35" i="236"/>
  <c r="AS36" i="236"/>
  <c r="AS37" i="236"/>
  <c r="AS38" i="236"/>
  <c r="AS39" i="236"/>
  <c r="AS40" i="236"/>
  <c r="AS41" i="236"/>
  <c r="AS42" i="236"/>
  <c r="AS43" i="236"/>
  <c r="AS44" i="236"/>
  <c r="AS45" i="236"/>
  <c r="AQ45" i="236"/>
  <c r="AS20" i="237"/>
  <c r="R20" i="237"/>
  <c r="AS21" i="237"/>
  <c r="AS22" i="237"/>
  <c r="T22" i="237"/>
  <c r="AS23" i="237"/>
  <c r="AS24" i="237"/>
  <c r="AS25" i="237"/>
  <c r="W25" i="237"/>
  <c r="AS26" i="237"/>
  <c r="AS27" i="237"/>
  <c r="AS28" i="237"/>
  <c r="AS29" i="237"/>
  <c r="AS30" i="237"/>
  <c r="AB30" i="237"/>
  <c r="AS31" i="237"/>
  <c r="AS32" i="237"/>
  <c r="AD32" i="237"/>
  <c r="AS33" i="237"/>
  <c r="AS34" i="237"/>
  <c r="AS35" i="237"/>
  <c r="AG35" i="237"/>
  <c r="AS36" i="237"/>
  <c r="AH36" i="237"/>
  <c r="AS37" i="237"/>
  <c r="AS38" i="237"/>
  <c r="AJ38" i="237"/>
  <c r="AS39" i="237"/>
  <c r="AS40" i="237"/>
  <c r="AS41" i="237"/>
  <c r="AM41" i="237"/>
  <c r="AS42" i="237"/>
  <c r="AS43" i="237"/>
  <c r="AS44" i="237"/>
  <c r="AS45" i="237"/>
  <c r="AS20" i="238"/>
  <c r="R20" i="238"/>
  <c r="AS21" i="238"/>
  <c r="S21" i="238"/>
  <c r="AS22" i="238"/>
  <c r="AS23" i="238"/>
  <c r="AS24" i="238"/>
  <c r="AS25" i="238"/>
  <c r="W25" i="238"/>
  <c r="W48" i="238"/>
  <c r="AT25" i="238"/>
  <c r="AS26" i="238"/>
  <c r="X26" i="238"/>
  <c r="AS27" i="238"/>
  <c r="AS28" i="238"/>
  <c r="AS29" i="238"/>
  <c r="AA29" i="238"/>
  <c r="AS30" i="238"/>
  <c r="AB30" i="238"/>
  <c r="AS31" i="238"/>
  <c r="AC31" i="238"/>
  <c r="AS32" i="238"/>
  <c r="AS33" i="238"/>
  <c r="AS34" i="238"/>
  <c r="AF34" i="238"/>
  <c r="AS35" i="238"/>
  <c r="AG35" i="238"/>
  <c r="AS36" i="238"/>
  <c r="AS37" i="238"/>
  <c r="AS38" i="238"/>
  <c r="AS39" i="238"/>
  <c r="AK39" i="238"/>
  <c r="AS40" i="238"/>
  <c r="AS41" i="238"/>
  <c r="AS42" i="238"/>
  <c r="AS43" i="238"/>
  <c r="AS44" i="238"/>
  <c r="AS45" i="238"/>
  <c r="AQ45" i="238"/>
  <c r="AS20" i="239"/>
  <c r="AS21" i="239"/>
  <c r="S21" i="239"/>
  <c r="AS22" i="239"/>
  <c r="AS23" i="239"/>
  <c r="AS24" i="239"/>
  <c r="V24" i="239"/>
  <c r="AS25" i="239"/>
  <c r="W25" i="239"/>
  <c r="AS26" i="239"/>
  <c r="X26" i="239"/>
  <c r="AS27" i="239"/>
  <c r="AS28" i="239"/>
  <c r="AS29" i="239"/>
  <c r="AA29" i="239"/>
  <c r="AS30" i="239"/>
  <c r="AB30" i="239"/>
  <c r="AS31" i="239"/>
  <c r="AS32" i="239"/>
  <c r="AS33" i="239"/>
  <c r="AS34" i="239"/>
  <c r="AS35" i="239"/>
  <c r="AG35" i="239"/>
  <c r="AS36" i="239"/>
  <c r="AH36" i="239"/>
  <c r="AS37" i="239"/>
  <c r="AS38" i="239"/>
  <c r="AS39" i="239"/>
  <c r="AS40" i="239"/>
  <c r="AS41" i="239"/>
  <c r="AS42" i="239"/>
  <c r="AS43" i="239"/>
  <c r="AS44" i="239"/>
  <c r="AS45" i="239"/>
  <c r="AS20" i="240"/>
  <c r="R20" i="240"/>
  <c r="AS21" i="240"/>
  <c r="S21" i="240"/>
  <c r="AS22" i="240"/>
  <c r="AS23" i="240"/>
  <c r="U23" i="240"/>
  <c r="AS24" i="240"/>
  <c r="AS25" i="240"/>
  <c r="AS26" i="240"/>
  <c r="X26" i="240"/>
  <c r="AS27" i="240"/>
  <c r="Y27" i="240"/>
  <c r="AS28" i="240"/>
  <c r="AS29" i="240"/>
  <c r="AS30" i="240"/>
  <c r="AB30" i="240"/>
  <c r="AS31" i="240"/>
  <c r="AS32" i="240"/>
  <c r="AS33" i="240"/>
  <c r="AS34" i="240"/>
  <c r="AF34" i="240"/>
  <c r="AS35" i="240"/>
  <c r="AS36" i="240"/>
  <c r="AH36" i="240"/>
  <c r="AS37" i="240"/>
  <c r="AI37" i="240"/>
  <c r="AS38" i="240"/>
  <c r="AS39" i="240"/>
  <c r="AS40" i="240"/>
  <c r="AA41" i="206"/>
  <c r="AS41" i="240"/>
  <c r="AS42" i="240"/>
  <c r="AN42" i="240"/>
  <c r="AS43" i="240"/>
  <c r="AS44" i="240"/>
  <c r="AP44" i="240"/>
  <c r="AS45" i="240"/>
  <c r="AS20" i="241"/>
  <c r="R20" i="241"/>
  <c r="AS21" i="241"/>
  <c r="S21" i="241"/>
  <c r="AS22" i="241"/>
  <c r="T22" i="241"/>
  <c r="AS23" i="241"/>
  <c r="U23" i="241"/>
  <c r="AS24" i="241"/>
  <c r="AS25" i="241"/>
  <c r="AS26" i="241"/>
  <c r="AS27" i="241"/>
  <c r="AS28" i="241"/>
  <c r="AB29" i="206"/>
  <c r="AS29" i="241"/>
  <c r="AA29" i="241"/>
  <c r="AS30" i="241"/>
  <c r="AS31" i="241"/>
  <c r="AS32" i="241"/>
  <c r="AD32" i="241"/>
  <c r="AS33" i="241"/>
  <c r="AE33" i="241"/>
  <c r="AS34" i="241"/>
  <c r="AS35" i="241"/>
  <c r="AS36" i="241"/>
  <c r="AS37" i="241"/>
  <c r="AS38" i="241"/>
  <c r="AS39" i="241"/>
  <c r="AS40" i="241"/>
  <c r="AL40" i="241"/>
  <c r="AS41" i="241"/>
  <c r="AS42" i="241"/>
  <c r="AS43" i="241"/>
  <c r="AO43" i="241"/>
  <c r="AS44" i="241"/>
  <c r="AS45" i="241"/>
  <c r="AS20" i="242"/>
  <c r="AS21" i="242"/>
  <c r="AS22" i="242"/>
  <c r="T22" i="242"/>
  <c r="AS23" i="242"/>
  <c r="AS24" i="242"/>
  <c r="AS25" i="242"/>
  <c r="AS26" i="242"/>
  <c r="X26" i="242"/>
  <c r="AS27" i="242"/>
  <c r="AS28" i="242"/>
  <c r="AC29" i="206"/>
  <c r="AS29" i="242"/>
  <c r="AS30" i="242"/>
  <c r="AB30" i="242"/>
  <c r="AS31" i="242"/>
  <c r="AS32" i="242"/>
  <c r="AS33" i="242"/>
  <c r="AS34" i="242"/>
  <c r="AF34" i="242"/>
  <c r="AS35" i="242"/>
  <c r="AS36" i="242"/>
  <c r="AS37" i="242"/>
  <c r="AS38" i="242"/>
  <c r="AS39" i="242"/>
  <c r="AS40" i="242"/>
  <c r="AS41" i="242"/>
  <c r="AM41" i="242"/>
  <c r="AS42" i="242"/>
  <c r="AN42" i="242"/>
  <c r="AS43" i="242"/>
  <c r="AS44" i="242"/>
  <c r="AS45" i="242"/>
  <c r="AQ45" i="242"/>
  <c r="AS20" i="243"/>
  <c r="AS21" i="243"/>
  <c r="AS22" i="243"/>
  <c r="AS23" i="243"/>
  <c r="U23" i="243"/>
  <c r="AS24" i="243"/>
  <c r="AS25" i="243"/>
  <c r="AS26" i="243"/>
  <c r="AS27" i="243"/>
  <c r="AS28" i="243"/>
  <c r="AS29" i="243"/>
  <c r="AA29" i="243"/>
  <c r="AS30" i="243"/>
  <c r="AS31" i="243"/>
  <c r="AS32" i="243"/>
  <c r="AS33" i="243"/>
  <c r="AS34" i="243"/>
  <c r="AS35" i="243"/>
  <c r="AS36" i="243"/>
  <c r="AS37" i="243"/>
  <c r="AI37" i="243"/>
  <c r="AS38" i="243"/>
  <c r="AS39" i="243"/>
  <c r="AK39" i="243"/>
  <c r="AS40" i="243"/>
  <c r="AS41" i="243"/>
  <c r="AM41" i="243"/>
  <c r="AS42" i="243"/>
  <c r="AS43" i="243"/>
  <c r="AS44" i="243"/>
  <c r="AS45" i="243"/>
  <c r="AS20" i="244"/>
  <c r="AS21" i="244"/>
  <c r="AS22" i="244"/>
  <c r="AS23" i="244"/>
  <c r="AS24" i="244"/>
  <c r="V24" i="244"/>
  <c r="AS25" i="244"/>
  <c r="AS26" i="244"/>
  <c r="X26" i="244"/>
  <c r="AS27" i="244"/>
  <c r="AS28" i="244"/>
  <c r="AS29" i="244"/>
  <c r="AS30" i="244"/>
  <c r="AB30" i="244"/>
  <c r="AS31" i="244"/>
  <c r="AS32" i="244"/>
  <c r="AS33" i="244"/>
  <c r="AS34" i="244"/>
  <c r="AS35" i="244"/>
  <c r="AS36" i="244"/>
  <c r="AH36" i="244"/>
  <c r="AS37" i="244"/>
  <c r="AS38" i="244"/>
  <c r="AS39" i="244"/>
  <c r="AK39" i="244"/>
  <c r="AS40" i="244"/>
  <c r="AL40" i="244"/>
  <c r="AS41" i="244"/>
  <c r="AM41" i="244"/>
  <c r="AS42" i="244"/>
  <c r="AS43" i="244"/>
  <c r="AS44" i="244"/>
  <c r="AS45" i="244"/>
  <c r="AJ29" i="206"/>
  <c r="Q9" i="218"/>
  <c r="Q8" i="218"/>
  <c r="E10" i="129"/>
  <c r="Q10" i="218"/>
  <c r="Q11" i="218"/>
  <c r="E13" i="129"/>
  <c r="Q12" i="218"/>
  <c r="E14" i="129"/>
  <c r="Q13" i="218"/>
  <c r="Q14" i="218"/>
  <c r="Q15" i="218"/>
  <c r="Q16" i="218"/>
  <c r="Q17" i="218"/>
  <c r="Q18" i="218"/>
  <c r="Q18" i="211"/>
  <c r="D20" i="129"/>
  <c r="Q9" i="219"/>
  <c r="Q10" i="219"/>
  <c r="Q8" i="219"/>
  <c r="F10" i="129"/>
  <c r="F12" i="129"/>
  <c r="Q11" i="219"/>
  <c r="Q12" i="219"/>
  <c r="F14" i="129"/>
  <c r="Q13" i="219"/>
  <c r="F15" i="129"/>
  <c r="Q14" i="219"/>
  <c r="Q15" i="219"/>
  <c r="F17" i="129"/>
  <c r="Q16" i="219"/>
  <c r="Q17" i="219"/>
  <c r="Q18" i="219"/>
  <c r="Q9" i="220"/>
  <c r="G11" i="129"/>
  <c r="Q10" i="220"/>
  <c r="Q11" i="220"/>
  <c r="G13" i="129"/>
  <c r="Q12" i="220"/>
  <c r="G14" i="129"/>
  <c r="Q13" i="220"/>
  <c r="Q14" i="220"/>
  <c r="Q15" i="220"/>
  <c r="G17" i="129"/>
  <c r="Q16" i="220"/>
  <c r="Q16" i="211"/>
  <c r="D18" i="129"/>
  <c r="Q17" i="220"/>
  <c r="Q18" i="220"/>
  <c r="Q9" i="221"/>
  <c r="H11" i="129"/>
  <c r="Q10" i="221"/>
  <c r="Q11" i="221"/>
  <c r="H13" i="129"/>
  <c r="Q12" i="221"/>
  <c r="H14" i="129"/>
  <c r="Q13" i="221"/>
  <c r="H15" i="129"/>
  <c r="Q14" i="221"/>
  <c r="Q15" i="221"/>
  <c r="Q16" i="221"/>
  <c r="Q17" i="221"/>
  <c r="Q18" i="221"/>
  <c r="Q9" i="222"/>
  <c r="Q8" i="222"/>
  <c r="I10" i="129"/>
  <c r="Q10" i="222"/>
  <c r="I12" i="129"/>
  <c r="Q11" i="222"/>
  <c r="Q12" i="222"/>
  <c r="Q13" i="222"/>
  <c r="Q14" i="222"/>
  <c r="Q15" i="222"/>
  <c r="Q16" i="222"/>
  <c r="Q17" i="222"/>
  <c r="Q18" i="222"/>
  <c r="Q9" i="223"/>
  <c r="Q11" i="223"/>
  <c r="J13" i="129"/>
  <c r="Q12" i="223"/>
  <c r="J14" i="129"/>
  <c r="Q13" i="223"/>
  <c r="Q14" i="223"/>
  <c r="Q15" i="223"/>
  <c r="Q16" i="223"/>
  <c r="Q17" i="223"/>
  <c r="Q18" i="223"/>
  <c r="Q10" i="224"/>
  <c r="Q11" i="224"/>
  <c r="Q12" i="224"/>
  <c r="K14" i="129"/>
  <c r="Q13" i="224"/>
  <c r="Q14" i="224"/>
  <c r="Q15" i="224"/>
  <c r="Q16" i="224"/>
  <c r="Q17" i="224"/>
  <c r="Q18" i="224"/>
  <c r="Q9" i="225"/>
  <c r="L11" i="129"/>
  <c r="Q10" i="225"/>
  <c r="Q11" i="225"/>
  <c r="L13" i="129"/>
  <c r="Q12" i="225"/>
  <c r="Q13" i="225"/>
  <c r="Q14" i="225"/>
  <c r="Q15" i="225"/>
  <c r="Q16" i="225"/>
  <c r="Q17" i="225"/>
  <c r="Q18" i="225"/>
  <c r="Q9" i="226"/>
  <c r="Q8" i="226"/>
  <c r="M10" i="129"/>
  <c r="Q10" i="226"/>
  <c r="Q12" i="226"/>
  <c r="Q13" i="226"/>
  <c r="Q14" i="226"/>
  <c r="Q15" i="226"/>
  <c r="M17" i="129"/>
  <c r="Q16" i="226"/>
  <c r="Q17" i="226"/>
  <c r="Q18" i="226"/>
  <c r="Q9" i="227"/>
  <c r="Q10" i="227"/>
  <c r="Q11" i="227"/>
  <c r="Q12" i="227"/>
  <c r="N14" i="129"/>
  <c r="Q13" i="227"/>
  <c r="Q14" i="227"/>
  <c r="Q15" i="227"/>
  <c r="N17" i="129"/>
  <c r="Q16" i="227"/>
  <c r="Q17" i="227"/>
  <c r="Q18" i="227"/>
  <c r="Q9" i="228"/>
  <c r="Q8" i="228"/>
  <c r="O10" i="129"/>
  <c r="Q10" i="228"/>
  <c r="Q7" i="228"/>
  <c r="O9" i="129"/>
  <c r="Q11" i="228"/>
  <c r="Q12" i="228"/>
  <c r="Q13" i="228"/>
  <c r="Q14" i="228"/>
  <c r="Q15" i="228"/>
  <c r="Q16" i="228"/>
  <c r="Q17" i="228"/>
  <c r="Q18" i="228"/>
  <c r="Q9" i="229"/>
  <c r="Q8" i="229"/>
  <c r="P10" i="129"/>
  <c r="Q10" i="229"/>
  <c r="Q11" i="229"/>
  <c r="P13" i="129"/>
  <c r="Q12" i="229"/>
  <c r="P14" i="129"/>
  <c r="Q13" i="229"/>
  <c r="Q14" i="229"/>
  <c r="Q15" i="229"/>
  <c r="Q16" i="229"/>
  <c r="Q17" i="229"/>
  <c r="Q18" i="229"/>
  <c r="Q9" i="230"/>
  <c r="Q10" i="230"/>
  <c r="Q11" i="230"/>
  <c r="Q13" i="129"/>
  <c r="Q12" i="230"/>
  <c r="Q14" i="129"/>
  <c r="Q13" i="230"/>
  <c r="Q14" i="230"/>
  <c r="Q15" i="230"/>
  <c r="Q16" i="230"/>
  <c r="Q17" i="230"/>
  <c r="Q18" i="230"/>
  <c r="Q9" i="231"/>
  <c r="R11" i="129"/>
  <c r="Q8" i="231"/>
  <c r="R10" i="129"/>
  <c r="Q10" i="231"/>
  <c r="R12" i="129"/>
  <c r="Q11" i="231"/>
  <c r="R13" i="129"/>
  <c r="Q12" i="231"/>
  <c r="R14" i="129"/>
  <c r="Q13" i="231"/>
  <c r="Q14" i="231"/>
  <c r="Q15" i="231"/>
  <c r="Q16" i="231"/>
  <c r="R18" i="129"/>
  <c r="Q17" i="231"/>
  <c r="Q18" i="231"/>
  <c r="Q9" i="232"/>
  <c r="Q8" i="232"/>
  <c r="Q10" i="232"/>
  <c r="Q11" i="232"/>
  <c r="S13" i="129"/>
  <c r="Q12" i="232"/>
  <c r="S14" i="129"/>
  <c r="Q13" i="232"/>
  <c r="Q14" i="232"/>
  <c r="Q15" i="232"/>
  <c r="S17" i="129"/>
  <c r="Q16" i="232"/>
  <c r="Q17" i="232"/>
  <c r="Q17" i="211"/>
  <c r="D19" i="129"/>
  <c r="Q18" i="232"/>
  <c r="Q9" i="233"/>
  <c r="T11" i="129"/>
  <c r="Q10" i="233"/>
  <c r="Q8" i="233"/>
  <c r="T10" i="129"/>
  <c r="Q11" i="233"/>
  <c r="T13" i="129"/>
  <c r="Q12" i="233"/>
  <c r="Q13" i="233"/>
  <c r="Q14" i="233"/>
  <c r="Q15" i="233"/>
  <c r="Q16" i="233"/>
  <c r="Q17" i="233"/>
  <c r="Q18" i="233"/>
  <c r="Q9" i="234"/>
  <c r="U11" i="129"/>
  <c r="Q10" i="234"/>
  <c r="Q11" i="234"/>
  <c r="Q12" i="234"/>
  <c r="U14" i="129"/>
  <c r="Q13" i="234"/>
  <c r="Q7" i="234"/>
  <c r="U9" i="129"/>
  <c r="Q14" i="234"/>
  <c r="Q15" i="234"/>
  <c r="U17" i="129"/>
  <c r="Q16" i="234"/>
  <c r="Q17" i="234"/>
  <c r="Q18" i="234"/>
  <c r="Q9" i="235"/>
  <c r="Q8" i="235"/>
  <c r="Q10" i="235"/>
  <c r="Q11" i="235"/>
  <c r="V13" i="129"/>
  <c r="Q12" i="235"/>
  <c r="V14" i="129"/>
  <c r="Q13" i="235"/>
  <c r="Q14" i="235"/>
  <c r="Q15" i="235"/>
  <c r="V17" i="129"/>
  <c r="Q16" i="235"/>
  <c r="V18" i="129"/>
  <c r="Q17" i="235"/>
  <c r="Q18" i="235"/>
  <c r="Q9" i="236"/>
  <c r="W11" i="129"/>
  <c r="Q10" i="236"/>
  <c r="Q11" i="236"/>
  <c r="W13" i="129"/>
  <c r="Q12" i="236"/>
  <c r="W14" i="129"/>
  <c r="Q13" i="236"/>
  <c r="Q14" i="236"/>
  <c r="Q15" i="236"/>
  <c r="Q16" i="236"/>
  <c r="Q17" i="236"/>
  <c r="Q18" i="236"/>
  <c r="Q9" i="237"/>
  <c r="Q8" i="237"/>
  <c r="X10" i="129"/>
  <c r="Q10" i="237"/>
  <c r="Q11" i="237"/>
  <c r="X13" i="129"/>
  <c r="Q12" i="237"/>
  <c r="X14" i="129"/>
  <c r="Q13" i="237"/>
  <c r="Q14" i="237"/>
  <c r="Q15" i="237"/>
  <c r="Q16" i="237"/>
  <c r="Q17" i="237"/>
  <c r="Q18" i="237"/>
  <c r="Q9" i="238"/>
  <c r="Q8" i="238"/>
  <c r="Y10" i="129"/>
  <c r="Q10" i="238"/>
  <c r="Y12" i="129"/>
  <c r="Q11" i="238"/>
  <c r="Y13" i="129"/>
  <c r="Q12" i="238"/>
  <c r="Y14" i="129"/>
  <c r="Q13" i="238"/>
  <c r="Q14" i="238"/>
  <c r="Q15" i="238"/>
  <c r="Y17" i="129"/>
  <c r="Q16" i="238"/>
  <c r="Q17" i="238"/>
  <c r="Q18" i="238"/>
  <c r="Q10" i="239"/>
  <c r="Q8" i="239"/>
  <c r="Z10" i="129"/>
  <c r="Q11" i="239"/>
  <c r="Q12" i="239"/>
  <c r="Q13" i="239"/>
  <c r="Z15" i="129"/>
  <c r="Q14" i="239"/>
  <c r="Q15" i="239"/>
  <c r="Z17" i="129"/>
  <c r="Q16" i="239"/>
  <c r="Q17" i="239"/>
  <c r="Q18" i="239"/>
  <c r="Q9" i="240"/>
  <c r="Q10" i="240"/>
  <c r="Q11" i="240"/>
  <c r="AA13" i="129"/>
  <c r="Q12" i="240"/>
  <c r="AA14" i="129"/>
  <c r="Q13" i="240"/>
  <c r="Q14" i="240"/>
  <c r="Q15" i="240"/>
  <c r="Q16" i="240"/>
  <c r="Q17" i="240"/>
  <c r="Q18" i="240"/>
  <c r="Q9" i="241"/>
  <c r="Q8" i="241"/>
  <c r="AB10" i="129"/>
  <c r="Q10" i="241"/>
  <c r="Q11" i="241"/>
  <c r="AB13" i="129"/>
  <c r="Q12" i="241"/>
  <c r="AB14" i="129"/>
  <c r="Q13" i="241"/>
  <c r="Q14" i="241"/>
  <c r="Q15" i="241"/>
  <c r="Q16" i="241"/>
  <c r="Q17" i="241"/>
  <c r="Q18" i="241"/>
  <c r="Q9" i="242"/>
  <c r="Q8" i="242"/>
  <c r="AC10" i="129"/>
  <c r="Q10" i="242"/>
  <c r="Q11" i="242"/>
  <c r="AC13" i="129"/>
  <c r="Q12" i="242"/>
  <c r="Q13" i="242"/>
  <c r="Q14" i="242"/>
  <c r="Q15" i="242"/>
  <c r="Q16" i="242"/>
  <c r="Q17" i="242"/>
  <c r="Q18" i="242"/>
  <c r="Q9" i="243"/>
  <c r="Q10" i="243"/>
  <c r="Q8" i="243"/>
  <c r="AD10" i="129"/>
  <c r="Q11" i="243"/>
  <c r="AD13" i="129"/>
  <c r="Q12" i="243"/>
  <c r="Q13" i="243"/>
  <c r="AD15" i="129"/>
  <c r="Q14" i="243"/>
  <c r="Q15" i="243"/>
  <c r="AD17" i="129"/>
  <c r="Q16" i="243"/>
  <c r="Q17" i="243"/>
  <c r="Q18" i="243"/>
  <c r="Q9" i="244"/>
  <c r="Q8" i="244"/>
  <c r="AE10" i="129"/>
  <c r="Q10" i="244"/>
  <c r="Q11" i="244"/>
  <c r="AE13" i="129"/>
  <c r="Q12" i="244"/>
  <c r="AE14" i="129"/>
  <c r="Q13" i="244"/>
  <c r="Q14" i="244"/>
  <c r="Q15" i="244"/>
  <c r="Q16" i="244"/>
  <c r="Q17" i="244"/>
  <c r="Q18" i="244"/>
  <c r="J8" i="218"/>
  <c r="J8" i="219"/>
  <c r="J8" i="220"/>
  <c r="J8" i="221"/>
  <c r="J8" i="222"/>
  <c r="J8" i="223"/>
  <c r="J8" i="224"/>
  <c r="J8" i="225"/>
  <c r="J8" i="226"/>
  <c r="J8" i="211"/>
  <c r="D23" i="129"/>
  <c r="J8" i="227"/>
  <c r="J8" i="228"/>
  <c r="J8" i="229"/>
  <c r="J8" i="230"/>
  <c r="J8" i="231"/>
  <c r="J8" i="232"/>
  <c r="J8" i="233"/>
  <c r="J8" i="234"/>
  <c r="J8" i="235"/>
  <c r="J8" i="236"/>
  <c r="J8" i="237"/>
  <c r="J8" i="238"/>
  <c r="J8" i="239"/>
  <c r="J8" i="240"/>
  <c r="J8" i="241"/>
  <c r="J8" i="242"/>
  <c r="J8" i="243"/>
  <c r="J8" i="244"/>
  <c r="K8" i="218"/>
  <c r="K8" i="219"/>
  <c r="K8" i="220"/>
  <c r="K8" i="221"/>
  <c r="K8" i="222"/>
  <c r="K8" i="223"/>
  <c r="K8" i="224"/>
  <c r="K8" i="225"/>
  <c r="K8" i="226"/>
  <c r="K8" i="227"/>
  <c r="K8" i="228"/>
  <c r="K8" i="229"/>
  <c r="K8" i="230"/>
  <c r="K8" i="231"/>
  <c r="K8" i="232"/>
  <c r="K8" i="233"/>
  <c r="K8" i="234"/>
  <c r="K8" i="235"/>
  <c r="K8" i="236"/>
  <c r="K8" i="237"/>
  <c r="K8" i="238"/>
  <c r="K8" i="239"/>
  <c r="K8" i="240"/>
  <c r="K8" i="241"/>
  <c r="K8" i="242"/>
  <c r="K8" i="243"/>
  <c r="K8" i="244"/>
  <c r="L8" i="218"/>
  <c r="L8" i="219"/>
  <c r="L8" i="220"/>
  <c r="L8" i="221"/>
  <c r="L8" i="222"/>
  <c r="L8" i="223"/>
  <c r="L8" i="224"/>
  <c r="L8" i="225"/>
  <c r="L8" i="226"/>
  <c r="L8" i="227"/>
  <c r="L8" i="228"/>
  <c r="L8" i="229"/>
  <c r="L8" i="230"/>
  <c r="L8" i="231"/>
  <c r="L8" i="232"/>
  <c r="L8" i="233"/>
  <c r="L8" i="234"/>
  <c r="L8" i="235"/>
  <c r="L8" i="236"/>
  <c r="L8" i="237"/>
  <c r="L8" i="238"/>
  <c r="L8" i="239"/>
  <c r="L8" i="240"/>
  <c r="L8" i="241"/>
  <c r="L8" i="242"/>
  <c r="L8" i="243"/>
  <c r="L8" i="244"/>
  <c r="M8" i="218"/>
  <c r="M8" i="219"/>
  <c r="M8" i="220"/>
  <c r="M8" i="221"/>
  <c r="M8" i="222"/>
  <c r="M8" i="223"/>
  <c r="M8" i="224"/>
  <c r="M8" i="225"/>
  <c r="M8" i="226"/>
  <c r="M8" i="227"/>
  <c r="M8" i="228"/>
  <c r="M8" i="229"/>
  <c r="M8" i="230"/>
  <c r="M8" i="231"/>
  <c r="M8" i="232"/>
  <c r="M8" i="233"/>
  <c r="M8" i="234"/>
  <c r="M8" i="235"/>
  <c r="M8" i="236"/>
  <c r="M8" i="237"/>
  <c r="M8" i="238"/>
  <c r="M8" i="239"/>
  <c r="M8" i="240"/>
  <c r="M8" i="241"/>
  <c r="M8" i="242"/>
  <c r="M8" i="243"/>
  <c r="M8" i="244"/>
  <c r="M8" i="211"/>
  <c r="N8" i="218"/>
  <c r="N8" i="219"/>
  <c r="N8" i="220"/>
  <c r="N8" i="221"/>
  <c r="H25" i="129"/>
  <c r="N8" i="222"/>
  <c r="N8" i="223"/>
  <c r="N8" i="224"/>
  <c r="N8" i="225"/>
  <c r="L25" i="129"/>
  <c r="N8" i="226"/>
  <c r="N8" i="227"/>
  <c r="N8" i="228"/>
  <c r="N8" i="229"/>
  <c r="N8" i="230"/>
  <c r="N8" i="231"/>
  <c r="N8" i="232"/>
  <c r="S25" i="129"/>
  <c r="N8" i="233"/>
  <c r="T25" i="129"/>
  <c r="N8" i="234"/>
  <c r="N8" i="235"/>
  <c r="N8" i="236"/>
  <c r="N8" i="237"/>
  <c r="X25" i="129"/>
  <c r="N8" i="238"/>
  <c r="N8" i="239"/>
  <c r="N8" i="240"/>
  <c r="N8" i="241"/>
  <c r="N8" i="242"/>
  <c r="N8" i="243"/>
  <c r="N8" i="244"/>
  <c r="O8" i="218"/>
  <c r="O8" i="219"/>
  <c r="O8" i="220"/>
  <c r="O8" i="221"/>
  <c r="O8" i="222"/>
  <c r="O8" i="223"/>
  <c r="O8" i="224"/>
  <c r="O8" i="225"/>
  <c r="O8" i="226"/>
  <c r="O8" i="227"/>
  <c r="O8" i="228"/>
  <c r="O8" i="229"/>
  <c r="O8" i="230"/>
  <c r="O8" i="231"/>
  <c r="O8" i="232"/>
  <c r="O8" i="233"/>
  <c r="O8" i="234"/>
  <c r="O8" i="235"/>
  <c r="O8" i="236"/>
  <c r="O8" i="237"/>
  <c r="O8" i="238"/>
  <c r="O8" i="239"/>
  <c r="O8" i="240"/>
  <c r="O8" i="241"/>
  <c r="O8" i="242"/>
  <c r="O8" i="243"/>
  <c r="O8" i="244"/>
  <c r="N11" i="211"/>
  <c r="D27" i="129"/>
  <c r="O11" i="211"/>
  <c r="D28" i="129"/>
  <c r="G13" i="211"/>
  <c r="H13" i="211"/>
  <c r="I13" i="211"/>
  <c r="J13" i="211"/>
  <c r="N13" i="211"/>
  <c r="O13" i="211"/>
  <c r="P13" i="211"/>
  <c r="G14" i="211"/>
  <c r="H14" i="211"/>
  <c r="I14" i="211"/>
  <c r="J14" i="211"/>
  <c r="N14" i="211"/>
  <c r="O14" i="211"/>
  <c r="P14" i="211"/>
  <c r="G15" i="211"/>
  <c r="H15" i="211"/>
  <c r="I15" i="211"/>
  <c r="J15" i="211"/>
  <c r="N15" i="211"/>
  <c r="O15" i="211"/>
  <c r="P15" i="211"/>
  <c r="AD19" i="218"/>
  <c r="AD19" i="219"/>
  <c r="AD19" i="220"/>
  <c r="AD19" i="221"/>
  <c r="AD19" i="222"/>
  <c r="AD19" i="223"/>
  <c r="J32" i="129"/>
  <c r="AD19" i="224"/>
  <c r="K32" i="129"/>
  <c r="AD19" i="225"/>
  <c r="L32" i="129"/>
  <c r="AD19" i="226"/>
  <c r="M32" i="129"/>
  <c r="AD19" i="227"/>
  <c r="AD19" i="228"/>
  <c r="O32" i="129"/>
  <c r="AD19" i="229"/>
  <c r="AD19" i="230"/>
  <c r="Q32" i="129"/>
  <c r="AD19" i="231"/>
  <c r="R32" i="129"/>
  <c r="AD19" i="232"/>
  <c r="AD19" i="233"/>
  <c r="T32" i="129"/>
  <c r="AD19" i="234"/>
  <c r="AD19" i="235"/>
  <c r="AD19" i="236"/>
  <c r="AD19" i="237"/>
  <c r="AD19" i="238"/>
  <c r="AD19" i="239"/>
  <c r="Z32" i="129"/>
  <c r="AD19" i="240"/>
  <c r="AD19" i="241"/>
  <c r="AD19" i="242"/>
  <c r="AC32" i="129"/>
  <c r="AD19" i="243"/>
  <c r="AD19" i="244"/>
  <c r="AE19" i="218"/>
  <c r="E32" i="129"/>
  <c r="AE19" i="219"/>
  <c r="AE19" i="220"/>
  <c r="AE19" i="221"/>
  <c r="AE19" i="222"/>
  <c r="AE19" i="223"/>
  <c r="AE19" i="224"/>
  <c r="AE19" i="225"/>
  <c r="AE19" i="226"/>
  <c r="AE19" i="227"/>
  <c r="AE19" i="228"/>
  <c r="AE19" i="229"/>
  <c r="AE19" i="230"/>
  <c r="AE19" i="231"/>
  <c r="AE19" i="232"/>
  <c r="AE19" i="233"/>
  <c r="AE19" i="234"/>
  <c r="U32" i="129"/>
  <c r="AE19" i="235"/>
  <c r="AE19" i="236"/>
  <c r="AE19" i="237"/>
  <c r="AE19" i="238"/>
  <c r="AE19" i="239"/>
  <c r="AE19" i="240"/>
  <c r="AA32" i="129"/>
  <c r="AE19" i="241"/>
  <c r="AE19" i="242"/>
  <c r="AE19" i="243"/>
  <c r="AE19" i="244"/>
  <c r="G47" i="218"/>
  <c r="E2" i="267"/>
  <c r="H47" i="218"/>
  <c r="F2" i="267"/>
  <c r="I47" i="218"/>
  <c r="G2" i="267"/>
  <c r="J47" i="218"/>
  <c r="H2" i="267"/>
  <c r="K47" i="218"/>
  <c r="I2" i="267"/>
  <c r="L47" i="218"/>
  <c r="J2" i="267"/>
  <c r="M47" i="218"/>
  <c r="K2" i="267"/>
  <c r="N47" i="218"/>
  <c r="L2" i="267"/>
  <c r="O47" i="218"/>
  <c r="O48" i="218"/>
  <c r="AT17" i="218"/>
  <c r="P47" i="218"/>
  <c r="M2" i="267"/>
  <c r="G47" i="219"/>
  <c r="E3" i="267"/>
  <c r="H47" i="219"/>
  <c r="F3" i="267"/>
  <c r="I47" i="219"/>
  <c r="G3" i="267"/>
  <c r="J47" i="219"/>
  <c r="H3" i="267"/>
  <c r="K47" i="219"/>
  <c r="I3" i="267"/>
  <c r="L47" i="219"/>
  <c r="J3" i="267"/>
  <c r="M47" i="219"/>
  <c r="K3" i="267"/>
  <c r="N47" i="219"/>
  <c r="L3" i="267"/>
  <c r="O47" i="219"/>
  <c r="P47" i="219"/>
  <c r="G47" i="220"/>
  <c r="E4" i="267"/>
  <c r="H47" i="220"/>
  <c r="F4" i="267"/>
  <c r="I47" i="220"/>
  <c r="G4" i="267"/>
  <c r="J47" i="220"/>
  <c r="H4" i="267"/>
  <c r="K47" i="220"/>
  <c r="I4" i="267"/>
  <c r="L47" i="220"/>
  <c r="J4" i="267"/>
  <c r="M47" i="220"/>
  <c r="K4" i="267"/>
  <c r="N47" i="220"/>
  <c r="L4" i="267"/>
  <c r="O47" i="220"/>
  <c r="O48" i="220"/>
  <c r="AT17" i="220"/>
  <c r="P47" i="220"/>
  <c r="M4" i="267"/>
  <c r="G47" i="221"/>
  <c r="E5" i="267"/>
  <c r="H47" i="221"/>
  <c r="F5" i="267"/>
  <c r="F47" i="221"/>
  <c r="D5" i="267"/>
  <c r="I47" i="221"/>
  <c r="G5" i="267"/>
  <c r="J47" i="221"/>
  <c r="H5" i="267"/>
  <c r="K47" i="221"/>
  <c r="I5" i="267"/>
  <c r="L47" i="221"/>
  <c r="J5" i="267"/>
  <c r="M47" i="221"/>
  <c r="K5" i="267"/>
  <c r="N47" i="221"/>
  <c r="L5" i="267"/>
  <c r="O47" i="221"/>
  <c r="P47" i="221"/>
  <c r="M5" i="267"/>
  <c r="G47" i="222"/>
  <c r="E6" i="267"/>
  <c r="H47" i="222"/>
  <c r="F6" i="267"/>
  <c r="I47" i="222"/>
  <c r="G6" i="267"/>
  <c r="J47" i="222"/>
  <c r="H6" i="267"/>
  <c r="K47" i="222"/>
  <c r="I6" i="267"/>
  <c r="L47" i="222"/>
  <c r="J6" i="267"/>
  <c r="M47" i="222"/>
  <c r="K6" i="267"/>
  <c r="N47" i="222"/>
  <c r="L6" i="267"/>
  <c r="O47" i="222"/>
  <c r="O48" i="222"/>
  <c r="AT17" i="222"/>
  <c r="P47" i="222"/>
  <c r="M6" i="267"/>
  <c r="G47" i="223"/>
  <c r="E7" i="267"/>
  <c r="H47" i="223"/>
  <c r="F7" i="267"/>
  <c r="I47" i="223"/>
  <c r="G7" i="267"/>
  <c r="J47" i="223"/>
  <c r="H7" i="267"/>
  <c r="K47" i="223"/>
  <c r="I7" i="267"/>
  <c r="L47" i="223"/>
  <c r="J7" i="267"/>
  <c r="M47" i="223"/>
  <c r="K7" i="267"/>
  <c r="N47" i="223"/>
  <c r="L7" i="267"/>
  <c r="O47" i="223"/>
  <c r="P47" i="223"/>
  <c r="G47" i="224"/>
  <c r="E8" i="267"/>
  <c r="H47" i="224"/>
  <c r="F8" i="267"/>
  <c r="I47" i="224"/>
  <c r="G8" i="267"/>
  <c r="J47" i="224"/>
  <c r="H8" i="267"/>
  <c r="K47" i="224"/>
  <c r="I8" i="267"/>
  <c r="L47" i="224"/>
  <c r="J8" i="267"/>
  <c r="M47" i="224"/>
  <c r="K8" i="267"/>
  <c r="N47" i="224"/>
  <c r="L8" i="267"/>
  <c r="O47" i="224"/>
  <c r="P47" i="224"/>
  <c r="G47" i="225"/>
  <c r="E9" i="267"/>
  <c r="H47" i="225"/>
  <c r="F9" i="267"/>
  <c r="I47" i="225"/>
  <c r="G9" i="267"/>
  <c r="J47" i="225"/>
  <c r="H9" i="267"/>
  <c r="K47" i="225"/>
  <c r="I9" i="267"/>
  <c r="L47" i="225"/>
  <c r="J9" i="267"/>
  <c r="M47" i="225"/>
  <c r="K9" i="267"/>
  <c r="N47" i="225"/>
  <c r="L9" i="267"/>
  <c r="O47" i="225"/>
  <c r="O48" i="225"/>
  <c r="AT17" i="225"/>
  <c r="P47" i="225"/>
  <c r="M9" i="267"/>
  <c r="G47" i="226"/>
  <c r="E10" i="267"/>
  <c r="H47" i="226"/>
  <c r="F10" i="267"/>
  <c r="I47" i="226"/>
  <c r="G10" i="267"/>
  <c r="J47" i="226"/>
  <c r="H10" i="267"/>
  <c r="K47" i="226"/>
  <c r="I10" i="267"/>
  <c r="L47" i="226"/>
  <c r="J10" i="267"/>
  <c r="M47" i="226"/>
  <c r="K10" i="267"/>
  <c r="N47" i="226"/>
  <c r="L10" i="267"/>
  <c r="O47" i="226"/>
  <c r="P47" i="226"/>
  <c r="M10" i="267"/>
  <c r="G47" i="227"/>
  <c r="E11" i="267"/>
  <c r="H47" i="227"/>
  <c r="F11" i="267"/>
  <c r="F47" i="227"/>
  <c r="D11" i="267"/>
  <c r="I47" i="227"/>
  <c r="G11" i="267"/>
  <c r="J47" i="227"/>
  <c r="H11" i="267"/>
  <c r="K47" i="227"/>
  <c r="I11" i="267"/>
  <c r="L47" i="227"/>
  <c r="J11" i="267"/>
  <c r="M47" i="227"/>
  <c r="K11" i="267"/>
  <c r="N47" i="227"/>
  <c r="L11" i="267"/>
  <c r="O47" i="227"/>
  <c r="P47" i="227"/>
  <c r="M11" i="267"/>
  <c r="G47" i="228"/>
  <c r="E12" i="267"/>
  <c r="H47" i="228"/>
  <c r="F12" i="267"/>
  <c r="I47" i="228"/>
  <c r="G12" i="267"/>
  <c r="J47" i="228"/>
  <c r="H12" i="267"/>
  <c r="K47" i="228"/>
  <c r="I12" i="267"/>
  <c r="L47" i="228"/>
  <c r="J12" i="267"/>
  <c r="M47" i="228"/>
  <c r="K12" i="267"/>
  <c r="N47" i="228"/>
  <c r="L12" i="267"/>
  <c r="O47" i="228"/>
  <c r="P47" i="228"/>
  <c r="M12" i="267"/>
  <c r="G47" i="229"/>
  <c r="E13" i="267"/>
  <c r="H47" i="229"/>
  <c r="F13" i="267"/>
  <c r="I47" i="229"/>
  <c r="G13" i="267"/>
  <c r="J47" i="229"/>
  <c r="H13" i="267"/>
  <c r="K47" i="229"/>
  <c r="I13" i="267"/>
  <c r="L47" i="229"/>
  <c r="J13" i="267"/>
  <c r="M47" i="229"/>
  <c r="K13" i="267"/>
  <c r="N47" i="229"/>
  <c r="L13" i="267"/>
  <c r="O47" i="229"/>
  <c r="O48" i="229"/>
  <c r="AT17" i="229"/>
  <c r="P47" i="229"/>
  <c r="M13" i="267"/>
  <c r="G47" i="230"/>
  <c r="E14" i="267"/>
  <c r="H47" i="230"/>
  <c r="F14" i="267"/>
  <c r="I47" i="230"/>
  <c r="G14" i="267"/>
  <c r="J47" i="230"/>
  <c r="H14" i="267"/>
  <c r="K47" i="230"/>
  <c r="I14" i="267"/>
  <c r="L47" i="230"/>
  <c r="J14" i="267"/>
  <c r="M47" i="230"/>
  <c r="K14" i="267"/>
  <c r="N47" i="230"/>
  <c r="L14" i="267"/>
  <c r="O47" i="230"/>
  <c r="P47" i="230"/>
  <c r="M14" i="267"/>
  <c r="G47" i="231"/>
  <c r="E15" i="267"/>
  <c r="H47" i="231"/>
  <c r="F15" i="267"/>
  <c r="I47" i="231"/>
  <c r="G15" i="267"/>
  <c r="J47" i="231"/>
  <c r="H15" i="267"/>
  <c r="K47" i="231"/>
  <c r="I15" i="267"/>
  <c r="L47" i="231"/>
  <c r="J15" i="267"/>
  <c r="M47" i="231"/>
  <c r="K15" i="267"/>
  <c r="N47" i="231"/>
  <c r="L15" i="267"/>
  <c r="O47" i="231"/>
  <c r="P47" i="231"/>
  <c r="M15" i="267"/>
  <c r="G47" i="232"/>
  <c r="E16" i="267"/>
  <c r="H47" i="232"/>
  <c r="F16" i="267"/>
  <c r="I47" i="232"/>
  <c r="G16" i="267"/>
  <c r="J47" i="232"/>
  <c r="H16" i="267"/>
  <c r="K47" i="232"/>
  <c r="I16" i="267"/>
  <c r="L47" i="232"/>
  <c r="J16" i="267"/>
  <c r="M47" i="232"/>
  <c r="K16" i="267"/>
  <c r="N47" i="232"/>
  <c r="L16" i="267"/>
  <c r="O47" i="232"/>
  <c r="P47" i="232"/>
  <c r="M16" i="267"/>
  <c r="G47" i="233"/>
  <c r="H47" i="233"/>
  <c r="F17" i="267"/>
  <c r="I47" i="233"/>
  <c r="G17" i="267"/>
  <c r="J47" i="233"/>
  <c r="H17" i="267"/>
  <c r="K47" i="233"/>
  <c r="I17" i="267"/>
  <c r="L47" i="233"/>
  <c r="J17" i="267"/>
  <c r="M47" i="233"/>
  <c r="K17" i="267"/>
  <c r="N47" i="233"/>
  <c r="L17" i="267"/>
  <c r="O47" i="233"/>
  <c r="P47" i="233"/>
  <c r="M17" i="267"/>
  <c r="G47" i="234"/>
  <c r="E18" i="267"/>
  <c r="H47" i="234"/>
  <c r="F18" i="267"/>
  <c r="I47" i="234"/>
  <c r="G18" i="267"/>
  <c r="J47" i="234"/>
  <c r="H18" i="267"/>
  <c r="K47" i="234"/>
  <c r="I18" i="267"/>
  <c r="L47" i="234"/>
  <c r="J18" i="267"/>
  <c r="M47" i="234"/>
  <c r="K18" i="267"/>
  <c r="N47" i="234"/>
  <c r="L18" i="267"/>
  <c r="O47" i="234"/>
  <c r="O48" i="234"/>
  <c r="AT17" i="234"/>
  <c r="P47" i="234"/>
  <c r="M18" i="267"/>
  <c r="E47" i="234"/>
  <c r="C18" i="267"/>
  <c r="P48" i="234"/>
  <c r="AT18" i="234"/>
  <c r="G47" i="235"/>
  <c r="E19" i="267"/>
  <c r="H47" i="235"/>
  <c r="F19" i="267"/>
  <c r="I47" i="235"/>
  <c r="G19" i="267"/>
  <c r="J47" i="235"/>
  <c r="H19" i="267"/>
  <c r="K47" i="235"/>
  <c r="I19" i="267"/>
  <c r="L47" i="235"/>
  <c r="J19" i="267"/>
  <c r="M47" i="235"/>
  <c r="K19" i="267"/>
  <c r="N47" i="235"/>
  <c r="L19" i="267"/>
  <c r="O47" i="235"/>
  <c r="P47" i="235"/>
  <c r="M19" i="267"/>
  <c r="G47" i="236"/>
  <c r="E20" i="267"/>
  <c r="H47" i="236"/>
  <c r="F20" i="267"/>
  <c r="I47" i="236"/>
  <c r="G20" i="267"/>
  <c r="J47" i="236"/>
  <c r="H20" i="267"/>
  <c r="K47" i="236"/>
  <c r="I20" i="267"/>
  <c r="L47" i="236"/>
  <c r="J20" i="267"/>
  <c r="M47" i="236"/>
  <c r="K20" i="267"/>
  <c r="N47" i="236"/>
  <c r="L20" i="267"/>
  <c r="O47" i="236"/>
  <c r="P47" i="236"/>
  <c r="M20" i="267"/>
  <c r="E47" i="236"/>
  <c r="C20" i="267"/>
  <c r="G47" i="237"/>
  <c r="E21" i="267"/>
  <c r="H47" i="237"/>
  <c r="F21" i="267"/>
  <c r="I47" i="237"/>
  <c r="G21" i="267"/>
  <c r="J47" i="237"/>
  <c r="H21" i="267"/>
  <c r="K47" i="237"/>
  <c r="I21" i="267"/>
  <c r="L47" i="237"/>
  <c r="J21" i="267"/>
  <c r="M47" i="237"/>
  <c r="K21" i="267"/>
  <c r="N47" i="237"/>
  <c r="L21" i="267"/>
  <c r="O47" i="237"/>
  <c r="P47" i="237"/>
  <c r="M21" i="267"/>
  <c r="P48" i="237"/>
  <c r="AT18" i="237"/>
  <c r="G47" i="238"/>
  <c r="E22" i="267"/>
  <c r="H47" i="238"/>
  <c r="F22" i="267"/>
  <c r="I47" i="238"/>
  <c r="G22" i="267"/>
  <c r="J47" i="238"/>
  <c r="H22" i="267"/>
  <c r="K47" i="238"/>
  <c r="I22" i="267"/>
  <c r="L47" i="238"/>
  <c r="J22" i="267"/>
  <c r="M47" i="238"/>
  <c r="K22" i="267"/>
  <c r="N47" i="238"/>
  <c r="L22" i="267"/>
  <c r="O47" i="238"/>
  <c r="P47" i="238"/>
  <c r="M22" i="267"/>
  <c r="G47" i="239"/>
  <c r="E23" i="267"/>
  <c r="H47" i="239"/>
  <c r="F23" i="267"/>
  <c r="I47" i="239"/>
  <c r="G23" i="267"/>
  <c r="J47" i="239"/>
  <c r="H23" i="267"/>
  <c r="K47" i="239"/>
  <c r="I23" i="267"/>
  <c r="L47" i="239"/>
  <c r="J23" i="267"/>
  <c r="M47" i="239"/>
  <c r="K23" i="267"/>
  <c r="N47" i="239"/>
  <c r="L23" i="267"/>
  <c r="O47" i="239"/>
  <c r="O48" i="239"/>
  <c r="AT17" i="239"/>
  <c r="P47" i="239"/>
  <c r="M23" i="267"/>
  <c r="E47" i="239"/>
  <c r="C23" i="267"/>
  <c r="G47" i="240"/>
  <c r="E24" i="267"/>
  <c r="H47" i="240"/>
  <c r="F24" i="267"/>
  <c r="I47" i="240"/>
  <c r="G24" i="267"/>
  <c r="J47" i="240"/>
  <c r="H24" i="267"/>
  <c r="K47" i="240"/>
  <c r="I24" i="267"/>
  <c r="L47" i="240"/>
  <c r="J24" i="267"/>
  <c r="M47" i="240"/>
  <c r="K24" i="267"/>
  <c r="N47" i="240"/>
  <c r="L24" i="267"/>
  <c r="O47" i="240"/>
  <c r="P47" i="240"/>
  <c r="M24" i="267"/>
  <c r="G47" i="241"/>
  <c r="E25" i="267"/>
  <c r="H47" i="241"/>
  <c r="F25" i="267"/>
  <c r="I47" i="241"/>
  <c r="G25" i="267"/>
  <c r="J47" i="241"/>
  <c r="H25" i="267"/>
  <c r="K47" i="241"/>
  <c r="I25" i="267"/>
  <c r="L47" i="241"/>
  <c r="J25" i="267"/>
  <c r="M47" i="241"/>
  <c r="K25" i="267"/>
  <c r="N47" i="241"/>
  <c r="L25" i="267"/>
  <c r="O47" i="241"/>
  <c r="P47" i="241"/>
  <c r="M25" i="267"/>
  <c r="G47" i="242"/>
  <c r="E26" i="267"/>
  <c r="H47" i="242"/>
  <c r="F26" i="267"/>
  <c r="I47" i="242"/>
  <c r="G26" i="267"/>
  <c r="J47" i="242"/>
  <c r="H26" i="267"/>
  <c r="K47" i="242"/>
  <c r="I26" i="267"/>
  <c r="L47" i="242"/>
  <c r="J26" i="267"/>
  <c r="M47" i="242"/>
  <c r="K26" i="267"/>
  <c r="N47" i="242"/>
  <c r="L26" i="267"/>
  <c r="O47" i="242"/>
  <c r="O48" i="242"/>
  <c r="AT17" i="242"/>
  <c r="P47" i="242"/>
  <c r="M26" i="267"/>
  <c r="G47" i="243"/>
  <c r="E27" i="267"/>
  <c r="H47" i="243"/>
  <c r="F27" i="267"/>
  <c r="I47" i="243"/>
  <c r="G27" i="267"/>
  <c r="J47" i="243"/>
  <c r="H27" i="267"/>
  <c r="K47" i="243"/>
  <c r="I27" i="267"/>
  <c r="L47" i="243"/>
  <c r="J27" i="267"/>
  <c r="M47" i="243"/>
  <c r="K27" i="267"/>
  <c r="N47" i="243"/>
  <c r="L27" i="267"/>
  <c r="O47" i="243"/>
  <c r="O48" i="243"/>
  <c r="AT17" i="243"/>
  <c r="P47" i="243"/>
  <c r="M27" i="267"/>
  <c r="G47" i="244"/>
  <c r="E28" i="267"/>
  <c r="G47" i="211"/>
  <c r="H47" i="244"/>
  <c r="F28" i="267"/>
  <c r="I47" i="244"/>
  <c r="G28" i="267"/>
  <c r="J47" i="244"/>
  <c r="H28" i="267"/>
  <c r="K47" i="244"/>
  <c r="I28" i="267"/>
  <c r="L47" i="244"/>
  <c r="J28" i="267"/>
  <c r="M47" i="244"/>
  <c r="K28" i="267"/>
  <c r="N47" i="244"/>
  <c r="L28" i="267"/>
  <c r="O47" i="244"/>
  <c r="P47" i="244"/>
  <c r="M28" i="267"/>
  <c r="F47" i="218"/>
  <c r="D2" i="267"/>
  <c r="F47" i="220"/>
  <c r="D4" i="267"/>
  <c r="F47" i="222"/>
  <c r="D6" i="267"/>
  <c r="F47" i="223"/>
  <c r="D7" i="267"/>
  <c r="F47" i="224"/>
  <c r="D8" i="267"/>
  <c r="F47" i="225"/>
  <c r="D9" i="267"/>
  <c r="F47" i="226"/>
  <c r="D10" i="267"/>
  <c r="F47" i="234"/>
  <c r="D18" i="267"/>
  <c r="F47" i="236"/>
  <c r="D20" i="267"/>
  <c r="F47" i="237"/>
  <c r="D21" i="267"/>
  <c r="F47" i="238"/>
  <c r="D22" i="267"/>
  <c r="F47" i="242"/>
  <c r="D26" i="267"/>
  <c r="R47" i="218"/>
  <c r="O2" i="267"/>
  <c r="S47" i="218"/>
  <c r="P2" i="267"/>
  <c r="T47" i="218"/>
  <c r="Q2" i="267"/>
  <c r="U47" i="218"/>
  <c r="R2" i="267"/>
  <c r="V47" i="218"/>
  <c r="S2" i="267"/>
  <c r="W47" i="218"/>
  <c r="T2" i="267"/>
  <c r="X47" i="218"/>
  <c r="U2" i="267"/>
  <c r="Y47" i="218"/>
  <c r="Z47" i="218"/>
  <c r="W2" i="267"/>
  <c r="AA47" i="218"/>
  <c r="X2" i="267"/>
  <c r="AB47" i="218"/>
  <c r="Y2" i="267"/>
  <c r="AC47" i="218"/>
  <c r="AD47" i="218"/>
  <c r="AA2" i="267"/>
  <c r="AE47" i="218"/>
  <c r="AB2" i="267"/>
  <c r="AF47" i="218"/>
  <c r="AC2" i="267"/>
  <c r="AG47" i="218"/>
  <c r="AD2" i="267"/>
  <c r="AH47" i="218"/>
  <c r="AI47" i="218"/>
  <c r="AF2" i="267"/>
  <c r="AJ47" i="218"/>
  <c r="AG2" i="267"/>
  <c r="AK47" i="218"/>
  <c r="AL47" i="218"/>
  <c r="AI2" i="267"/>
  <c r="AM47" i="218"/>
  <c r="AJ2" i="267"/>
  <c r="AN47" i="218"/>
  <c r="AK2" i="267"/>
  <c r="AO47" i="218"/>
  <c r="AL2" i="267"/>
  <c r="AP47" i="218"/>
  <c r="AM2" i="267"/>
  <c r="AQ47" i="218"/>
  <c r="AN2" i="267"/>
  <c r="R47" i="219"/>
  <c r="O3" i="267"/>
  <c r="S47" i="219"/>
  <c r="P3" i="267"/>
  <c r="T47" i="219"/>
  <c r="Q3" i="267"/>
  <c r="U47" i="219"/>
  <c r="V47" i="219"/>
  <c r="S3" i="267"/>
  <c r="W47" i="219"/>
  <c r="T3" i="267"/>
  <c r="X47" i="219"/>
  <c r="U3" i="267"/>
  <c r="Y47" i="219"/>
  <c r="V3" i="267"/>
  <c r="Z47" i="219"/>
  <c r="W3" i="267"/>
  <c r="AA47" i="219"/>
  <c r="AB47" i="219"/>
  <c r="Y3" i="267"/>
  <c r="AC47" i="219"/>
  <c r="Z3" i="267"/>
  <c r="AD47" i="219"/>
  <c r="AA3" i="267"/>
  <c r="AE47" i="219"/>
  <c r="AB3" i="267"/>
  <c r="AF47" i="219"/>
  <c r="AC3" i="267"/>
  <c r="AG47" i="219"/>
  <c r="AD3" i="267"/>
  <c r="AH47" i="219"/>
  <c r="AE3" i="267"/>
  <c r="AI47" i="219"/>
  <c r="AJ47" i="219"/>
  <c r="AG3" i="267"/>
  <c r="AK47" i="219"/>
  <c r="AL47" i="219"/>
  <c r="AI3" i="267"/>
  <c r="AM47" i="219"/>
  <c r="AJ3" i="267"/>
  <c r="AN47" i="219"/>
  <c r="AK3" i="267"/>
  <c r="AO47" i="219"/>
  <c r="AP47" i="219"/>
  <c r="AM3" i="267"/>
  <c r="AQ47" i="219"/>
  <c r="AN3" i="267"/>
  <c r="R47" i="220"/>
  <c r="O4" i="267"/>
  <c r="S47" i="220"/>
  <c r="P4" i="267"/>
  <c r="T47" i="220"/>
  <c r="Q4" i="267"/>
  <c r="U47" i="220"/>
  <c r="R4" i="267"/>
  <c r="V47" i="220"/>
  <c r="S4" i="267"/>
  <c r="W47" i="220"/>
  <c r="X47" i="220"/>
  <c r="U4" i="267"/>
  <c r="X48" i="220"/>
  <c r="AT26" i="220"/>
  <c r="Y47" i="220"/>
  <c r="V4" i="267"/>
  <c r="AA47" i="220"/>
  <c r="X4" i="267"/>
  <c r="AB47" i="220"/>
  <c r="Y4" i="267"/>
  <c r="AC47" i="220"/>
  <c r="Z4" i="267"/>
  <c r="AD47" i="220"/>
  <c r="AA4" i="267"/>
  <c r="AE47" i="220"/>
  <c r="AB4" i="267"/>
  <c r="AF47" i="220"/>
  <c r="AG47" i="220"/>
  <c r="AH47" i="220"/>
  <c r="AE4" i="267"/>
  <c r="AI47" i="220"/>
  <c r="AJ47" i="220"/>
  <c r="AG4" i="267"/>
  <c r="AK47" i="220"/>
  <c r="AH4" i="267"/>
  <c r="AL47" i="220"/>
  <c r="AI4" i="267"/>
  <c r="AM47" i="220"/>
  <c r="AJ4" i="267"/>
  <c r="AN47" i="220"/>
  <c r="AK4" i="267"/>
  <c r="AO47" i="220"/>
  <c r="AP47" i="220"/>
  <c r="AM4" i="267"/>
  <c r="AQ47" i="220"/>
  <c r="AN4" i="267"/>
  <c r="R47" i="221"/>
  <c r="O5" i="267"/>
  <c r="S47" i="221"/>
  <c r="P5" i="267"/>
  <c r="T47" i="221"/>
  <c r="Q5" i="267"/>
  <c r="U47" i="221"/>
  <c r="R5" i="267"/>
  <c r="V47" i="221"/>
  <c r="W47" i="221"/>
  <c r="T5" i="267"/>
  <c r="X47" i="221"/>
  <c r="U5" i="267"/>
  <c r="Y47" i="221"/>
  <c r="V5" i="267"/>
  <c r="Z47" i="221"/>
  <c r="W5" i="267"/>
  <c r="AA47" i="221"/>
  <c r="X5" i="267"/>
  <c r="AA48" i="221"/>
  <c r="AT29" i="221"/>
  <c r="AB47" i="221"/>
  <c r="Y5" i="267"/>
  <c r="AC47" i="221"/>
  <c r="Z5" i="267"/>
  <c r="AD47" i="221"/>
  <c r="AA5" i="267"/>
  <c r="AE47" i="221"/>
  <c r="AB5" i="267"/>
  <c r="AF47" i="221"/>
  <c r="AC5" i="267"/>
  <c r="AG47" i="221"/>
  <c r="AD5" i="267"/>
  <c r="AH47" i="221"/>
  <c r="AE5" i="267"/>
  <c r="AI47" i="221"/>
  <c r="AF5" i="267"/>
  <c r="AJ47" i="221"/>
  <c r="AG5" i="267"/>
  <c r="AK47" i="221"/>
  <c r="AH5" i="267"/>
  <c r="AL47" i="221"/>
  <c r="AI5" i="267"/>
  <c r="AM47" i="221"/>
  <c r="AN47" i="221"/>
  <c r="AK5" i="267"/>
  <c r="AO47" i="221"/>
  <c r="AP47" i="221"/>
  <c r="AM5" i="267"/>
  <c r="AQ47" i="221"/>
  <c r="R47" i="222"/>
  <c r="O6" i="267"/>
  <c r="S47" i="222"/>
  <c r="P6" i="267"/>
  <c r="T47" i="222"/>
  <c r="Q6" i="267"/>
  <c r="U47" i="222"/>
  <c r="R6" i="267"/>
  <c r="V47" i="222"/>
  <c r="S6" i="267"/>
  <c r="W47" i="222"/>
  <c r="T6" i="267"/>
  <c r="X47" i="222"/>
  <c r="U6" i="267"/>
  <c r="Y47" i="222"/>
  <c r="V6" i="267"/>
  <c r="Z47" i="222"/>
  <c r="W6" i="267"/>
  <c r="AA47" i="222"/>
  <c r="X6" i="267"/>
  <c r="AB47" i="222"/>
  <c r="Y6" i="267"/>
  <c r="AC47" i="222"/>
  <c r="Z6" i="267"/>
  <c r="AD47" i="222"/>
  <c r="AA6" i="267"/>
  <c r="AE47" i="222"/>
  <c r="AB6" i="267"/>
  <c r="AF47" i="222"/>
  <c r="AC6" i="267"/>
  <c r="AG47" i="222"/>
  <c r="AD6" i="267"/>
  <c r="AH47" i="222"/>
  <c r="AI47" i="222"/>
  <c r="AF6" i="267"/>
  <c r="AJ47" i="222"/>
  <c r="AG6" i="267"/>
  <c r="AK47" i="222"/>
  <c r="AH6" i="267"/>
  <c r="AL47" i="222"/>
  <c r="AI6" i="267"/>
  <c r="AM47" i="222"/>
  <c r="AN47" i="222"/>
  <c r="AK6" i="267"/>
  <c r="AO47" i="222"/>
  <c r="AL6" i="267"/>
  <c r="AP47" i="222"/>
  <c r="AQ47" i="222"/>
  <c r="AN6" i="267"/>
  <c r="R47" i="223"/>
  <c r="O7" i="267"/>
  <c r="S47" i="223"/>
  <c r="P7" i="267"/>
  <c r="T47" i="223"/>
  <c r="Q7" i="267"/>
  <c r="U47" i="223"/>
  <c r="R7" i="267"/>
  <c r="V47" i="223"/>
  <c r="S7" i="267"/>
  <c r="W47" i="223"/>
  <c r="T7" i="267"/>
  <c r="X47" i="223"/>
  <c r="U7" i="267"/>
  <c r="Y47" i="223"/>
  <c r="V7" i="267"/>
  <c r="Z47" i="223"/>
  <c r="W7" i="267"/>
  <c r="AA47" i="223"/>
  <c r="AB47" i="223"/>
  <c r="Y7" i="267"/>
  <c r="AC47" i="223"/>
  <c r="Z7" i="267"/>
  <c r="AD47" i="223"/>
  <c r="AA7" i="267"/>
  <c r="AE47" i="223"/>
  <c r="AB7" i="267"/>
  <c r="AF47" i="223"/>
  <c r="AC7" i="267"/>
  <c r="AG47" i="223"/>
  <c r="AH47" i="223"/>
  <c r="AE7" i="267"/>
  <c r="AI47" i="223"/>
  <c r="AF7" i="267"/>
  <c r="AJ47" i="223"/>
  <c r="AG7" i="267"/>
  <c r="AK47" i="223"/>
  <c r="AH7" i="267"/>
  <c r="AL47" i="223"/>
  <c r="AI7" i="267"/>
  <c r="AM47" i="223"/>
  <c r="AJ7" i="267"/>
  <c r="AN47" i="223"/>
  <c r="AK7" i="267"/>
  <c r="AO47" i="223"/>
  <c r="AL7" i="267"/>
  <c r="AP47" i="223"/>
  <c r="AM7" i="267"/>
  <c r="AQ47" i="223"/>
  <c r="R47" i="224"/>
  <c r="O8" i="267"/>
  <c r="S47" i="224"/>
  <c r="P8" i="267"/>
  <c r="T47" i="224"/>
  <c r="Q8" i="267"/>
  <c r="U47" i="224"/>
  <c r="R8" i="267"/>
  <c r="V47" i="224"/>
  <c r="S8" i="267"/>
  <c r="W47" i="224"/>
  <c r="T8" i="267"/>
  <c r="X47" i="224"/>
  <c r="U8" i="267"/>
  <c r="Y47" i="224"/>
  <c r="V8" i="267"/>
  <c r="AA47" i="224"/>
  <c r="X8" i="267"/>
  <c r="AB47" i="224"/>
  <c r="Y8" i="267"/>
  <c r="AC47" i="224"/>
  <c r="Z8" i="267"/>
  <c r="AD47" i="224"/>
  <c r="AA8" i="267"/>
  <c r="AE47" i="224"/>
  <c r="AB8" i="267"/>
  <c r="AF47" i="224"/>
  <c r="AC8" i="267"/>
  <c r="AG47" i="224"/>
  <c r="AD8" i="267"/>
  <c r="AH47" i="224"/>
  <c r="AE8" i="267"/>
  <c r="AI47" i="224"/>
  <c r="AF8" i="267"/>
  <c r="AJ47" i="224"/>
  <c r="AG8" i="267"/>
  <c r="AK47" i="224"/>
  <c r="AH8" i="267"/>
  <c r="AL47" i="224"/>
  <c r="AI8" i="267"/>
  <c r="AM47" i="224"/>
  <c r="AN47" i="224"/>
  <c r="AK8" i="267"/>
  <c r="AO47" i="224"/>
  <c r="AP47" i="224"/>
  <c r="AM8" i="267"/>
  <c r="AQ47" i="224"/>
  <c r="AN8" i="267"/>
  <c r="R47" i="225"/>
  <c r="S47" i="225"/>
  <c r="P9" i="267"/>
  <c r="T47" i="225"/>
  <c r="Q9" i="267"/>
  <c r="U47" i="225"/>
  <c r="R9" i="267"/>
  <c r="V47" i="225"/>
  <c r="W47" i="225"/>
  <c r="T9" i="267"/>
  <c r="X47" i="225"/>
  <c r="Y47" i="225"/>
  <c r="V9" i="267"/>
  <c r="Z47" i="225"/>
  <c r="W9" i="267"/>
  <c r="AA47" i="225"/>
  <c r="AB47" i="225"/>
  <c r="AC47" i="225"/>
  <c r="AD47" i="225"/>
  <c r="AA9" i="267"/>
  <c r="AE47" i="225"/>
  <c r="AB9" i="267"/>
  <c r="AF47" i="225"/>
  <c r="AC9" i="267"/>
  <c r="AG47" i="225"/>
  <c r="AD9" i="267"/>
  <c r="AH47" i="225"/>
  <c r="AI47" i="225"/>
  <c r="AJ47" i="225"/>
  <c r="AG9" i="267"/>
  <c r="AJ48" i="225"/>
  <c r="AT38" i="225"/>
  <c r="AK47" i="225"/>
  <c r="AH9" i="267"/>
  <c r="AL47" i="225"/>
  <c r="AM47" i="225"/>
  <c r="AN47" i="225"/>
  <c r="AK9" i="267"/>
  <c r="AO47" i="225"/>
  <c r="AL9" i="267"/>
  <c r="AP47" i="225"/>
  <c r="AM9" i="267"/>
  <c r="AQ47" i="225"/>
  <c r="AN9" i="267"/>
  <c r="R47" i="226"/>
  <c r="O10" i="267"/>
  <c r="S47" i="226"/>
  <c r="P10" i="267"/>
  <c r="T47" i="226"/>
  <c r="Q10" i="267"/>
  <c r="U47" i="226"/>
  <c r="V47" i="226"/>
  <c r="W47" i="226"/>
  <c r="X47" i="226"/>
  <c r="Y47" i="226"/>
  <c r="V10" i="267"/>
  <c r="Z47" i="226"/>
  <c r="W10" i="267"/>
  <c r="AA47" i="226"/>
  <c r="X10" i="267"/>
  <c r="AB47" i="226"/>
  <c r="AC47" i="226"/>
  <c r="Z10" i="267"/>
  <c r="AD47" i="226"/>
  <c r="AA10" i="267"/>
  <c r="AE47" i="226"/>
  <c r="AB10" i="267"/>
  <c r="AF47" i="226"/>
  <c r="AC10" i="267"/>
  <c r="AG47" i="226"/>
  <c r="AH47" i="226"/>
  <c r="AE10" i="267"/>
  <c r="AI47" i="226"/>
  <c r="AJ47" i="226"/>
  <c r="AK47" i="226"/>
  <c r="AL47" i="226"/>
  <c r="AM47" i="226"/>
  <c r="AJ10" i="267"/>
  <c r="AN47" i="226"/>
  <c r="AK10" i="267"/>
  <c r="AO47" i="226"/>
  <c r="AP47" i="226"/>
  <c r="AM10" i="267"/>
  <c r="AQ47" i="226"/>
  <c r="AN10" i="267"/>
  <c r="R47" i="227"/>
  <c r="O11" i="267"/>
  <c r="S47" i="227"/>
  <c r="P11" i="267"/>
  <c r="T47" i="227"/>
  <c r="Q11" i="267"/>
  <c r="U47" i="227"/>
  <c r="V47" i="227"/>
  <c r="S11" i="267"/>
  <c r="W47" i="227"/>
  <c r="T11" i="267"/>
  <c r="X47" i="227"/>
  <c r="U11" i="267"/>
  <c r="Y47" i="227"/>
  <c r="Z47" i="227"/>
  <c r="W11" i="267"/>
  <c r="AA47" i="227"/>
  <c r="X11" i="267"/>
  <c r="AB47" i="227"/>
  <c r="AC47" i="227"/>
  <c r="Z11" i="267"/>
  <c r="AD47" i="227"/>
  <c r="AA11" i="267"/>
  <c r="AE47" i="227"/>
  <c r="AB11" i="267"/>
  <c r="AF47" i="227"/>
  <c r="AC11" i="267"/>
  <c r="AG47" i="227"/>
  <c r="AD11" i="267"/>
  <c r="AH47" i="227"/>
  <c r="AE11" i="267"/>
  <c r="AI47" i="227"/>
  <c r="AF11" i="267"/>
  <c r="AJ47" i="227"/>
  <c r="AG11" i="267"/>
  <c r="AK47" i="227"/>
  <c r="AH11" i="267"/>
  <c r="AL47" i="227"/>
  <c r="AI11" i="267"/>
  <c r="AM47" i="227"/>
  <c r="AJ11" i="267"/>
  <c r="AN47" i="227"/>
  <c r="AK11" i="267"/>
  <c r="AO47" i="227"/>
  <c r="AL11" i="267"/>
  <c r="AP47" i="227"/>
  <c r="AM11" i="267"/>
  <c r="AQ47" i="227"/>
  <c r="AN11" i="267"/>
  <c r="R47" i="228"/>
  <c r="S47" i="228"/>
  <c r="P12" i="267"/>
  <c r="T47" i="228"/>
  <c r="Q12" i="267"/>
  <c r="U47" i="228"/>
  <c r="V47" i="228"/>
  <c r="W47" i="228"/>
  <c r="T12" i="267"/>
  <c r="X47" i="228"/>
  <c r="U12" i="267"/>
  <c r="Y47" i="228"/>
  <c r="V12" i="267"/>
  <c r="Z47" i="228"/>
  <c r="W12" i="267"/>
  <c r="AA47" i="228"/>
  <c r="AB47" i="228"/>
  <c r="Y12" i="267"/>
  <c r="AC47" i="228"/>
  <c r="Z12" i="267"/>
  <c r="AD47" i="228"/>
  <c r="AA12" i="267"/>
  <c r="AE47" i="228"/>
  <c r="AB12" i="267"/>
  <c r="AF47" i="228"/>
  <c r="AC12" i="267"/>
  <c r="AG47" i="228"/>
  <c r="AD12" i="267"/>
  <c r="AH47" i="228"/>
  <c r="AI47" i="228"/>
  <c r="AF12" i="267"/>
  <c r="AJ47" i="228"/>
  <c r="AG12" i="267"/>
  <c r="AK47" i="228"/>
  <c r="AL47" i="228"/>
  <c r="AM47" i="228"/>
  <c r="AJ12" i="267"/>
  <c r="AN47" i="228"/>
  <c r="AO47" i="228"/>
  <c r="AL12" i="267"/>
  <c r="AP47" i="228"/>
  <c r="AM12" i="267"/>
  <c r="AQ47" i="228"/>
  <c r="AN12" i="267"/>
  <c r="R47" i="229"/>
  <c r="O13" i="267"/>
  <c r="S47" i="229"/>
  <c r="P13" i="267"/>
  <c r="T47" i="229"/>
  <c r="U47" i="229"/>
  <c r="R13" i="267"/>
  <c r="V47" i="229"/>
  <c r="W47" i="229"/>
  <c r="T13" i="267"/>
  <c r="X47" i="229"/>
  <c r="Y47" i="229"/>
  <c r="V13" i="267"/>
  <c r="Z47" i="229"/>
  <c r="W13" i="267"/>
  <c r="AA47" i="229"/>
  <c r="AB47" i="229"/>
  <c r="Y13" i="267"/>
  <c r="AC47" i="229"/>
  <c r="AD47" i="229"/>
  <c r="AA13" i="267"/>
  <c r="AE47" i="229"/>
  <c r="AB13" i="267"/>
  <c r="AF47" i="229"/>
  <c r="AG47" i="229"/>
  <c r="AD13" i="267"/>
  <c r="AH47" i="229"/>
  <c r="AE13" i="267"/>
  <c r="AI47" i="229"/>
  <c r="AF13" i="267"/>
  <c r="AJ47" i="229"/>
  <c r="AK47" i="229"/>
  <c r="AH13" i="267"/>
  <c r="AL47" i="229"/>
  <c r="AI13" i="267"/>
  <c r="AM47" i="229"/>
  <c r="AJ13" i="267"/>
  <c r="AN47" i="229"/>
  <c r="AK13" i="267"/>
  <c r="AO47" i="229"/>
  <c r="AL13" i="267"/>
  <c r="AP47" i="229"/>
  <c r="AM13" i="267"/>
  <c r="AQ47" i="229"/>
  <c r="AN13" i="267"/>
  <c r="R47" i="230"/>
  <c r="S47" i="230"/>
  <c r="P14" i="267"/>
  <c r="T47" i="230"/>
  <c r="Q14" i="267"/>
  <c r="U47" i="230"/>
  <c r="R14" i="267"/>
  <c r="V47" i="230"/>
  <c r="S14" i="267"/>
  <c r="W47" i="230"/>
  <c r="T14" i="267"/>
  <c r="X47" i="230"/>
  <c r="U14" i="267"/>
  <c r="Y47" i="230"/>
  <c r="V14" i="267"/>
  <c r="Z47" i="230"/>
  <c r="W14" i="267"/>
  <c r="AA47" i="230"/>
  <c r="X14" i="267"/>
  <c r="AB47" i="230"/>
  <c r="Y14" i="267"/>
  <c r="AC47" i="230"/>
  <c r="Z14" i="267"/>
  <c r="AD47" i="230"/>
  <c r="AA14" i="267"/>
  <c r="AE47" i="230"/>
  <c r="AF47" i="230"/>
  <c r="AC14" i="267"/>
  <c r="AG47" i="230"/>
  <c r="AD14" i="267"/>
  <c r="AH47" i="230"/>
  <c r="AE14" i="267"/>
  <c r="AI47" i="230"/>
  <c r="AJ47" i="230"/>
  <c r="AG14" i="267"/>
  <c r="AK47" i="230"/>
  <c r="AH14" i="267"/>
  <c r="AL47" i="230"/>
  <c r="AI14" i="267"/>
  <c r="AM47" i="230"/>
  <c r="AJ14" i="267"/>
  <c r="AN47" i="230"/>
  <c r="AK14" i="267"/>
  <c r="AO47" i="230"/>
  <c r="AL14" i="267"/>
  <c r="AP47" i="230"/>
  <c r="AM14" i="267"/>
  <c r="AQ47" i="230"/>
  <c r="AN14" i="267"/>
  <c r="R47" i="231"/>
  <c r="S47" i="231"/>
  <c r="P15" i="267"/>
  <c r="T47" i="231"/>
  <c r="U47" i="231"/>
  <c r="R15" i="267"/>
  <c r="V47" i="231"/>
  <c r="S15" i="267"/>
  <c r="W47" i="231"/>
  <c r="T15" i="267"/>
  <c r="X47" i="231"/>
  <c r="U15" i="267"/>
  <c r="Y47" i="231"/>
  <c r="Z47" i="231"/>
  <c r="W15" i="267"/>
  <c r="AA47" i="231"/>
  <c r="X15" i="267"/>
  <c r="AB47" i="231"/>
  <c r="Y15" i="267"/>
  <c r="AC47" i="231"/>
  <c r="Z15" i="267"/>
  <c r="AD47" i="231"/>
  <c r="AA15" i="267"/>
  <c r="AE47" i="231"/>
  <c r="AB15" i="267"/>
  <c r="AF47" i="231"/>
  <c r="AC15" i="267"/>
  <c r="AG47" i="231"/>
  <c r="AD15" i="267"/>
  <c r="AH47" i="231"/>
  <c r="AE15" i="267"/>
  <c r="AI47" i="231"/>
  <c r="AF15" i="267"/>
  <c r="AJ47" i="231"/>
  <c r="AG15" i="267"/>
  <c r="AK47" i="231"/>
  <c r="AH15" i="267"/>
  <c r="AL47" i="231"/>
  <c r="AI15" i="267"/>
  <c r="AM47" i="231"/>
  <c r="AJ15" i="267"/>
  <c r="AN47" i="231"/>
  <c r="AK15" i="267"/>
  <c r="AO47" i="231"/>
  <c r="AL15" i="267"/>
  <c r="AP47" i="231"/>
  <c r="AM15" i="267"/>
  <c r="AQ47" i="231"/>
  <c r="AN15" i="267"/>
  <c r="R47" i="232"/>
  <c r="O16" i="267"/>
  <c r="S47" i="232"/>
  <c r="P16" i="267"/>
  <c r="T47" i="232"/>
  <c r="Q16" i="267"/>
  <c r="U47" i="232"/>
  <c r="R16" i="267"/>
  <c r="V47" i="232"/>
  <c r="W47" i="232"/>
  <c r="T16" i="267"/>
  <c r="X47" i="232"/>
  <c r="U16" i="267"/>
  <c r="Y47" i="232"/>
  <c r="V16" i="267"/>
  <c r="Z47" i="232"/>
  <c r="W16" i="267"/>
  <c r="AA47" i="232"/>
  <c r="X16" i="267"/>
  <c r="AB47" i="232"/>
  <c r="Y16" i="267"/>
  <c r="AC47" i="232"/>
  <c r="Z16" i="267"/>
  <c r="AD47" i="232"/>
  <c r="AA16" i="267"/>
  <c r="AE47" i="232"/>
  <c r="AB16" i="267"/>
  <c r="AF47" i="232"/>
  <c r="AC16" i="267"/>
  <c r="AG47" i="232"/>
  <c r="AD16" i="267"/>
  <c r="AH47" i="232"/>
  <c r="AE16" i="267"/>
  <c r="AI47" i="232"/>
  <c r="AF16" i="267"/>
  <c r="AJ47" i="232"/>
  <c r="AG16" i="267"/>
  <c r="AK47" i="232"/>
  <c r="AH16" i="267"/>
  <c r="AL47" i="232"/>
  <c r="AI16" i="267"/>
  <c r="AM47" i="232"/>
  <c r="AJ16" i="267"/>
  <c r="AN47" i="232"/>
  <c r="AK16" i="267"/>
  <c r="AO47" i="232"/>
  <c r="AP47" i="232"/>
  <c r="AM16" i="267"/>
  <c r="AQ47" i="232"/>
  <c r="AN16" i="267"/>
  <c r="R47" i="233"/>
  <c r="O17" i="267"/>
  <c r="S47" i="233"/>
  <c r="P17" i="267"/>
  <c r="T47" i="233"/>
  <c r="Q17" i="267"/>
  <c r="U47" i="233"/>
  <c r="R17" i="267"/>
  <c r="V47" i="233"/>
  <c r="S17" i="267"/>
  <c r="W47" i="233"/>
  <c r="T17" i="267"/>
  <c r="X47" i="233"/>
  <c r="Y47" i="233"/>
  <c r="V17" i="267"/>
  <c r="Z47" i="233"/>
  <c r="W17" i="267"/>
  <c r="AA47" i="233"/>
  <c r="X17" i="267"/>
  <c r="AB47" i="233"/>
  <c r="Y17" i="267"/>
  <c r="AC47" i="233"/>
  <c r="Z17" i="267"/>
  <c r="AD47" i="233"/>
  <c r="AA17" i="267"/>
  <c r="AE47" i="233"/>
  <c r="AF47" i="233"/>
  <c r="AG47" i="233"/>
  <c r="AD17" i="267"/>
  <c r="AH47" i="233"/>
  <c r="AE17" i="267"/>
  <c r="AI47" i="233"/>
  <c r="AF17" i="267"/>
  <c r="AJ47" i="233"/>
  <c r="AG17" i="267"/>
  <c r="AK47" i="233"/>
  <c r="AH17" i="267"/>
  <c r="AL47" i="233"/>
  <c r="AI17" i="267"/>
  <c r="AM47" i="233"/>
  <c r="AN47" i="233"/>
  <c r="AK17" i="267"/>
  <c r="AO47" i="233"/>
  <c r="AL17" i="267"/>
  <c r="AP47" i="233"/>
  <c r="AM17" i="267"/>
  <c r="AQ47" i="233"/>
  <c r="AN17" i="267"/>
  <c r="R47" i="234"/>
  <c r="O18" i="267"/>
  <c r="S47" i="234"/>
  <c r="P18" i="267"/>
  <c r="T47" i="234"/>
  <c r="U47" i="234"/>
  <c r="V47" i="234"/>
  <c r="W47" i="234"/>
  <c r="T18" i="267"/>
  <c r="X47" i="234"/>
  <c r="U18" i="267"/>
  <c r="Y47" i="234"/>
  <c r="V18" i="267"/>
  <c r="Z47" i="234"/>
  <c r="W18" i="267"/>
  <c r="AA47" i="234"/>
  <c r="AB47" i="234"/>
  <c r="Y18" i="267"/>
  <c r="AC47" i="234"/>
  <c r="Z18" i="267"/>
  <c r="AD47" i="234"/>
  <c r="AA18" i="267"/>
  <c r="AE47" i="234"/>
  <c r="AB18" i="267"/>
  <c r="AF47" i="234"/>
  <c r="AC18" i="267"/>
  <c r="AG47" i="234"/>
  <c r="AD18" i="267"/>
  <c r="AH47" i="234"/>
  <c r="AE18" i="267"/>
  <c r="AI47" i="234"/>
  <c r="AF18" i="267"/>
  <c r="AJ47" i="234"/>
  <c r="AG18" i="267"/>
  <c r="AK47" i="234"/>
  <c r="AL47" i="234"/>
  <c r="AI18" i="267"/>
  <c r="AM47" i="234"/>
  <c r="AN47" i="234"/>
  <c r="AK18" i="267"/>
  <c r="AO47" i="234"/>
  <c r="AP47" i="234"/>
  <c r="AM18" i="267"/>
  <c r="AQ47" i="234"/>
  <c r="AN18" i="267"/>
  <c r="R47" i="235"/>
  <c r="O19" i="267"/>
  <c r="S47" i="235"/>
  <c r="P19" i="267"/>
  <c r="T47" i="235"/>
  <c r="Q19" i="267"/>
  <c r="U47" i="235"/>
  <c r="R19" i="267"/>
  <c r="V47" i="235"/>
  <c r="S19" i="267"/>
  <c r="W47" i="235"/>
  <c r="T19" i="267"/>
  <c r="X47" i="235"/>
  <c r="U19" i="267"/>
  <c r="Y47" i="235"/>
  <c r="V19" i="267"/>
  <c r="Z47" i="235"/>
  <c r="W19" i="267"/>
  <c r="AA47" i="235"/>
  <c r="X19" i="267"/>
  <c r="AB47" i="235"/>
  <c r="Y19" i="267"/>
  <c r="AC47" i="235"/>
  <c r="Z19" i="267"/>
  <c r="AD47" i="235"/>
  <c r="AA19" i="267"/>
  <c r="AE47" i="235"/>
  <c r="AB19" i="267"/>
  <c r="AF47" i="235"/>
  <c r="AC19" i="267"/>
  <c r="AG47" i="235"/>
  <c r="AD19" i="267"/>
  <c r="AH47" i="235"/>
  <c r="AI47" i="235"/>
  <c r="AF19" i="267"/>
  <c r="AJ47" i="235"/>
  <c r="AG19" i="267"/>
  <c r="AK47" i="235"/>
  <c r="AH19" i="267"/>
  <c r="AL47" i="235"/>
  <c r="AI19" i="267"/>
  <c r="AM47" i="235"/>
  <c r="AJ19" i="267"/>
  <c r="AN47" i="235"/>
  <c r="AK19" i="267"/>
  <c r="AO47" i="235"/>
  <c r="AL19" i="267"/>
  <c r="AP47" i="235"/>
  <c r="AM19" i="267"/>
  <c r="AQ47" i="235"/>
  <c r="R47" i="236"/>
  <c r="O20" i="267"/>
  <c r="S47" i="236"/>
  <c r="P20" i="267"/>
  <c r="T47" i="236"/>
  <c r="Q20" i="267"/>
  <c r="U47" i="236"/>
  <c r="R20" i="267"/>
  <c r="V47" i="236"/>
  <c r="W47" i="236"/>
  <c r="T20" i="267"/>
  <c r="X47" i="236"/>
  <c r="U20" i="267"/>
  <c r="Y47" i="236"/>
  <c r="V20" i="267"/>
  <c r="Z47" i="236"/>
  <c r="W20" i="267"/>
  <c r="AA47" i="236"/>
  <c r="X20" i="267"/>
  <c r="AB47" i="236"/>
  <c r="Y20" i="267"/>
  <c r="AC47" i="236"/>
  <c r="Z20" i="267"/>
  <c r="AD47" i="236"/>
  <c r="AA20" i="267"/>
  <c r="AE47" i="236"/>
  <c r="AB20" i="267"/>
  <c r="AF47" i="236"/>
  <c r="AC20" i="267"/>
  <c r="AG47" i="236"/>
  <c r="AH47" i="236"/>
  <c r="AE20" i="267"/>
  <c r="AI47" i="236"/>
  <c r="AF20" i="267"/>
  <c r="AJ47" i="236"/>
  <c r="AG20" i="267"/>
  <c r="AK47" i="236"/>
  <c r="AH20" i="267"/>
  <c r="AL47" i="236"/>
  <c r="AI20" i="267"/>
  <c r="AM47" i="236"/>
  <c r="AJ20" i="267"/>
  <c r="AN47" i="236"/>
  <c r="AK20" i="267"/>
  <c r="AO47" i="236"/>
  <c r="AL20" i="267"/>
  <c r="AP47" i="236"/>
  <c r="AM20" i="267"/>
  <c r="AQ47" i="236"/>
  <c r="R47" i="237"/>
  <c r="S47" i="237"/>
  <c r="P21" i="267"/>
  <c r="T47" i="237"/>
  <c r="U47" i="237"/>
  <c r="R21" i="267"/>
  <c r="V47" i="237"/>
  <c r="S21" i="267"/>
  <c r="W47" i="237"/>
  <c r="X47" i="237"/>
  <c r="U21" i="267"/>
  <c r="Y47" i="237"/>
  <c r="V21" i="267"/>
  <c r="Z47" i="237"/>
  <c r="W21" i="267"/>
  <c r="AA47" i="237"/>
  <c r="X21" i="267"/>
  <c r="AB47" i="237"/>
  <c r="AC47" i="237"/>
  <c r="Z21" i="267"/>
  <c r="AD47" i="237"/>
  <c r="AA21" i="267"/>
  <c r="AE47" i="237"/>
  <c r="AB21" i="267"/>
  <c r="AF47" i="237"/>
  <c r="AC21" i="267"/>
  <c r="AG47" i="237"/>
  <c r="AH47" i="237"/>
  <c r="AI47" i="237"/>
  <c r="AF21" i="267"/>
  <c r="AJ47" i="237"/>
  <c r="AK47" i="237"/>
  <c r="AH21" i="267"/>
  <c r="AL47" i="237"/>
  <c r="AI21" i="267"/>
  <c r="AM47" i="237"/>
  <c r="AN47" i="237"/>
  <c r="AK21" i="267"/>
  <c r="AO47" i="237"/>
  <c r="AL21" i="267"/>
  <c r="AP47" i="237"/>
  <c r="AM21" i="267"/>
  <c r="AQ47" i="237"/>
  <c r="AN21" i="267"/>
  <c r="R47" i="238"/>
  <c r="O22" i="267"/>
  <c r="S47" i="238"/>
  <c r="P22" i="267"/>
  <c r="T47" i="238"/>
  <c r="Q22" i="267"/>
  <c r="U47" i="238"/>
  <c r="R22" i="267"/>
  <c r="V47" i="238"/>
  <c r="S22" i="267"/>
  <c r="W47" i="238"/>
  <c r="T22" i="267"/>
  <c r="X47" i="238"/>
  <c r="U22" i="267"/>
  <c r="X48" i="238"/>
  <c r="AT26" i="238"/>
  <c r="Y47" i="238"/>
  <c r="V22" i="267"/>
  <c r="Z47" i="238"/>
  <c r="W22" i="267"/>
  <c r="AA47" i="238"/>
  <c r="X22" i="267"/>
  <c r="AB47" i="238"/>
  <c r="AC47" i="238"/>
  <c r="AD47" i="238"/>
  <c r="AA22" i="267"/>
  <c r="AE47" i="238"/>
  <c r="AB22" i="267"/>
  <c r="AF47" i="238"/>
  <c r="AG47" i="238"/>
  <c r="AH47" i="238"/>
  <c r="AE22" i="267"/>
  <c r="AI47" i="238"/>
  <c r="AF22" i="267"/>
  <c r="AJ47" i="238"/>
  <c r="AG22" i="267"/>
  <c r="AK47" i="238"/>
  <c r="AK48" i="238"/>
  <c r="AL47" i="238"/>
  <c r="AI22" i="267"/>
  <c r="AM47" i="238"/>
  <c r="AJ22" i="267"/>
  <c r="AN47" i="238"/>
  <c r="AK22" i="267"/>
  <c r="AO47" i="238"/>
  <c r="AL22" i="267"/>
  <c r="AP47" i="238"/>
  <c r="AM22" i="267"/>
  <c r="AQ47" i="238"/>
  <c r="R47" i="239"/>
  <c r="O23" i="267"/>
  <c r="S47" i="239"/>
  <c r="P23" i="267"/>
  <c r="T47" i="239"/>
  <c r="Q23" i="267"/>
  <c r="U47" i="239"/>
  <c r="R23" i="267"/>
  <c r="V47" i="239"/>
  <c r="W47" i="239"/>
  <c r="T23" i="267"/>
  <c r="W48" i="239"/>
  <c r="AT25" i="239"/>
  <c r="X47" i="239"/>
  <c r="U23" i="267"/>
  <c r="X48" i="239"/>
  <c r="AT26" i="239"/>
  <c r="Y47" i="239"/>
  <c r="V23" i="267"/>
  <c r="Z47" i="239"/>
  <c r="W23" i="267"/>
  <c r="AA47" i="239"/>
  <c r="X23" i="267"/>
  <c r="AA48" i="239"/>
  <c r="AT29" i="239"/>
  <c r="AB47" i="239"/>
  <c r="AC47" i="239"/>
  <c r="Z23" i="267"/>
  <c r="AD47" i="239"/>
  <c r="AA23" i="267"/>
  <c r="AE47" i="239"/>
  <c r="AB23" i="267"/>
  <c r="AF47" i="239"/>
  <c r="AC23" i="267"/>
  <c r="AG47" i="239"/>
  <c r="AH47" i="239"/>
  <c r="AI47" i="239"/>
  <c r="AF23" i="267"/>
  <c r="AJ47" i="239"/>
  <c r="AG23" i="267"/>
  <c r="AK47" i="239"/>
  <c r="AH23" i="267"/>
  <c r="AL47" i="239"/>
  <c r="AI23" i="267"/>
  <c r="AM47" i="239"/>
  <c r="AJ23" i="267"/>
  <c r="AN47" i="239"/>
  <c r="AK23" i="267"/>
  <c r="AO47" i="239"/>
  <c r="AL23" i="267"/>
  <c r="AP47" i="239"/>
  <c r="AM23" i="267"/>
  <c r="AQ47" i="239"/>
  <c r="AN23" i="267"/>
  <c r="R47" i="240"/>
  <c r="S47" i="240"/>
  <c r="T47" i="240"/>
  <c r="Q24" i="267"/>
  <c r="U47" i="240"/>
  <c r="V47" i="240"/>
  <c r="S24" i="267"/>
  <c r="W47" i="240"/>
  <c r="T24" i="267"/>
  <c r="X47" i="240"/>
  <c r="Y47" i="240"/>
  <c r="Z47" i="240"/>
  <c r="W24" i="267"/>
  <c r="AA47" i="240"/>
  <c r="X24" i="267"/>
  <c r="AB47" i="240"/>
  <c r="AC47" i="240"/>
  <c r="Z24" i="267"/>
  <c r="AD47" i="240"/>
  <c r="AA24" i="267"/>
  <c r="AE47" i="240"/>
  <c r="AB24" i="267"/>
  <c r="AF47" i="240"/>
  <c r="AG47" i="240"/>
  <c r="AD24" i="267"/>
  <c r="AH47" i="240"/>
  <c r="AI47" i="240"/>
  <c r="AJ47" i="240"/>
  <c r="AG24" i="267"/>
  <c r="AK47" i="240"/>
  <c r="AH24" i="267"/>
  <c r="AL47" i="240"/>
  <c r="AI24" i="267"/>
  <c r="AM47" i="240"/>
  <c r="AJ24" i="267"/>
  <c r="AN47" i="240"/>
  <c r="AO47" i="240"/>
  <c r="AL24" i="267"/>
  <c r="AP47" i="240"/>
  <c r="AQ47" i="240"/>
  <c r="AN24" i="267"/>
  <c r="R47" i="241"/>
  <c r="S47" i="241"/>
  <c r="P25" i="267"/>
  <c r="S48" i="241"/>
  <c r="AT21" i="241"/>
  <c r="T47" i="241"/>
  <c r="Q25" i="267"/>
  <c r="U47" i="241"/>
  <c r="V47" i="241"/>
  <c r="S25" i="267"/>
  <c r="W47" i="241"/>
  <c r="T25" i="267"/>
  <c r="X47" i="241"/>
  <c r="U25" i="267"/>
  <c r="Y47" i="241"/>
  <c r="V25" i="267"/>
  <c r="Z47" i="241"/>
  <c r="W25" i="267"/>
  <c r="AA47" i="241"/>
  <c r="X25" i="267"/>
  <c r="AB47" i="241"/>
  <c r="Y25" i="267"/>
  <c r="AC47" i="241"/>
  <c r="Z25" i="267"/>
  <c r="AD47" i="241"/>
  <c r="AA25" i="267"/>
  <c r="AE47" i="241"/>
  <c r="AF47" i="241"/>
  <c r="AC25" i="267"/>
  <c r="AG47" i="241"/>
  <c r="AD25" i="267"/>
  <c r="AH47" i="241"/>
  <c r="AE25" i="267"/>
  <c r="AI47" i="241"/>
  <c r="AF25" i="267"/>
  <c r="AJ47" i="241"/>
  <c r="AG25" i="267"/>
  <c r="AK47" i="241"/>
  <c r="AH25" i="267"/>
  <c r="AL47" i="241"/>
  <c r="AI25" i="267"/>
  <c r="AL48" i="241"/>
  <c r="AT40" i="241"/>
  <c r="AM47" i="241"/>
  <c r="AJ25" i="267"/>
  <c r="AN47" i="241"/>
  <c r="AK25" i="267"/>
  <c r="AO47" i="241"/>
  <c r="AL25" i="267"/>
  <c r="AP47" i="241"/>
  <c r="AM25" i="267"/>
  <c r="AQ47" i="241"/>
  <c r="AN25" i="267"/>
  <c r="R47" i="242"/>
  <c r="O26" i="267"/>
  <c r="S47" i="242"/>
  <c r="P26" i="267"/>
  <c r="T47" i="242"/>
  <c r="Q26" i="267"/>
  <c r="U47" i="242"/>
  <c r="R26" i="267"/>
  <c r="V47" i="242"/>
  <c r="S26" i="267"/>
  <c r="W47" i="242"/>
  <c r="T26" i="267"/>
  <c r="X47" i="242"/>
  <c r="Y47" i="242"/>
  <c r="V26" i="267"/>
  <c r="Z47" i="242"/>
  <c r="W26" i="267"/>
  <c r="AA47" i="242"/>
  <c r="X26" i="267"/>
  <c r="AB47" i="242"/>
  <c r="Y26" i="267"/>
  <c r="AC47" i="242"/>
  <c r="Z26" i="267"/>
  <c r="AD47" i="242"/>
  <c r="AA26" i="267"/>
  <c r="AE47" i="242"/>
  <c r="AB26" i="267"/>
  <c r="AF47" i="242"/>
  <c r="AC26" i="267"/>
  <c r="AG47" i="242"/>
  <c r="AD26" i="267"/>
  <c r="AH47" i="242"/>
  <c r="AE26" i="267"/>
  <c r="AI47" i="242"/>
  <c r="AF26" i="267"/>
  <c r="AJ47" i="242"/>
  <c r="AG26" i="267"/>
  <c r="AK47" i="242"/>
  <c r="AH26" i="267"/>
  <c r="AL47" i="242"/>
  <c r="AI26" i="267"/>
  <c r="AM47" i="242"/>
  <c r="AN47" i="242"/>
  <c r="AO47" i="242"/>
  <c r="AL26" i="267"/>
  <c r="AP47" i="242"/>
  <c r="AM26" i="267"/>
  <c r="AQ47" i="242"/>
  <c r="R47" i="243"/>
  <c r="O27" i="267"/>
  <c r="S47" i="243"/>
  <c r="P27" i="267"/>
  <c r="T47" i="243"/>
  <c r="Q27" i="267"/>
  <c r="U47" i="243"/>
  <c r="R27" i="267"/>
  <c r="V47" i="243"/>
  <c r="S27" i="267"/>
  <c r="W47" i="243"/>
  <c r="T27" i="267"/>
  <c r="X47" i="243"/>
  <c r="U27" i="267"/>
  <c r="Y47" i="243"/>
  <c r="V27" i="267"/>
  <c r="Z47" i="243"/>
  <c r="W27" i="267"/>
  <c r="AA47" i="243"/>
  <c r="AB47" i="243"/>
  <c r="Y27" i="267"/>
  <c r="AC47" i="243"/>
  <c r="Z27" i="267"/>
  <c r="AD47" i="243"/>
  <c r="AA27" i="267"/>
  <c r="AE47" i="243"/>
  <c r="AB27" i="267"/>
  <c r="AF47" i="243"/>
  <c r="AC27" i="267"/>
  <c r="AG47" i="243"/>
  <c r="AD27" i="267"/>
  <c r="AH47" i="243"/>
  <c r="AE27" i="267"/>
  <c r="AI47" i="243"/>
  <c r="AF27" i="267"/>
  <c r="AJ47" i="243"/>
  <c r="AG27" i="267"/>
  <c r="AK47" i="243"/>
  <c r="AL47" i="243"/>
  <c r="AI27" i="267"/>
  <c r="AM47" i="243"/>
  <c r="AN47" i="243"/>
  <c r="AK27" i="267"/>
  <c r="AO47" i="243"/>
  <c r="AL27" i="267"/>
  <c r="AP47" i="243"/>
  <c r="AM27" i="267"/>
  <c r="AQ47" i="243"/>
  <c r="AN27" i="267"/>
  <c r="R47" i="244"/>
  <c r="O28" i="267"/>
  <c r="S47" i="244"/>
  <c r="P28" i="267"/>
  <c r="T47" i="244"/>
  <c r="Q28" i="267"/>
  <c r="U47" i="244"/>
  <c r="R28" i="267"/>
  <c r="V47" i="244"/>
  <c r="S28" i="267"/>
  <c r="W47" i="244"/>
  <c r="T28" i="267"/>
  <c r="X47" i="244"/>
  <c r="Y47" i="244"/>
  <c r="V28" i="267"/>
  <c r="Z47" i="244"/>
  <c r="W28" i="267"/>
  <c r="AA47" i="244"/>
  <c r="X28" i="267"/>
  <c r="AB47" i="244"/>
  <c r="Y28" i="267"/>
  <c r="AC47" i="244"/>
  <c r="Z28" i="267"/>
  <c r="AD47" i="244"/>
  <c r="AA28" i="267"/>
  <c r="AE47" i="244"/>
  <c r="AB28" i="267"/>
  <c r="AF47" i="244"/>
  <c r="AC28" i="267"/>
  <c r="AG47" i="244"/>
  <c r="AD28" i="267"/>
  <c r="AH47" i="244"/>
  <c r="AI47" i="244"/>
  <c r="AF28" i="267"/>
  <c r="AJ47" i="244"/>
  <c r="AG28" i="267"/>
  <c r="AK47" i="244"/>
  <c r="AH28" i="267"/>
  <c r="AL47" i="244"/>
  <c r="AM47" i="244"/>
  <c r="AN47" i="244"/>
  <c r="AK28" i="267"/>
  <c r="AO47" i="244"/>
  <c r="AL28" i="267"/>
  <c r="AP47" i="244"/>
  <c r="AM28" i="267"/>
  <c r="AQ47" i="244"/>
  <c r="AN28" i="267"/>
  <c r="AS46" i="218"/>
  <c r="AR47" i="218"/>
  <c r="AO2" i="267"/>
  <c r="AS46" i="219"/>
  <c r="AR46" i="219"/>
  <c r="AR47" i="219"/>
  <c r="AO3" i="267"/>
  <c r="AS46" i="220"/>
  <c r="AR46" i="220"/>
  <c r="AR47" i="220"/>
  <c r="AO4" i="267"/>
  <c r="AS46" i="221"/>
  <c r="AR46" i="221"/>
  <c r="AR47" i="221"/>
  <c r="AO5" i="267"/>
  <c r="AS46" i="222"/>
  <c r="AR46" i="222"/>
  <c r="AR48" i="222"/>
  <c r="AT46" i="222"/>
  <c r="AR47" i="222"/>
  <c r="AO6" i="267"/>
  <c r="AS46" i="223"/>
  <c r="AR46" i="223"/>
  <c r="AR48" i="223"/>
  <c r="AT46" i="223"/>
  <c r="AR47" i="223"/>
  <c r="AO7" i="267"/>
  <c r="AS46" i="224"/>
  <c r="AR46" i="224"/>
  <c r="AR47" i="224"/>
  <c r="AO8" i="267"/>
  <c r="AS46" i="225"/>
  <c r="AR46" i="225"/>
  <c r="AR47" i="225"/>
  <c r="AO9" i="267"/>
  <c r="AS46" i="226"/>
  <c r="AR46" i="226"/>
  <c r="AR48" i="226"/>
  <c r="AT46" i="226"/>
  <c r="AR47" i="226"/>
  <c r="AO10" i="267"/>
  <c r="AS46" i="227"/>
  <c r="AR46" i="227"/>
  <c r="AR48" i="227"/>
  <c r="AT46" i="227"/>
  <c r="AR47" i="227"/>
  <c r="AO11" i="267"/>
  <c r="AS46" i="228"/>
  <c r="AR46" i="228"/>
  <c r="AR47" i="228"/>
  <c r="AO12" i="267"/>
  <c r="AS46" i="229"/>
  <c r="AR47" i="229"/>
  <c r="AO13" i="267"/>
  <c r="AS46" i="230"/>
  <c r="AR46" i="230"/>
  <c r="AR48" i="230"/>
  <c r="AT46" i="230"/>
  <c r="AR47" i="230"/>
  <c r="AO14" i="267"/>
  <c r="AS46" i="231"/>
  <c r="AR46" i="231"/>
  <c r="AR47" i="231"/>
  <c r="AO15" i="267"/>
  <c r="AS46" i="232"/>
  <c r="AR46" i="232"/>
  <c r="AR47" i="232"/>
  <c r="AO16" i="267"/>
  <c r="AS46" i="233"/>
  <c r="AR46" i="233"/>
  <c r="AR48" i="233"/>
  <c r="AT46" i="233"/>
  <c r="AR47" i="233"/>
  <c r="AO17" i="267"/>
  <c r="AS46" i="234"/>
  <c r="AR46" i="234"/>
  <c r="AR48" i="234"/>
  <c r="AT46" i="234"/>
  <c r="AR47" i="234"/>
  <c r="AO18" i="267"/>
  <c r="AS46" i="235"/>
  <c r="AR46" i="235"/>
  <c r="AR47" i="235"/>
  <c r="AO19" i="267"/>
  <c r="AS46" i="236"/>
  <c r="AR46" i="236"/>
  <c r="AR47" i="236"/>
  <c r="AO20" i="267"/>
  <c r="AS46" i="237"/>
  <c r="AR46" i="237"/>
  <c r="AR48" i="237"/>
  <c r="AT46" i="237"/>
  <c r="AR47" i="237"/>
  <c r="AO21" i="267"/>
  <c r="AS46" i="238"/>
  <c r="AR46" i="238"/>
  <c r="AR48" i="238"/>
  <c r="AT46" i="238"/>
  <c r="AR47" i="238"/>
  <c r="AO22" i="267"/>
  <c r="AS46" i="239"/>
  <c r="AR46" i="239"/>
  <c r="AR47" i="239"/>
  <c r="AO23" i="267"/>
  <c r="AS46" i="240"/>
  <c r="AR46" i="240"/>
  <c r="AR47" i="240"/>
  <c r="AO24" i="267"/>
  <c r="AS46" i="241"/>
  <c r="AR46" i="241"/>
  <c r="AR47" i="241"/>
  <c r="AO25" i="267"/>
  <c r="AS46" i="242"/>
  <c r="AR46" i="242"/>
  <c r="AR48" i="242"/>
  <c r="AT46" i="242"/>
  <c r="AR47" i="242"/>
  <c r="AO26" i="267"/>
  <c r="AS46" i="243"/>
  <c r="AR46" i="243"/>
  <c r="AR48" i="243"/>
  <c r="AT46" i="243"/>
  <c r="AR47" i="243"/>
  <c r="AO27" i="267"/>
  <c r="AS46" i="244"/>
  <c r="AR46" i="244"/>
  <c r="AR47" i="244"/>
  <c r="AO28" i="267"/>
  <c r="E48" i="63"/>
  <c r="F48" i="63"/>
  <c r="G48" i="63"/>
  <c r="H48" i="63"/>
  <c r="I48" i="63"/>
  <c r="J48" i="63"/>
  <c r="K48" i="63"/>
  <c r="L48" i="63"/>
  <c r="M48" i="63"/>
  <c r="N48" i="63"/>
  <c r="O48" i="63"/>
  <c r="P48" i="63"/>
  <c r="Q48" i="63"/>
  <c r="R48" i="63"/>
  <c r="S48" i="63"/>
  <c r="T48" i="63"/>
  <c r="U48" i="63"/>
  <c r="V48" i="63"/>
  <c r="W48" i="63"/>
  <c r="X48" i="63"/>
  <c r="Y48" i="63"/>
  <c r="Z48" i="63"/>
  <c r="AA48" i="63"/>
  <c r="AB48" i="63"/>
  <c r="AC48" i="63"/>
  <c r="AD48" i="63"/>
  <c r="AE48" i="63"/>
  <c r="E49" i="63"/>
  <c r="F49" i="63"/>
  <c r="G49" i="63"/>
  <c r="H49" i="63"/>
  <c r="I49" i="63"/>
  <c r="J49" i="63"/>
  <c r="K49" i="63"/>
  <c r="L49" i="63"/>
  <c r="M49" i="63"/>
  <c r="N49" i="63"/>
  <c r="O49" i="63"/>
  <c r="P49" i="63"/>
  <c r="Q49" i="63"/>
  <c r="R49" i="63"/>
  <c r="S49" i="63"/>
  <c r="T49" i="63"/>
  <c r="U49" i="63"/>
  <c r="V49" i="63"/>
  <c r="W49" i="63"/>
  <c r="X49" i="63"/>
  <c r="Y49" i="63"/>
  <c r="Z49" i="63"/>
  <c r="AA49" i="63"/>
  <c r="AB49" i="63"/>
  <c r="AC49" i="63"/>
  <c r="AD49" i="63"/>
  <c r="AE49" i="63"/>
  <c r="E50" i="63"/>
  <c r="F50" i="63"/>
  <c r="G50" i="63"/>
  <c r="H50" i="63"/>
  <c r="I50" i="63"/>
  <c r="J50" i="63"/>
  <c r="K50" i="63"/>
  <c r="L50" i="63"/>
  <c r="M50" i="63"/>
  <c r="N50" i="63"/>
  <c r="O50" i="63"/>
  <c r="P50" i="63"/>
  <c r="Q50" i="63"/>
  <c r="R50" i="63"/>
  <c r="S50" i="63"/>
  <c r="T50" i="63"/>
  <c r="U50" i="63"/>
  <c r="V50" i="63"/>
  <c r="W50" i="63"/>
  <c r="X50" i="63"/>
  <c r="Y50" i="63"/>
  <c r="Z50" i="63"/>
  <c r="AA50" i="63"/>
  <c r="AB50" i="63"/>
  <c r="AC50" i="63"/>
  <c r="AD50" i="63"/>
  <c r="AE50" i="63"/>
  <c r="F9" i="218"/>
  <c r="F10" i="218"/>
  <c r="F45" i="218"/>
  <c r="E21" i="218"/>
  <c r="E20" i="218"/>
  <c r="AR8" i="239"/>
  <c r="J7" i="239"/>
  <c r="E29" i="129"/>
  <c r="F29" i="129"/>
  <c r="G29" i="129"/>
  <c r="H29" i="129"/>
  <c r="I29" i="129"/>
  <c r="J29" i="129"/>
  <c r="K29" i="129"/>
  <c r="L29" i="129"/>
  <c r="M29" i="129"/>
  <c r="N29" i="129"/>
  <c r="O29" i="129"/>
  <c r="P29" i="129"/>
  <c r="Q29" i="129"/>
  <c r="R29" i="129"/>
  <c r="S29" i="129"/>
  <c r="T29" i="129"/>
  <c r="U29" i="129"/>
  <c r="V29" i="129"/>
  <c r="W29" i="129"/>
  <c r="X29" i="129"/>
  <c r="Y29" i="129"/>
  <c r="Z29" i="129"/>
  <c r="AA29" i="129"/>
  <c r="AB29" i="129"/>
  <c r="AC29" i="129"/>
  <c r="AD29" i="129"/>
  <c r="AE29" i="129"/>
  <c r="E14" i="206"/>
  <c r="E27" i="206"/>
  <c r="E26" i="206"/>
  <c r="D55" i="211"/>
  <c r="D49" i="63"/>
  <c r="D56" i="211"/>
  <c r="D50" i="63"/>
  <c r="D54" i="211"/>
  <c r="D48" i="63"/>
  <c r="D48" i="211"/>
  <c r="AE31" i="129"/>
  <c r="AD31" i="129"/>
  <c r="AC31" i="129"/>
  <c r="AB31" i="129"/>
  <c r="AA31" i="129"/>
  <c r="Z31" i="129"/>
  <c r="Y31" i="129"/>
  <c r="X31" i="129"/>
  <c r="W31" i="129"/>
  <c r="V31" i="129"/>
  <c r="U31" i="129"/>
  <c r="T31" i="129"/>
  <c r="S31" i="129"/>
  <c r="R31" i="129"/>
  <c r="Q31" i="129"/>
  <c r="P31" i="129"/>
  <c r="O31" i="129"/>
  <c r="N31" i="129"/>
  <c r="M31" i="129"/>
  <c r="L31" i="129"/>
  <c r="K31" i="129"/>
  <c r="J31" i="129"/>
  <c r="I31" i="129"/>
  <c r="H31" i="129"/>
  <c r="G31" i="129"/>
  <c r="F31" i="129"/>
  <c r="E31" i="129"/>
  <c r="AE30" i="129"/>
  <c r="AD30" i="129"/>
  <c r="AC30" i="129"/>
  <c r="AB30" i="129"/>
  <c r="AA30" i="129"/>
  <c r="Z30" i="129"/>
  <c r="Y30" i="129"/>
  <c r="X30" i="129"/>
  <c r="W30" i="129"/>
  <c r="V30" i="129"/>
  <c r="U30" i="129"/>
  <c r="T30" i="129"/>
  <c r="S30" i="129"/>
  <c r="R30" i="129"/>
  <c r="Q30" i="129"/>
  <c r="P30" i="129"/>
  <c r="O30" i="129"/>
  <c r="N30" i="129"/>
  <c r="M30" i="129"/>
  <c r="L30" i="129"/>
  <c r="K30" i="129"/>
  <c r="J30" i="129"/>
  <c r="I30" i="129"/>
  <c r="H30" i="129"/>
  <c r="G30" i="129"/>
  <c r="F30" i="129"/>
  <c r="E30" i="129"/>
  <c r="AE28" i="129"/>
  <c r="AD28" i="129"/>
  <c r="AC28" i="129"/>
  <c r="AB28" i="129"/>
  <c r="AA28" i="129"/>
  <c r="Z28" i="129"/>
  <c r="Y28" i="129"/>
  <c r="X28" i="129"/>
  <c r="W28" i="129"/>
  <c r="V28" i="129"/>
  <c r="U28" i="129"/>
  <c r="T28" i="129"/>
  <c r="S28" i="129"/>
  <c r="R28" i="129"/>
  <c r="Q28" i="129"/>
  <c r="P28" i="129"/>
  <c r="O28" i="129"/>
  <c r="N28" i="129"/>
  <c r="M28" i="129"/>
  <c r="L28" i="129"/>
  <c r="K28" i="129"/>
  <c r="J28" i="129"/>
  <c r="I28" i="129"/>
  <c r="H28" i="129"/>
  <c r="G28" i="129"/>
  <c r="F28" i="129"/>
  <c r="E28" i="129"/>
  <c r="AE27" i="129"/>
  <c r="AD27" i="129"/>
  <c r="AC27" i="129"/>
  <c r="AB27" i="129"/>
  <c r="AA27" i="129"/>
  <c r="Z27" i="129"/>
  <c r="Y27" i="129"/>
  <c r="X27" i="129"/>
  <c r="W27" i="129"/>
  <c r="V27" i="129"/>
  <c r="U27" i="129"/>
  <c r="T27" i="129"/>
  <c r="S27" i="129"/>
  <c r="R27" i="129"/>
  <c r="Q27" i="129"/>
  <c r="P27" i="129"/>
  <c r="O27" i="129"/>
  <c r="N27" i="129"/>
  <c r="M27" i="129"/>
  <c r="L27" i="129"/>
  <c r="K27" i="129"/>
  <c r="J27" i="129"/>
  <c r="I27" i="129"/>
  <c r="H27" i="129"/>
  <c r="G27" i="129"/>
  <c r="F27" i="129"/>
  <c r="E27" i="129"/>
  <c r="Z23" i="129"/>
  <c r="H9" i="211"/>
  <c r="I9" i="211"/>
  <c r="J9" i="211"/>
  <c r="K9" i="211"/>
  <c r="L9" i="211"/>
  <c r="M9" i="211"/>
  <c r="N9" i="211"/>
  <c r="O9" i="211"/>
  <c r="P9" i="211"/>
  <c r="R9" i="211"/>
  <c r="S9" i="211"/>
  <c r="T9" i="211"/>
  <c r="U9" i="211"/>
  <c r="V9" i="211"/>
  <c r="X9" i="211"/>
  <c r="Y9" i="211"/>
  <c r="Z9" i="211"/>
  <c r="AA9" i="211"/>
  <c r="AB9" i="211"/>
  <c r="AC9" i="211"/>
  <c r="AD9" i="211"/>
  <c r="AE9" i="211"/>
  <c r="AF9" i="211"/>
  <c r="AG9" i="211"/>
  <c r="AH9" i="211"/>
  <c r="AI9" i="211"/>
  <c r="AJ9" i="211"/>
  <c r="AK9" i="211"/>
  <c r="AL9" i="211"/>
  <c r="AM9" i="211"/>
  <c r="AN9" i="211"/>
  <c r="AO9" i="211"/>
  <c r="AP9" i="211"/>
  <c r="AQ9" i="211"/>
  <c r="AR9" i="211"/>
  <c r="G10" i="211"/>
  <c r="I10" i="211"/>
  <c r="K10" i="211"/>
  <c r="L10" i="211"/>
  <c r="M10" i="211"/>
  <c r="N10" i="211"/>
  <c r="O10" i="211"/>
  <c r="P10" i="211"/>
  <c r="R10" i="211"/>
  <c r="S10" i="211"/>
  <c r="T10" i="211"/>
  <c r="U10" i="211"/>
  <c r="V10" i="211"/>
  <c r="W10" i="211"/>
  <c r="X10" i="211"/>
  <c r="Y10" i="211"/>
  <c r="Z10" i="211"/>
  <c r="AA10" i="211"/>
  <c r="AB10" i="211"/>
  <c r="AC10" i="211"/>
  <c r="AD10" i="211"/>
  <c r="AE10" i="211"/>
  <c r="AF10" i="211"/>
  <c r="AG10" i="211"/>
  <c r="AH10" i="211"/>
  <c r="AI10" i="211"/>
  <c r="AJ10" i="211"/>
  <c r="AK10" i="211"/>
  <c r="AL10" i="211"/>
  <c r="AM10" i="211"/>
  <c r="AN10" i="211"/>
  <c r="AO10" i="211"/>
  <c r="AP10" i="211"/>
  <c r="AQ10" i="211"/>
  <c r="AR10" i="211"/>
  <c r="G11" i="211"/>
  <c r="H11" i="211"/>
  <c r="J11" i="211"/>
  <c r="K11" i="211"/>
  <c r="L11" i="211"/>
  <c r="M11" i="211"/>
  <c r="P11" i="211"/>
  <c r="R11" i="211"/>
  <c r="S11" i="211"/>
  <c r="T11" i="211"/>
  <c r="U11" i="211"/>
  <c r="V11" i="211"/>
  <c r="W11" i="211"/>
  <c r="X11" i="211"/>
  <c r="Y11" i="211"/>
  <c r="Z11" i="211"/>
  <c r="AA11" i="211"/>
  <c r="AB11" i="211"/>
  <c r="AC11" i="211"/>
  <c r="AD11" i="211"/>
  <c r="AE11" i="211"/>
  <c r="AF11" i="211"/>
  <c r="AG11" i="211"/>
  <c r="AH11" i="211"/>
  <c r="AI11" i="211"/>
  <c r="AJ11" i="211"/>
  <c r="AK11" i="211"/>
  <c r="AL11" i="211"/>
  <c r="AM11" i="211"/>
  <c r="AN11" i="211"/>
  <c r="AO11" i="211"/>
  <c r="AP11" i="211"/>
  <c r="AQ11" i="211"/>
  <c r="AR11" i="211"/>
  <c r="G12" i="211"/>
  <c r="H12" i="211"/>
  <c r="I12" i="211"/>
  <c r="K12" i="211"/>
  <c r="L12" i="211"/>
  <c r="M12" i="211"/>
  <c r="N12" i="211"/>
  <c r="O12" i="211"/>
  <c r="P12" i="211"/>
  <c r="R12" i="211"/>
  <c r="S12" i="211"/>
  <c r="T12" i="211"/>
  <c r="U12" i="211"/>
  <c r="V12" i="211"/>
  <c r="W12" i="211"/>
  <c r="X12" i="211"/>
  <c r="Y12" i="211"/>
  <c r="Z12" i="211"/>
  <c r="AA12" i="211"/>
  <c r="AB12" i="211"/>
  <c r="AC12" i="211"/>
  <c r="AD12" i="211"/>
  <c r="AE12" i="211"/>
  <c r="AF12" i="211"/>
  <c r="AG12" i="211"/>
  <c r="AH12" i="211"/>
  <c r="AI12" i="211"/>
  <c r="AJ12" i="211"/>
  <c r="AK12" i="211"/>
  <c r="AL12" i="211"/>
  <c r="AM12" i="211"/>
  <c r="AN12" i="211"/>
  <c r="AO12" i="211"/>
  <c r="AP12" i="211"/>
  <c r="AQ12" i="211"/>
  <c r="AR12" i="211"/>
  <c r="L13" i="211"/>
  <c r="M13" i="211"/>
  <c r="R13" i="211"/>
  <c r="S13" i="211"/>
  <c r="T13" i="211"/>
  <c r="U13" i="211"/>
  <c r="V13" i="211"/>
  <c r="W13" i="211"/>
  <c r="X13" i="211"/>
  <c r="Y13" i="211"/>
  <c r="Z13" i="211"/>
  <c r="AA13" i="211"/>
  <c r="AB13" i="211"/>
  <c r="AC13" i="211"/>
  <c r="AD13" i="211"/>
  <c r="AE13" i="211"/>
  <c r="AF13" i="211"/>
  <c r="AG13" i="211"/>
  <c r="AH13" i="211"/>
  <c r="AI13" i="211"/>
  <c r="AJ13" i="211"/>
  <c r="AK13" i="211"/>
  <c r="AL13" i="211"/>
  <c r="AM13" i="211"/>
  <c r="AN13" i="211"/>
  <c r="AO13" i="211"/>
  <c r="AP13" i="211"/>
  <c r="AQ13" i="211"/>
  <c r="AR13" i="211"/>
  <c r="K14" i="211"/>
  <c r="M14" i="211"/>
  <c r="R14" i="211"/>
  <c r="S14" i="211"/>
  <c r="T14" i="211"/>
  <c r="U14" i="211"/>
  <c r="V14" i="211"/>
  <c r="W14" i="211"/>
  <c r="X14" i="211"/>
  <c r="Y14" i="211"/>
  <c r="Z14" i="211"/>
  <c r="AA14" i="211"/>
  <c r="AB14" i="211"/>
  <c r="AC14" i="211"/>
  <c r="AD14" i="211"/>
  <c r="AE14" i="211"/>
  <c r="AF14" i="211"/>
  <c r="AG14" i="211"/>
  <c r="AH14" i="211"/>
  <c r="AI14" i="211"/>
  <c r="AJ14" i="211"/>
  <c r="AK14" i="211"/>
  <c r="AL14" i="211"/>
  <c r="AM14" i="211"/>
  <c r="AN14" i="211"/>
  <c r="AO14" i="211"/>
  <c r="AP14" i="211"/>
  <c r="AQ14" i="211"/>
  <c r="AR14" i="211"/>
  <c r="K15" i="211"/>
  <c r="L15" i="211"/>
  <c r="R15" i="211"/>
  <c r="S15" i="211"/>
  <c r="T15" i="211"/>
  <c r="U15" i="211"/>
  <c r="V15" i="211"/>
  <c r="W15" i="211"/>
  <c r="X15" i="211"/>
  <c r="Y15" i="211"/>
  <c r="Z15" i="211"/>
  <c r="AA15" i="211"/>
  <c r="AB15" i="211"/>
  <c r="AC15" i="211"/>
  <c r="AD15" i="211"/>
  <c r="AE15" i="211"/>
  <c r="AF15" i="211"/>
  <c r="AG15" i="211"/>
  <c r="AH15" i="211"/>
  <c r="AI15" i="211"/>
  <c r="AJ15" i="211"/>
  <c r="AK15" i="211"/>
  <c r="AL15" i="211"/>
  <c r="AM15" i="211"/>
  <c r="AN15" i="211"/>
  <c r="AO15" i="211"/>
  <c r="AP15" i="211"/>
  <c r="AQ15" i="211"/>
  <c r="AR15" i="211"/>
  <c r="G16" i="211"/>
  <c r="H16" i="211"/>
  <c r="I16" i="211"/>
  <c r="J16" i="211"/>
  <c r="K16" i="211"/>
  <c r="L16" i="211"/>
  <c r="M16" i="211"/>
  <c r="O16" i="211"/>
  <c r="P16" i="211"/>
  <c r="R16" i="211"/>
  <c r="S16" i="211"/>
  <c r="T16" i="211"/>
  <c r="U16" i="211"/>
  <c r="V16" i="211"/>
  <c r="W16" i="211"/>
  <c r="X16" i="211"/>
  <c r="Y16" i="211"/>
  <c r="Z16" i="211"/>
  <c r="AA16" i="211"/>
  <c r="AB16" i="211"/>
  <c r="AC16" i="211"/>
  <c r="AD16" i="211"/>
  <c r="AE16" i="211"/>
  <c r="AF16" i="211"/>
  <c r="AG16" i="211"/>
  <c r="AH16" i="211"/>
  <c r="AI16" i="211"/>
  <c r="AJ16" i="211"/>
  <c r="AK16" i="211"/>
  <c r="AL16" i="211"/>
  <c r="AM16" i="211"/>
  <c r="AN16" i="211"/>
  <c r="AO16" i="211"/>
  <c r="AP16" i="211"/>
  <c r="AQ16" i="211"/>
  <c r="AR16" i="211"/>
  <c r="G17" i="211"/>
  <c r="H17" i="211"/>
  <c r="I17" i="211"/>
  <c r="J17" i="211"/>
  <c r="K17" i="211"/>
  <c r="L17" i="211"/>
  <c r="M17" i="211"/>
  <c r="N17" i="211"/>
  <c r="P17" i="211"/>
  <c r="R17" i="211"/>
  <c r="S17" i="211"/>
  <c r="T17" i="211"/>
  <c r="U17" i="211"/>
  <c r="V17" i="211"/>
  <c r="W17" i="211"/>
  <c r="X17" i="211"/>
  <c r="Y17" i="211"/>
  <c r="Z17" i="211"/>
  <c r="AA17" i="211"/>
  <c r="AB17" i="211"/>
  <c r="AC17" i="211"/>
  <c r="AD17" i="211"/>
  <c r="AE17" i="211"/>
  <c r="AF17" i="211"/>
  <c r="AG17" i="211"/>
  <c r="AH17" i="211"/>
  <c r="AI17" i="211"/>
  <c r="AJ17" i="211"/>
  <c r="AK17" i="211"/>
  <c r="AL17" i="211"/>
  <c r="AM17" i="211"/>
  <c r="AN17" i="211"/>
  <c r="AO17" i="211"/>
  <c r="AP17" i="211"/>
  <c r="AQ17" i="211"/>
  <c r="AR17" i="211"/>
  <c r="G18" i="211"/>
  <c r="H18" i="211"/>
  <c r="I18" i="211"/>
  <c r="J18" i="211"/>
  <c r="K18" i="211"/>
  <c r="L18" i="211"/>
  <c r="M18" i="211"/>
  <c r="N18" i="211"/>
  <c r="O18" i="211"/>
  <c r="R18" i="211"/>
  <c r="S18" i="211"/>
  <c r="T18" i="211"/>
  <c r="U18" i="211"/>
  <c r="V18" i="211"/>
  <c r="W18" i="211"/>
  <c r="X18" i="211"/>
  <c r="Y18" i="211"/>
  <c r="Z18" i="211"/>
  <c r="AA18" i="211"/>
  <c r="AB18" i="211"/>
  <c r="AC18" i="211"/>
  <c r="AD18" i="211"/>
  <c r="AE18" i="211"/>
  <c r="AF18" i="211"/>
  <c r="AG18" i="211"/>
  <c r="AH18" i="211"/>
  <c r="AI18" i="211"/>
  <c r="AJ18" i="211"/>
  <c r="AK18" i="211"/>
  <c r="AL18" i="211"/>
  <c r="AM18" i="211"/>
  <c r="AN18" i="211"/>
  <c r="AO18" i="211"/>
  <c r="AP18" i="211"/>
  <c r="AQ18" i="211"/>
  <c r="AR18" i="211"/>
  <c r="G20" i="211"/>
  <c r="H20" i="211"/>
  <c r="I20" i="211"/>
  <c r="J20" i="211"/>
  <c r="K20" i="211"/>
  <c r="L20" i="211"/>
  <c r="M20" i="211"/>
  <c r="N20" i="211"/>
  <c r="O20" i="211"/>
  <c r="P20" i="211"/>
  <c r="S20" i="211"/>
  <c r="T20" i="211"/>
  <c r="U20" i="211"/>
  <c r="V20" i="211"/>
  <c r="W20" i="211"/>
  <c r="X20" i="211"/>
  <c r="Y20" i="211"/>
  <c r="Z20" i="211"/>
  <c r="AA20" i="211"/>
  <c r="AB20" i="211"/>
  <c r="AC20" i="211"/>
  <c r="AD20" i="211"/>
  <c r="AE20" i="211"/>
  <c r="AF20" i="211"/>
  <c r="AG20" i="211"/>
  <c r="AH20" i="211"/>
  <c r="AI20" i="211"/>
  <c r="AJ20" i="211"/>
  <c r="AK20" i="211"/>
  <c r="AL20" i="211"/>
  <c r="AM20" i="211"/>
  <c r="AN20" i="211"/>
  <c r="AO20" i="211"/>
  <c r="AP20" i="211"/>
  <c r="AQ20" i="211"/>
  <c r="AR20" i="211"/>
  <c r="G21" i="211"/>
  <c r="H21" i="211"/>
  <c r="I21" i="211"/>
  <c r="J21" i="211"/>
  <c r="K21" i="211"/>
  <c r="L21" i="211"/>
  <c r="M21" i="211"/>
  <c r="N21" i="211"/>
  <c r="O21" i="211"/>
  <c r="P21" i="211"/>
  <c r="R21" i="211"/>
  <c r="T21" i="211"/>
  <c r="U21" i="211"/>
  <c r="V21" i="211"/>
  <c r="W21" i="211"/>
  <c r="X21" i="211"/>
  <c r="Y21" i="211"/>
  <c r="Z21" i="211"/>
  <c r="AA21" i="211"/>
  <c r="AB21" i="211"/>
  <c r="AC21" i="211"/>
  <c r="AD21" i="211"/>
  <c r="AE21" i="211"/>
  <c r="AF21" i="211"/>
  <c r="AG21" i="211"/>
  <c r="AH21" i="211"/>
  <c r="AI21" i="211"/>
  <c r="AJ21" i="211"/>
  <c r="AK21" i="211"/>
  <c r="AL21" i="211"/>
  <c r="AM21" i="211"/>
  <c r="AN21" i="211"/>
  <c r="AO21" i="211"/>
  <c r="AP21" i="211"/>
  <c r="AQ21" i="211"/>
  <c r="AR21" i="211"/>
  <c r="G22" i="211"/>
  <c r="H22" i="211"/>
  <c r="I22" i="211"/>
  <c r="J22" i="211"/>
  <c r="K22" i="211"/>
  <c r="L22" i="211"/>
  <c r="M22" i="211"/>
  <c r="N22" i="211"/>
  <c r="O22" i="211"/>
  <c r="P22" i="211"/>
  <c r="R22" i="211"/>
  <c r="S22" i="211"/>
  <c r="U22" i="211"/>
  <c r="V22" i="211"/>
  <c r="W22" i="211"/>
  <c r="X22" i="211"/>
  <c r="Y22" i="211"/>
  <c r="Z22" i="211"/>
  <c r="AA22" i="211"/>
  <c r="AB22" i="211"/>
  <c r="AC22" i="211"/>
  <c r="AD22" i="211"/>
  <c r="AE22" i="211"/>
  <c r="AF22" i="211"/>
  <c r="AG22" i="211"/>
  <c r="AH22" i="211"/>
  <c r="AI22" i="211"/>
  <c r="AJ22" i="211"/>
  <c r="AK22" i="211"/>
  <c r="AL22" i="211"/>
  <c r="AM22" i="211"/>
  <c r="AN22" i="211"/>
  <c r="AO22" i="211"/>
  <c r="AP22" i="211"/>
  <c r="AQ22" i="211"/>
  <c r="AR22" i="211"/>
  <c r="G23" i="211"/>
  <c r="H23" i="211"/>
  <c r="I23" i="211"/>
  <c r="J23" i="211"/>
  <c r="K23" i="211"/>
  <c r="L23" i="211"/>
  <c r="M23" i="211"/>
  <c r="N23" i="211"/>
  <c r="O23" i="211"/>
  <c r="P23" i="211"/>
  <c r="R23" i="211"/>
  <c r="S23" i="211"/>
  <c r="T23" i="211"/>
  <c r="V23" i="211"/>
  <c r="W23" i="211"/>
  <c r="X23" i="211"/>
  <c r="Y23" i="211"/>
  <c r="Z23" i="211"/>
  <c r="AA23" i="211"/>
  <c r="AB23" i="211"/>
  <c r="AC23" i="211"/>
  <c r="AD23" i="211"/>
  <c r="AE23" i="211"/>
  <c r="AF23" i="211"/>
  <c r="AG23" i="211"/>
  <c r="AH23" i="211"/>
  <c r="AI23" i="211"/>
  <c r="AJ23" i="211"/>
  <c r="AK23" i="211"/>
  <c r="AL23" i="211"/>
  <c r="AM23" i="211"/>
  <c r="AN23" i="211"/>
  <c r="AO23" i="211"/>
  <c r="AP23" i="211"/>
  <c r="AQ23" i="211"/>
  <c r="AR23" i="211"/>
  <c r="G24" i="211"/>
  <c r="H24" i="211"/>
  <c r="I24" i="211"/>
  <c r="J24" i="211"/>
  <c r="K24" i="211"/>
  <c r="L24" i="211"/>
  <c r="M24" i="211"/>
  <c r="N24" i="211"/>
  <c r="O24" i="211"/>
  <c r="P24" i="211"/>
  <c r="R24" i="211"/>
  <c r="S24" i="211"/>
  <c r="T24" i="211"/>
  <c r="U24" i="211"/>
  <c r="W24" i="211"/>
  <c r="X24" i="211"/>
  <c r="Y24" i="211"/>
  <c r="Z24" i="211"/>
  <c r="AA24" i="211"/>
  <c r="AB24" i="211"/>
  <c r="AC24" i="211"/>
  <c r="AD24" i="211"/>
  <c r="AE24" i="211"/>
  <c r="AF24" i="211"/>
  <c r="AG24" i="211"/>
  <c r="AH24" i="211"/>
  <c r="AI24" i="211"/>
  <c r="AJ24" i="211"/>
  <c r="AK24" i="211"/>
  <c r="AL24" i="211"/>
  <c r="AM24" i="211"/>
  <c r="AN24" i="211"/>
  <c r="AO24" i="211"/>
  <c r="AP24" i="211"/>
  <c r="AQ24" i="211"/>
  <c r="AR24" i="211"/>
  <c r="G25" i="211"/>
  <c r="H25" i="211"/>
  <c r="I25" i="211"/>
  <c r="J25" i="211"/>
  <c r="K25" i="211"/>
  <c r="L25" i="211"/>
  <c r="M25" i="211"/>
  <c r="N25" i="211"/>
  <c r="O25" i="211"/>
  <c r="P25" i="211"/>
  <c r="R25" i="211"/>
  <c r="S25" i="211"/>
  <c r="T25" i="211"/>
  <c r="U25" i="211"/>
  <c r="V25" i="211"/>
  <c r="X25" i="211"/>
  <c r="Y25" i="211"/>
  <c r="Z25" i="211"/>
  <c r="AA25" i="211"/>
  <c r="AB25" i="211"/>
  <c r="AC25" i="211"/>
  <c r="AD25" i="211"/>
  <c r="AE25" i="211"/>
  <c r="AF25" i="211"/>
  <c r="AG25" i="211"/>
  <c r="AH25" i="211"/>
  <c r="AI25" i="211"/>
  <c r="AJ25" i="211"/>
  <c r="AK25" i="211"/>
  <c r="AL25" i="211"/>
  <c r="AM25" i="211"/>
  <c r="AN25" i="211"/>
  <c r="AO25" i="211"/>
  <c r="AP25" i="211"/>
  <c r="AQ25" i="211"/>
  <c r="AR25" i="211"/>
  <c r="G26" i="211"/>
  <c r="H26" i="211"/>
  <c r="I26" i="211"/>
  <c r="J26" i="211"/>
  <c r="K26" i="211"/>
  <c r="L26" i="211"/>
  <c r="M26" i="211"/>
  <c r="N26" i="211"/>
  <c r="O26" i="211"/>
  <c r="P26" i="211"/>
  <c r="R26" i="211"/>
  <c r="S26" i="211"/>
  <c r="T26" i="211"/>
  <c r="U26" i="211"/>
  <c r="V26" i="211"/>
  <c r="W26" i="211"/>
  <c r="Y26" i="211"/>
  <c r="Z26" i="211"/>
  <c r="AA26" i="211"/>
  <c r="AB26" i="211"/>
  <c r="AC26" i="211"/>
  <c r="AD26" i="211"/>
  <c r="AE26" i="211"/>
  <c r="AF26" i="211"/>
  <c r="AG26" i="211"/>
  <c r="AH26" i="211"/>
  <c r="AI26" i="211"/>
  <c r="AJ26" i="211"/>
  <c r="AK26" i="211"/>
  <c r="AL26" i="211"/>
  <c r="AM26" i="211"/>
  <c r="AN26" i="211"/>
  <c r="AO26" i="211"/>
  <c r="AP26" i="211"/>
  <c r="AQ26" i="211"/>
  <c r="AR26" i="211"/>
  <c r="G27" i="211"/>
  <c r="H27" i="211"/>
  <c r="I27" i="211"/>
  <c r="J27" i="211"/>
  <c r="K27" i="211"/>
  <c r="L27" i="211"/>
  <c r="M27" i="211"/>
  <c r="N27" i="211"/>
  <c r="O27" i="211"/>
  <c r="P27" i="211"/>
  <c r="R27" i="211"/>
  <c r="S27" i="211"/>
  <c r="T27" i="211"/>
  <c r="U27" i="211"/>
  <c r="V27" i="211"/>
  <c r="W27" i="211"/>
  <c r="X27" i="211"/>
  <c r="Z27" i="211"/>
  <c r="AA27" i="211"/>
  <c r="AB27" i="211"/>
  <c r="AC27" i="211"/>
  <c r="AD27" i="211"/>
  <c r="AE27" i="211"/>
  <c r="AF27" i="211"/>
  <c r="AG27" i="211"/>
  <c r="AH27" i="211"/>
  <c r="AI27" i="211"/>
  <c r="AJ27" i="211"/>
  <c r="AK27" i="211"/>
  <c r="AL27" i="211"/>
  <c r="AM27" i="211"/>
  <c r="AN27" i="211"/>
  <c r="AO27" i="211"/>
  <c r="AP27" i="211"/>
  <c r="AQ27" i="211"/>
  <c r="AR27" i="211"/>
  <c r="G28" i="211"/>
  <c r="H28" i="211"/>
  <c r="I28" i="211"/>
  <c r="J28" i="211"/>
  <c r="K28" i="211"/>
  <c r="L28" i="211"/>
  <c r="M28" i="211"/>
  <c r="N28" i="211"/>
  <c r="O28" i="211"/>
  <c r="P28" i="211"/>
  <c r="R28" i="211"/>
  <c r="S28" i="211"/>
  <c r="T28" i="211"/>
  <c r="U28" i="211"/>
  <c r="V28" i="211"/>
  <c r="W28" i="211"/>
  <c r="X28" i="211"/>
  <c r="Y28" i="211"/>
  <c r="AA28" i="211"/>
  <c r="AB28" i="211"/>
  <c r="AC28" i="211"/>
  <c r="AD28" i="211"/>
  <c r="AE28" i="211"/>
  <c r="AF28" i="211"/>
  <c r="AG28" i="211"/>
  <c r="AH28" i="211"/>
  <c r="AI28" i="211"/>
  <c r="AJ28" i="211"/>
  <c r="AK28" i="211"/>
  <c r="AL28" i="211"/>
  <c r="AM28" i="211"/>
  <c r="AN28" i="211"/>
  <c r="AO28" i="211"/>
  <c r="AP28" i="211"/>
  <c r="AQ28" i="211"/>
  <c r="AR28" i="211"/>
  <c r="G29" i="211"/>
  <c r="H29" i="211"/>
  <c r="I29" i="211"/>
  <c r="J29" i="211"/>
  <c r="K29" i="211"/>
  <c r="L29" i="211"/>
  <c r="M29" i="211"/>
  <c r="N29" i="211"/>
  <c r="O29" i="211"/>
  <c r="P29" i="211"/>
  <c r="R29" i="211"/>
  <c r="S29" i="211"/>
  <c r="T29" i="211"/>
  <c r="U29" i="211"/>
  <c r="V29" i="211"/>
  <c r="W29" i="211"/>
  <c r="X29" i="211"/>
  <c r="Y29" i="211"/>
  <c r="Z29" i="211"/>
  <c r="AB29" i="211"/>
  <c r="AC29" i="211"/>
  <c r="AD29" i="211"/>
  <c r="AE29" i="211"/>
  <c r="AF29" i="211"/>
  <c r="AG29" i="211"/>
  <c r="AH29" i="211"/>
  <c r="AI29" i="211"/>
  <c r="AJ29" i="211"/>
  <c r="AK29" i="211"/>
  <c r="AL29" i="211"/>
  <c r="AM29" i="211"/>
  <c r="AN29" i="211"/>
  <c r="AO29" i="211"/>
  <c r="AP29" i="211"/>
  <c r="AQ29" i="211"/>
  <c r="AR29" i="211"/>
  <c r="G30" i="211"/>
  <c r="H30" i="211"/>
  <c r="I30" i="211"/>
  <c r="J30" i="211"/>
  <c r="K30" i="211"/>
  <c r="L30" i="211"/>
  <c r="M30" i="211"/>
  <c r="N30" i="211"/>
  <c r="O30" i="211"/>
  <c r="P30" i="211"/>
  <c r="R30" i="211"/>
  <c r="S30" i="211"/>
  <c r="T30" i="211"/>
  <c r="U30" i="211"/>
  <c r="V30" i="211"/>
  <c r="W30" i="211"/>
  <c r="X30" i="211"/>
  <c r="Y30" i="211"/>
  <c r="Z30" i="211"/>
  <c r="AA30" i="211"/>
  <c r="AC30" i="211"/>
  <c r="AD30" i="211"/>
  <c r="AE30" i="211"/>
  <c r="AF30" i="211"/>
  <c r="AG30" i="211"/>
  <c r="AH30" i="211"/>
  <c r="AI30" i="211"/>
  <c r="AJ30" i="211"/>
  <c r="AK30" i="211"/>
  <c r="AL30" i="211"/>
  <c r="AM30" i="211"/>
  <c r="AN30" i="211"/>
  <c r="AO30" i="211"/>
  <c r="AP30" i="211"/>
  <c r="AQ30" i="211"/>
  <c r="AR30" i="211"/>
  <c r="G31" i="211"/>
  <c r="H31" i="211"/>
  <c r="I31" i="211"/>
  <c r="J31" i="211"/>
  <c r="K31" i="211"/>
  <c r="L31" i="211"/>
  <c r="M31" i="211"/>
  <c r="N31" i="211"/>
  <c r="O31" i="211"/>
  <c r="P31" i="211"/>
  <c r="R31" i="211"/>
  <c r="S31" i="211"/>
  <c r="T31" i="211"/>
  <c r="U31" i="211"/>
  <c r="V31" i="211"/>
  <c r="W31" i="211"/>
  <c r="X31" i="211"/>
  <c r="Y31" i="211"/>
  <c r="Z31" i="211"/>
  <c r="AA31" i="211"/>
  <c r="AB31" i="211"/>
  <c r="AD31" i="211"/>
  <c r="AE31" i="211"/>
  <c r="AF31" i="211"/>
  <c r="AG31" i="211"/>
  <c r="AH31" i="211"/>
  <c r="AI31" i="211"/>
  <c r="AJ31" i="211"/>
  <c r="AK31" i="211"/>
  <c r="AL31" i="211"/>
  <c r="AM31" i="211"/>
  <c r="AN31" i="211"/>
  <c r="AO31" i="211"/>
  <c r="AP31" i="211"/>
  <c r="AQ31" i="211"/>
  <c r="AR31" i="211"/>
  <c r="G32" i="211"/>
  <c r="H32" i="211"/>
  <c r="I32" i="211"/>
  <c r="J32" i="211"/>
  <c r="K32" i="211"/>
  <c r="L32" i="211"/>
  <c r="M32" i="211"/>
  <c r="N32" i="211"/>
  <c r="O32" i="211"/>
  <c r="P32" i="211"/>
  <c r="R32" i="211"/>
  <c r="S32" i="211"/>
  <c r="T32" i="211"/>
  <c r="U32" i="211"/>
  <c r="V32" i="211"/>
  <c r="W32" i="211"/>
  <c r="X32" i="211"/>
  <c r="Y32" i="211"/>
  <c r="Z32" i="211"/>
  <c r="AA32" i="211"/>
  <c r="AB32" i="211"/>
  <c r="AC32" i="211"/>
  <c r="AE32" i="211"/>
  <c r="AF32" i="211"/>
  <c r="AG32" i="211"/>
  <c r="AH32" i="211"/>
  <c r="AI32" i="211"/>
  <c r="AJ32" i="211"/>
  <c r="AK32" i="211"/>
  <c r="AL32" i="211"/>
  <c r="AM32" i="211"/>
  <c r="AN32" i="211"/>
  <c r="AO32" i="211"/>
  <c r="AP32" i="211"/>
  <c r="AQ32" i="211"/>
  <c r="AR32" i="211"/>
  <c r="G33" i="211"/>
  <c r="H33" i="211"/>
  <c r="I33" i="211"/>
  <c r="J33" i="211"/>
  <c r="K33" i="211"/>
  <c r="L33" i="211"/>
  <c r="M33" i="211"/>
  <c r="N33" i="211"/>
  <c r="O33" i="211"/>
  <c r="P33" i="211"/>
  <c r="R33" i="211"/>
  <c r="S33" i="211"/>
  <c r="T33" i="211"/>
  <c r="U33" i="211"/>
  <c r="V33" i="211"/>
  <c r="W33" i="211"/>
  <c r="X33" i="211"/>
  <c r="Y33" i="211"/>
  <c r="Z33" i="211"/>
  <c r="AA33" i="211"/>
  <c r="AB33" i="211"/>
  <c r="AC33" i="211"/>
  <c r="AD33" i="211"/>
  <c r="AF33" i="211"/>
  <c r="AG33" i="211"/>
  <c r="AH33" i="211"/>
  <c r="AI33" i="211"/>
  <c r="AJ33" i="211"/>
  <c r="AK33" i="211"/>
  <c r="AL33" i="211"/>
  <c r="AM33" i="211"/>
  <c r="AN33" i="211"/>
  <c r="AO33" i="211"/>
  <c r="AP33" i="211"/>
  <c r="AQ33" i="211"/>
  <c r="AR33" i="211"/>
  <c r="G34" i="211"/>
  <c r="H34" i="211"/>
  <c r="I34" i="211"/>
  <c r="J34" i="211"/>
  <c r="K34" i="211"/>
  <c r="L34" i="211"/>
  <c r="M34" i="211"/>
  <c r="N34" i="211"/>
  <c r="O34" i="211"/>
  <c r="P34" i="211"/>
  <c r="R34" i="211"/>
  <c r="S34" i="211"/>
  <c r="T34" i="211"/>
  <c r="U34" i="211"/>
  <c r="V34" i="211"/>
  <c r="W34" i="211"/>
  <c r="X34" i="211"/>
  <c r="Y34" i="211"/>
  <c r="Z34" i="211"/>
  <c r="AA34" i="211"/>
  <c r="AB34" i="211"/>
  <c r="AC34" i="211"/>
  <c r="AD34" i="211"/>
  <c r="AE34" i="211"/>
  <c r="AG34" i="211"/>
  <c r="AH34" i="211"/>
  <c r="AI34" i="211"/>
  <c r="AJ34" i="211"/>
  <c r="AK34" i="211"/>
  <c r="AL34" i="211"/>
  <c r="AM34" i="211"/>
  <c r="AN34" i="211"/>
  <c r="AO34" i="211"/>
  <c r="AP34" i="211"/>
  <c r="AQ34" i="211"/>
  <c r="AR34" i="211"/>
  <c r="G35" i="211"/>
  <c r="H35" i="211"/>
  <c r="I35" i="211"/>
  <c r="J35" i="211"/>
  <c r="K35" i="211"/>
  <c r="L35" i="211"/>
  <c r="M35" i="211"/>
  <c r="N35" i="211"/>
  <c r="O35" i="211"/>
  <c r="P35" i="211"/>
  <c r="R35" i="211"/>
  <c r="S35" i="211"/>
  <c r="T35" i="211"/>
  <c r="U35" i="211"/>
  <c r="V35" i="211"/>
  <c r="W35" i="211"/>
  <c r="X35" i="211"/>
  <c r="Y35" i="211"/>
  <c r="Z35" i="211"/>
  <c r="AA35" i="211"/>
  <c r="AB35" i="211"/>
  <c r="AC35" i="211"/>
  <c r="AD35" i="211"/>
  <c r="AE35" i="211"/>
  <c r="AF35" i="211"/>
  <c r="AH35" i="211"/>
  <c r="AI35" i="211"/>
  <c r="AJ35" i="211"/>
  <c r="AK35" i="211"/>
  <c r="AL35" i="211"/>
  <c r="AM35" i="211"/>
  <c r="AN35" i="211"/>
  <c r="AO35" i="211"/>
  <c r="AP35" i="211"/>
  <c r="AQ35" i="211"/>
  <c r="AR35" i="211"/>
  <c r="G36" i="211"/>
  <c r="H36" i="211"/>
  <c r="I36" i="211"/>
  <c r="J36" i="211"/>
  <c r="K36" i="211"/>
  <c r="L36" i="211"/>
  <c r="M36" i="211"/>
  <c r="N36" i="211"/>
  <c r="O36" i="211"/>
  <c r="P36" i="211"/>
  <c r="R36" i="211"/>
  <c r="S36" i="211"/>
  <c r="T36" i="211"/>
  <c r="U36" i="211"/>
  <c r="V36" i="211"/>
  <c r="W36" i="211"/>
  <c r="X36" i="211"/>
  <c r="Y36" i="211"/>
  <c r="Z36" i="211"/>
  <c r="AA36" i="211"/>
  <c r="AB36" i="211"/>
  <c r="AC36" i="211"/>
  <c r="AD36" i="211"/>
  <c r="AE36" i="211"/>
  <c r="AF36" i="211"/>
  <c r="AG36" i="211"/>
  <c r="AI36" i="211"/>
  <c r="AJ36" i="211"/>
  <c r="AK36" i="211"/>
  <c r="AL36" i="211"/>
  <c r="AM36" i="211"/>
  <c r="AN36" i="211"/>
  <c r="AO36" i="211"/>
  <c r="AP36" i="211"/>
  <c r="AQ36" i="211"/>
  <c r="AR36" i="211"/>
  <c r="G37" i="211"/>
  <c r="H37" i="211"/>
  <c r="I37" i="211"/>
  <c r="J37" i="211"/>
  <c r="K37" i="211"/>
  <c r="L37" i="211"/>
  <c r="M37" i="211"/>
  <c r="N37" i="211"/>
  <c r="O37" i="211"/>
  <c r="P37" i="211"/>
  <c r="R37" i="211"/>
  <c r="S37" i="211"/>
  <c r="T37" i="211"/>
  <c r="U37" i="211"/>
  <c r="V37" i="211"/>
  <c r="W37" i="211"/>
  <c r="X37" i="211"/>
  <c r="Y37" i="211"/>
  <c r="Z37" i="211"/>
  <c r="AA37" i="211"/>
  <c r="AB37" i="211"/>
  <c r="AC37" i="211"/>
  <c r="AD37" i="211"/>
  <c r="AE37" i="211"/>
  <c r="AF37" i="211"/>
  <c r="AG37" i="211"/>
  <c r="AH37" i="211"/>
  <c r="AJ37" i="211"/>
  <c r="AK37" i="211"/>
  <c r="AL37" i="211"/>
  <c r="AM37" i="211"/>
  <c r="AN37" i="211"/>
  <c r="AO37" i="211"/>
  <c r="AP37" i="211"/>
  <c r="AQ37" i="211"/>
  <c r="AR37" i="211"/>
  <c r="G38" i="211"/>
  <c r="H38" i="211"/>
  <c r="I38" i="211"/>
  <c r="J38" i="211"/>
  <c r="K38" i="211"/>
  <c r="L38" i="211"/>
  <c r="M38" i="211"/>
  <c r="N38" i="211"/>
  <c r="O38" i="211"/>
  <c r="P38" i="211"/>
  <c r="R38" i="211"/>
  <c r="S38" i="211"/>
  <c r="T38" i="211"/>
  <c r="U38" i="211"/>
  <c r="V38" i="211"/>
  <c r="W38" i="211"/>
  <c r="X38" i="211"/>
  <c r="Y38" i="211"/>
  <c r="Z38" i="211"/>
  <c r="AA38" i="211"/>
  <c r="AB38" i="211"/>
  <c r="AC38" i="211"/>
  <c r="AD38" i="211"/>
  <c r="AE38" i="211"/>
  <c r="AF38" i="211"/>
  <c r="AG38" i="211"/>
  <c r="AH38" i="211"/>
  <c r="AI38" i="211"/>
  <c r="AK38" i="211"/>
  <c r="AL38" i="211"/>
  <c r="AM38" i="211"/>
  <c r="AN38" i="211"/>
  <c r="AO38" i="211"/>
  <c r="AP38" i="211"/>
  <c r="AQ38" i="211"/>
  <c r="AR38" i="211"/>
  <c r="G39" i="211"/>
  <c r="H39" i="211"/>
  <c r="I39" i="211"/>
  <c r="J39" i="211"/>
  <c r="K39" i="211"/>
  <c r="L39" i="211"/>
  <c r="M39" i="211"/>
  <c r="N39" i="211"/>
  <c r="O39" i="211"/>
  <c r="P39" i="211"/>
  <c r="R39" i="211"/>
  <c r="S39" i="211"/>
  <c r="T39" i="211"/>
  <c r="U39" i="211"/>
  <c r="V39" i="211"/>
  <c r="W39" i="211"/>
  <c r="X39" i="211"/>
  <c r="Y39" i="211"/>
  <c r="Z39" i="211"/>
  <c r="AA39" i="211"/>
  <c r="AB39" i="211"/>
  <c r="AC39" i="211"/>
  <c r="AD39" i="211"/>
  <c r="AE39" i="211"/>
  <c r="AF39" i="211"/>
  <c r="AG39" i="211"/>
  <c r="AH39" i="211"/>
  <c r="AI39" i="211"/>
  <c r="AJ39" i="211"/>
  <c r="AL39" i="211"/>
  <c r="AM39" i="211"/>
  <c r="AN39" i="211"/>
  <c r="AO39" i="211"/>
  <c r="AP39" i="211"/>
  <c r="AQ39" i="211"/>
  <c r="AR39" i="211"/>
  <c r="G40" i="211"/>
  <c r="H40" i="211"/>
  <c r="I40" i="211"/>
  <c r="J40" i="211"/>
  <c r="K40" i="211"/>
  <c r="L40" i="211"/>
  <c r="M40" i="211"/>
  <c r="N40" i="211"/>
  <c r="O40" i="211"/>
  <c r="P40" i="211"/>
  <c r="R40" i="211"/>
  <c r="S40" i="211"/>
  <c r="T40" i="211"/>
  <c r="U40" i="211"/>
  <c r="V40" i="211"/>
  <c r="W40" i="211"/>
  <c r="X40" i="211"/>
  <c r="Y40" i="211"/>
  <c r="Z40" i="211"/>
  <c r="AA40" i="211"/>
  <c r="AB40" i="211"/>
  <c r="AC40" i="211"/>
  <c r="AD40" i="211"/>
  <c r="AE40" i="211"/>
  <c r="AF40" i="211"/>
  <c r="AG40" i="211"/>
  <c r="AH40" i="211"/>
  <c r="AI40" i="211"/>
  <c r="AJ40" i="211"/>
  <c r="AK40" i="211"/>
  <c r="AM40" i="211"/>
  <c r="AN40" i="211"/>
  <c r="AO40" i="211"/>
  <c r="AP40" i="211"/>
  <c r="AQ40" i="211"/>
  <c r="AR40" i="211"/>
  <c r="G41" i="211"/>
  <c r="H41" i="211"/>
  <c r="I41" i="211"/>
  <c r="J41" i="211"/>
  <c r="K41" i="211"/>
  <c r="L41" i="211"/>
  <c r="M41" i="211"/>
  <c r="N41" i="211"/>
  <c r="O41" i="211"/>
  <c r="P41" i="211"/>
  <c r="R41" i="211"/>
  <c r="S41" i="211"/>
  <c r="T41" i="211"/>
  <c r="U41" i="211"/>
  <c r="V41" i="211"/>
  <c r="W41" i="211"/>
  <c r="X41" i="211"/>
  <c r="Y41" i="211"/>
  <c r="Z41" i="211"/>
  <c r="AA41" i="211"/>
  <c r="AB41" i="211"/>
  <c r="AC41" i="211"/>
  <c r="AD41" i="211"/>
  <c r="AE41" i="211"/>
  <c r="AF41" i="211"/>
  <c r="AG41" i="211"/>
  <c r="AH41" i="211"/>
  <c r="AI41" i="211"/>
  <c r="AJ41" i="211"/>
  <c r="AK41" i="211"/>
  <c r="AL41" i="211"/>
  <c r="AN41" i="211"/>
  <c r="AO41" i="211"/>
  <c r="AP41" i="211"/>
  <c r="AQ41" i="211"/>
  <c r="AR41" i="211"/>
  <c r="G42" i="211"/>
  <c r="H42" i="211"/>
  <c r="I42" i="211"/>
  <c r="J42" i="211"/>
  <c r="K42" i="211"/>
  <c r="L42" i="211"/>
  <c r="M42" i="211"/>
  <c r="N42" i="211"/>
  <c r="O42" i="211"/>
  <c r="P42" i="211"/>
  <c r="R42" i="211"/>
  <c r="S42" i="211"/>
  <c r="T42" i="211"/>
  <c r="U42" i="211"/>
  <c r="V42" i="211"/>
  <c r="W42" i="211"/>
  <c r="X42" i="211"/>
  <c r="Y42" i="211"/>
  <c r="Z42" i="211"/>
  <c r="AA42" i="211"/>
  <c r="AB42" i="211"/>
  <c r="AC42" i="211"/>
  <c r="AD42" i="211"/>
  <c r="AE42" i="211"/>
  <c r="AF42" i="211"/>
  <c r="AG42" i="211"/>
  <c r="AH42" i="211"/>
  <c r="AI42" i="211"/>
  <c r="AJ42" i="211"/>
  <c r="AK42" i="211"/>
  <c r="AL42" i="211"/>
  <c r="AM42" i="211"/>
  <c r="AO42" i="211"/>
  <c r="AP42" i="211"/>
  <c r="AQ42" i="211"/>
  <c r="AR42" i="211"/>
  <c r="G43" i="211"/>
  <c r="H43" i="211"/>
  <c r="I43" i="211"/>
  <c r="J43" i="211"/>
  <c r="K43" i="211"/>
  <c r="L43" i="211"/>
  <c r="M43" i="211"/>
  <c r="N43" i="211"/>
  <c r="O43" i="211"/>
  <c r="P43" i="211"/>
  <c r="R43" i="211"/>
  <c r="S43" i="211"/>
  <c r="T43" i="211"/>
  <c r="U43" i="211"/>
  <c r="V43" i="211"/>
  <c r="W43" i="211"/>
  <c r="X43" i="211"/>
  <c r="Y43" i="211"/>
  <c r="Z43" i="211"/>
  <c r="AA43" i="211"/>
  <c r="AB43" i="211"/>
  <c r="AC43" i="211"/>
  <c r="AD43" i="211"/>
  <c r="AE43" i="211"/>
  <c r="AF43" i="211"/>
  <c r="AG43" i="211"/>
  <c r="AH43" i="211"/>
  <c r="AI43" i="211"/>
  <c r="AJ43" i="211"/>
  <c r="AK43" i="211"/>
  <c r="AL43" i="211"/>
  <c r="AM43" i="211"/>
  <c r="AN43" i="211"/>
  <c r="AP43" i="211"/>
  <c r="AQ43" i="211"/>
  <c r="AR43" i="211"/>
  <c r="G44" i="211"/>
  <c r="H44" i="211"/>
  <c r="I44" i="211"/>
  <c r="J44" i="211"/>
  <c r="K44" i="211"/>
  <c r="L44" i="211"/>
  <c r="M44" i="211"/>
  <c r="N44" i="211"/>
  <c r="O44" i="211"/>
  <c r="P44" i="211"/>
  <c r="R44" i="211"/>
  <c r="S44" i="211"/>
  <c r="T44" i="211"/>
  <c r="U44" i="211"/>
  <c r="V44" i="211"/>
  <c r="W44" i="211"/>
  <c r="X44" i="211"/>
  <c r="Y44" i="211"/>
  <c r="Z44" i="211"/>
  <c r="AA44" i="211"/>
  <c r="AB44" i="211"/>
  <c r="AC44" i="211"/>
  <c r="AD44" i="211"/>
  <c r="AE44" i="211"/>
  <c r="AF44" i="211"/>
  <c r="AG44" i="211"/>
  <c r="AH44" i="211"/>
  <c r="AI44" i="211"/>
  <c r="AJ44" i="211"/>
  <c r="AK44" i="211"/>
  <c r="AL44" i="211"/>
  <c r="AM44" i="211"/>
  <c r="AN44" i="211"/>
  <c r="AO44" i="211"/>
  <c r="AQ44" i="211"/>
  <c r="AR44" i="211"/>
  <c r="G45" i="211"/>
  <c r="H45" i="211"/>
  <c r="I45" i="211"/>
  <c r="J45" i="211"/>
  <c r="K45" i="211"/>
  <c r="L45" i="211"/>
  <c r="M45" i="211"/>
  <c r="N45" i="211"/>
  <c r="O45" i="211"/>
  <c r="P45" i="211"/>
  <c r="R45" i="211"/>
  <c r="S45" i="211"/>
  <c r="T45" i="211"/>
  <c r="U45" i="211"/>
  <c r="V45" i="211"/>
  <c r="W45" i="211"/>
  <c r="X45" i="211"/>
  <c r="Y45" i="211"/>
  <c r="Z45" i="211"/>
  <c r="AA45" i="211"/>
  <c r="AB45" i="211"/>
  <c r="AC45" i="211"/>
  <c r="AD45" i="211"/>
  <c r="AE45" i="211"/>
  <c r="AF45" i="211"/>
  <c r="AG45" i="211"/>
  <c r="AH45" i="211"/>
  <c r="AI45" i="211"/>
  <c r="AJ45" i="211"/>
  <c r="AK45" i="211"/>
  <c r="AL45" i="211"/>
  <c r="AM45" i="211"/>
  <c r="AN45" i="211"/>
  <c r="AO45" i="211"/>
  <c r="AP45" i="211"/>
  <c r="AR45" i="211"/>
  <c r="D47" i="211"/>
  <c r="AS47" i="211"/>
  <c r="AT47" i="211"/>
  <c r="AS48" i="211"/>
  <c r="AT48" i="211"/>
  <c r="AJ46" i="206"/>
  <c r="AJ44" i="206"/>
  <c r="AJ43" i="206"/>
  <c r="AJ39" i="206"/>
  <c r="AJ38" i="206"/>
  <c r="AJ37" i="206"/>
  <c r="AJ36" i="206"/>
  <c r="AJ34" i="206"/>
  <c r="AJ33" i="206"/>
  <c r="AJ32" i="206"/>
  <c r="AJ31" i="206"/>
  <c r="AJ25" i="206"/>
  <c r="AJ23" i="206"/>
  <c r="AJ22" i="206"/>
  <c r="AJ19" i="206"/>
  <c r="AJ18" i="206"/>
  <c r="AJ17" i="206"/>
  <c r="AJ15" i="206"/>
  <c r="AJ14" i="206"/>
  <c r="AJ13" i="206"/>
  <c r="AJ12" i="206"/>
  <c r="AJ11" i="206"/>
  <c r="AI46" i="206"/>
  <c r="AI41" i="206"/>
  <c r="AI40" i="206"/>
  <c r="AI39" i="206"/>
  <c r="AI38" i="206"/>
  <c r="AI36" i="206"/>
  <c r="AI35" i="206"/>
  <c r="AI33" i="206"/>
  <c r="AI28" i="206"/>
  <c r="AI27" i="206"/>
  <c r="AI26" i="206"/>
  <c r="AI25" i="206"/>
  <c r="AI24" i="206"/>
  <c r="AI22" i="206"/>
  <c r="AI18" i="206"/>
  <c r="AI17" i="206"/>
  <c r="AI15" i="206"/>
  <c r="AI14" i="206"/>
  <c r="AI13" i="206"/>
  <c r="AH45" i="206"/>
  <c r="AH44" i="206"/>
  <c r="AH43" i="206"/>
  <c r="AH38" i="206"/>
  <c r="AH36" i="206"/>
  <c r="AH35" i="206"/>
  <c r="AH31" i="206"/>
  <c r="AH29" i="206"/>
  <c r="AH27" i="206"/>
  <c r="AH26" i="206"/>
  <c r="AH25" i="206"/>
  <c r="AH24" i="206"/>
  <c r="AH23" i="206"/>
  <c r="AH19" i="206"/>
  <c r="AH17" i="206"/>
  <c r="AH13" i="206"/>
  <c r="AG46" i="206"/>
  <c r="AG45" i="206"/>
  <c r="AG44" i="206"/>
  <c r="AG42" i="206"/>
  <c r="AG41" i="206"/>
  <c r="AG40" i="206"/>
  <c r="AG39" i="206"/>
  <c r="AG38" i="206"/>
  <c r="AG37" i="206"/>
  <c r="AG36" i="206"/>
  <c r="AG35" i="206"/>
  <c r="AG33" i="206"/>
  <c r="AG31" i="206"/>
  <c r="AG30" i="206"/>
  <c r="AG26" i="206"/>
  <c r="AG25" i="206"/>
  <c r="AG22" i="206"/>
  <c r="AG21" i="206"/>
  <c r="AG19" i="206"/>
  <c r="AG18" i="206"/>
  <c r="AG17" i="206"/>
  <c r="AG15" i="206"/>
  <c r="AG14" i="206"/>
  <c r="AG12" i="206"/>
  <c r="AG11" i="206"/>
  <c r="AF46" i="206"/>
  <c r="AF45" i="206"/>
  <c r="AF44" i="206"/>
  <c r="AF42" i="206"/>
  <c r="AF41" i="206"/>
  <c r="AF40" i="206"/>
  <c r="AF38" i="206"/>
  <c r="AF36" i="206"/>
  <c r="AF34" i="206"/>
  <c r="AF33" i="206"/>
  <c r="AF32" i="206"/>
  <c r="AF30" i="206"/>
  <c r="AF29" i="206"/>
  <c r="AF28" i="206"/>
  <c r="AF26" i="206"/>
  <c r="AF25" i="206"/>
  <c r="AF24" i="206"/>
  <c r="AF19" i="206"/>
  <c r="AF18" i="206"/>
  <c r="AF17" i="206"/>
  <c r="AF15" i="206"/>
  <c r="AF14" i="206"/>
  <c r="AF13" i="206"/>
  <c r="Q45" i="244"/>
  <c r="F45" i="244"/>
  <c r="E45" i="244"/>
  <c r="Q44" i="244"/>
  <c r="F44" i="244"/>
  <c r="E44" i="244"/>
  <c r="AE44" i="206"/>
  <c r="Q43" i="244"/>
  <c r="F43" i="244"/>
  <c r="E43" i="244"/>
  <c r="Q42" i="244"/>
  <c r="F42" i="244"/>
  <c r="E42" i="244"/>
  <c r="AE42" i="206"/>
  <c r="Q41" i="244"/>
  <c r="F41" i="244"/>
  <c r="E41" i="244"/>
  <c r="Q40" i="244"/>
  <c r="F40" i="244"/>
  <c r="E40" i="244"/>
  <c r="AE40" i="206"/>
  <c r="Q39" i="244"/>
  <c r="F39" i="244"/>
  <c r="E39" i="244"/>
  <c r="AE39" i="206"/>
  <c r="Q38" i="244"/>
  <c r="F38" i="244"/>
  <c r="E38" i="244"/>
  <c r="AE38" i="206"/>
  <c r="Q37" i="244"/>
  <c r="F37" i="244"/>
  <c r="E37" i="244"/>
  <c r="AE37" i="206"/>
  <c r="Q36" i="244"/>
  <c r="F36" i="244"/>
  <c r="E36" i="244"/>
  <c r="AE36" i="206"/>
  <c r="Q35" i="244"/>
  <c r="F35" i="244"/>
  <c r="E35" i="244"/>
  <c r="AE35" i="206"/>
  <c r="Q34" i="244"/>
  <c r="F34" i="244"/>
  <c r="E34" i="244"/>
  <c r="AE34" i="206"/>
  <c r="Q33" i="244"/>
  <c r="F33" i="244"/>
  <c r="E33" i="244"/>
  <c r="AE33" i="206"/>
  <c r="Q32" i="244"/>
  <c r="F32" i="244"/>
  <c r="E32" i="244"/>
  <c r="AE32" i="206"/>
  <c r="Q31" i="244"/>
  <c r="F31" i="244"/>
  <c r="E31" i="244"/>
  <c r="AE31" i="206"/>
  <c r="Q30" i="244"/>
  <c r="F30" i="244"/>
  <c r="E30" i="244"/>
  <c r="AE30" i="206"/>
  <c r="Q29" i="244"/>
  <c r="F29" i="244"/>
  <c r="E29" i="244"/>
  <c r="Q28" i="244"/>
  <c r="F28" i="244"/>
  <c r="E28" i="244"/>
  <c r="Q27" i="244"/>
  <c r="F27" i="244"/>
  <c r="E27" i="244"/>
  <c r="AE27" i="206"/>
  <c r="Q26" i="244"/>
  <c r="F26" i="244"/>
  <c r="E26" i="244"/>
  <c r="Q25" i="244"/>
  <c r="F25" i="244"/>
  <c r="E25" i="244"/>
  <c r="AE25" i="206"/>
  <c r="Q24" i="244"/>
  <c r="F24" i="244"/>
  <c r="E24" i="244"/>
  <c r="AE24" i="206"/>
  <c r="Q23" i="244"/>
  <c r="F23" i="244"/>
  <c r="E23" i="244"/>
  <c r="AE23" i="206"/>
  <c r="Q22" i="244"/>
  <c r="F22" i="244"/>
  <c r="E22" i="244"/>
  <c r="AE22" i="206"/>
  <c r="Q21" i="244"/>
  <c r="F21" i="244"/>
  <c r="E21" i="244"/>
  <c r="Q20" i="244"/>
  <c r="F20" i="244"/>
  <c r="E20" i="244"/>
  <c r="AR19" i="244"/>
  <c r="AQ19" i="244"/>
  <c r="AP19" i="244"/>
  <c r="AO19" i="244"/>
  <c r="AN19" i="244"/>
  <c r="AM19" i="244"/>
  <c r="AL19" i="244"/>
  <c r="AK19" i="244"/>
  <c r="AJ19" i="244"/>
  <c r="AI19" i="244"/>
  <c r="AH19" i="244"/>
  <c r="AG19" i="244"/>
  <c r="AF19" i="244"/>
  <c r="AE32" i="129"/>
  <c r="AC19" i="244"/>
  <c r="AB19" i="244"/>
  <c r="AA19" i="244"/>
  <c r="Z19" i="244"/>
  <c r="Y19" i="244"/>
  <c r="X19" i="244"/>
  <c r="W19" i="244"/>
  <c r="V19" i="244"/>
  <c r="U19" i="244"/>
  <c r="T19" i="244"/>
  <c r="S19" i="244"/>
  <c r="R19" i="244"/>
  <c r="P19" i="244"/>
  <c r="O19" i="244"/>
  <c r="N19" i="244"/>
  <c r="M19" i="244"/>
  <c r="L19" i="244"/>
  <c r="K19" i="244"/>
  <c r="J19" i="244"/>
  <c r="I19" i="244"/>
  <c r="H19" i="244"/>
  <c r="F19" i="244"/>
  <c r="G19" i="244"/>
  <c r="E19" i="244"/>
  <c r="AE19" i="206"/>
  <c r="AE20" i="129"/>
  <c r="F18" i="244"/>
  <c r="E18" i="244"/>
  <c r="AE18" i="206"/>
  <c r="AE19" i="129"/>
  <c r="F17" i="244"/>
  <c r="E17" i="244"/>
  <c r="AE17" i="206"/>
  <c r="AE18" i="129"/>
  <c r="F16" i="244"/>
  <c r="E16" i="244"/>
  <c r="AE17" i="129"/>
  <c r="F15" i="244"/>
  <c r="E15" i="244"/>
  <c r="AE16" i="129"/>
  <c r="F14" i="244"/>
  <c r="E14" i="244"/>
  <c r="AE15" i="129"/>
  <c r="F13" i="244"/>
  <c r="E13" i="244"/>
  <c r="AE13" i="206"/>
  <c r="F12" i="244"/>
  <c r="E12" i="244"/>
  <c r="F11" i="244"/>
  <c r="E11" i="244"/>
  <c r="AE12" i="129"/>
  <c r="F10" i="244"/>
  <c r="E10" i="244"/>
  <c r="F9" i="244"/>
  <c r="E9" i="244"/>
  <c r="AR8" i="244"/>
  <c r="AQ8" i="244"/>
  <c r="AP8" i="244"/>
  <c r="AO8" i="244"/>
  <c r="AN8" i="244"/>
  <c r="AM8" i="244"/>
  <c r="AL8" i="244"/>
  <c r="AK8" i="244"/>
  <c r="AJ8" i="244"/>
  <c r="AI8" i="244"/>
  <c r="AH8" i="244"/>
  <c r="AG8" i="244"/>
  <c r="AF8" i="244"/>
  <c r="AE8" i="244"/>
  <c r="AD8" i="244"/>
  <c r="AC8" i="244"/>
  <c r="AB8" i="244"/>
  <c r="AB8" i="211"/>
  <c r="AA8" i="244"/>
  <c r="Z8" i="244"/>
  <c r="Y8" i="244"/>
  <c r="X8" i="244"/>
  <c r="X8" i="211"/>
  <c r="W8" i="244"/>
  <c r="V8" i="244"/>
  <c r="U8" i="244"/>
  <c r="T8" i="244"/>
  <c r="S8" i="244"/>
  <c r="R8" i="244"/>
  <c r="P8" i="244"/>
  <c r="AE26" i="129"/>
  <c r="AE25" i="129"/>
  <c r="AE23" i="129"/>
  <c r="I8" i="244"/>
  <c r="E8" i="244"/>
  <c r="H8" i="244"/>
  <c r="G8" i="244"/>
  <c r="AR7" i="244"/>
  <c r="AQ7" i="244"/>
  <c r="AP7" i="244"/>
  <c r="AO7" i="244"/>
  <c r="AN7" i="244"/>
  <c r="AM7" i="244"/>
  <c r="AL7" i="244"/>
  <c r="AK7" i="244"/>
  <c r="AJ7" i="244"/>
  <c r="AI7" i="244"/>
  <c r="AH7" i="244"/>
  <c r="AG7" i="244"/>
  <c r="AF7" i="244"/>
  <c r="AE7" i="244"/>
  <c r="AD7" i="244"/>
  <c r="AC7" i="244"/>
  <c r="AB7" i="244"/>
  <c r="AA7" i="244"/>
  <c r="Y7" i="244"/>
  <c r="X7" i="244"/>
  <c r="W7" i="244"/>
  <c r="V7" i="244"/>
  <c r="U7" i="244"/>
  <c r="T7" i="244"/>
  <c r="S7" i="244"/>
  <c r="R7" i="244"/>
  <c r="P7" i="244"/>
  <c r="O7" i="244"/>
  <c r="N7" i="244"/>
  <c r="M7" i="244"/>
  <c r="L7" i="244"/>
  <c r="K7" i="244"/>
  <c r="J7" i="244"/>
  <c r="I7" i="244"/>
  <c r="H7" i="244"/>
  <c r="G7" i="244"/>
  <c r="AD46" i="206"/>
  <c r="Q45" i="243"/>
  <c r="F45" i="243"/>
  <c r="E45" i="243"/>
  <c r="AD45" i="206"/>
  <c r="Q44" i="243"/>
  <c r="F44" i="243"/>
  <c r="E44" i="243"/>
  <c r="AD44" i="206"/>
  <c r="Q43" i="243"/>
  <c r="F43" i="243"/>
  <c r="E43" i="243"/>
  <c r="AD43" i="206"/>
  <c r="Q42" i="243"/>
  <c r="F42" i="243"/>
  <c r="E42" i="243"/>
  <c r="Q41" i="243"/>
  <c r="F41" i="243"/>
  <c r="E41" i="243"/>
  <c r="AD41" i="206"/>
  <c r="Q40" i="243"/>
  <c r="F40" i="243"/>
  <c r="E40" i="243"/>
  <c r="AD40" i="206"/>
  <c r="Q39" i="243"/>
  <c r="F39" i="243"/>
  <c r="E39" i="243"/>
  <c r="AD39" i="206"/>
  <c r="Q38" i="243"/>
  <c r="F38" i="243"/>
  <c r="E38" i="243"/>
  <c r="AD38" i="206"/>
  <c r="Q37" i="243"/>
  <c r="F37" i="243"/>
  <c r="E37" i="243"/>
  <c r="AD37" i="206"/>
  <c r="Q36" i="243"/>
  <c r="F36" i="243"/>
  <c r="E36" i="243"/>
  <c r="AD36" i="206"/>
  <c r="Q35" i="243"/>
  <c r="F35" i="243"/>
  <c r="E35" i="243"/>
  <c r="Q34" i="243"/>
  <c r="F34" i="243"/>
  <c r="E34" i="243"/>
  <c r="AD34" i="206"/>
  <c r="Q33" i="243"/>
  <c r="F33" i="243"/>
  <c r="E33" i="243"/>
  <c r="AD33" i="206"/>
  <c r="Q32" i="243"/>
  <c r="F32" i="243"/>
  <c r="E32" i="243"/>
  <c r="AD32" i="206"/>
  <c r="Q31" i="243"/>
  <c r="F31" i="243"/>
  <c r="E31" i="243"/>
  <c r="AD31" i="206"/>
  <c r="Q30" i="243"/>
  <c r="F30" i="243"/>
  <c r="E30" i="243"/>
  <c r="AD30" i="206"/>
  <c r="Q29" i="243"/>
  <c r="F29" i="243"/>
  <c r="E29" i="243"/>
  <c r="AD29" i="206"/>
  <c r="Q28" i="243"/>
  <c r="F28" i="243"/>
  <c r="E28" i="243"/>
  <c r="E28" i="211"/>
  <c r="Q27" i="243"/>
  <c r="F27" i="243"/>
  <c r="E27" i="243"/>
  <c r="AD27" i="206"/>
  <c r="Q26" i="243"/>
  <c r="F26" i="243"/>
  <c r="E26" i="243"/>
  <c r="Q25" i="243"/>
  <c r="F25" i="243"/>
  <c r="E25" i="243"/>
  <c r="AD25" i="206"/>
  <c r="Q24" i="243"/>
  <c r="Q24" i="211"/>
  <c r="F24" i="243"/>
  <c r="E24" i="243"/>
  <c r="Q23" i="243"/>
  <c r="F23" i="243"/>
  <c r="E23" i="243"/>
  <c r="AD23" i="206"/>
  <c r="Q22" i="243"/>
  <c r="F22" i="243"/>
  <c r="E22" i="243"/>
  <c r="Q21" i="243"/>
  <c r="F21" i="243"/>
  <c r="E21" i="243"/>
  <c r="AD21" i="206"/>
  <c r="Q20" i="243"/>
  <c r="F20" i="243"/>
  <c r="E20" i="243"/>
  <c r="AR19" i="243"/>
  <c r="AQ19" i="243"/>
  <c r="AP19" i="243"/>
  <c r="AO19" i="243"/>
  <c r="AN19" i="243"/>
  <c r="AM19" i="243"/>
  <c r="AL19" i="243"/>
  <c r="AK19" i="243"/>
  <c r="AJ19" i="243"/>
  <c r="AI19" i="243"/>
  <c r="AH19" i="243"/>
  <c r="AG19" i="243"/>
  <c r="AF19" i="243"/>
  <c r="AC19" i="243"/>
  <c r="AB19" i="243"/>
  <c r="AA19" i="243"/>
  <c r="Z19" i="243"/>
  <c r="Y19" i="243"/>
  <c r="X19" i="243"/>
  <c r="W19" i="243"/>
  <c r="V19" i="243"/>
  <c r="U19" i="243"/>
  <c r="T19" i="243"/>
  <c r="S19" i="243"/>
  <c r="R19" i="243"/>
  <c r="P19" i="243"/>
  <c r="O19" i="243"/>
  <c r="N19" i="243"/>
  <c r="M19" i="243"/>
  <c r="L19" i="243"/>
  <c r="K19" i="243"/>
  <c r="J19" i="243"/>
  <c r="E19" i="243"/>
  <c r="I19" i="243"/>
  <c r="H19" i="243"/>
  <c r="G19" i="243"/>
  <c r="AD19" i="206"/>
  <c r="AD20" i="129"/>
  <c r="F18" i="243"/>
  <c r="E18" i="243"/>
  <c r="AD18" i="206"/>
  <c r="AD19" i="129"/>
  <c r="F17" i="243"/>
  <c r="E17" i="243"/>
  <c r="F16" i="243"/>
  <c r="F7" i="243"/>
  <c r="E16" i="243"/>
  <c r="F15" i="243"/>
  <c r="E15" i="243"/>
  <c r="AD15" i="206"/>
  <c r="AD16" i="129"/>
  <c r="F14" i="243"/>
  <c r="E14" i="243"/>
  <c r="AD14" i="206"/>
  <c r="F13" i="243"/>
  <c r="E13" i="243"/>
  <c r="F12" i="243"/>
  <c r="E12" i="243"/>
  <c r="F11" i="243"/>
  <c r="E11" i="243"/>
  <c r="AD11" i="206"/>
  <c r="AD12" i="129"/>
  <c r="F10" i="243"/>
  <c r="E10" i="243"/>
  <c r="F9" i="243"/>
  <c r="E9" i="243"/>
  <c r="AR8" i="243"/>
  <c r="AQ8" i="243"/>
  <c r="AP8" i="243"/>
  <c r="AO8" i="243"/>
  <c r="AN8" i="243"/>
  <c r="AM8" i="243"/>
  <c r="AL8" i="243"/>
  <c r="AK8" i="243"/>
  <c r="AK8" i="211"/>
  <c r="AJ8" i="243"/>
  <c r="AI8" i="243"/>
  <c r="AH8" i="243"/>
  <c r="AG8" i="243"/>
  <c r="AF8" i="243"/>
  <c r="AE8" i="243"/>
  <c r="AD8" i="243"/>
  <c r="AC8" i="243"/>
  <c r="AB8" i="243"/>
  <c r="AA8" i="243"/>
  <c r="Z8" i="243"/>
  <c r="Y8" i="243"/>
  <c r="X8" i="243"/>
  <c r="W8" i="243"/>
  <c r="V8" i="243"/>
  <c r="U8" i="243"/>
  <c r="T8" i="243"/>
  <c r="S8" i="243"/>
  <c r="R8" i="243"/>
  <c r="P8" i="243"/>
  <c r="AD26" i="129"/>
  <c r="AD23" i="129"/>
  <c r="I8" i="243"/>
  <c r="E8" i="243"/>
  <c r="H8" i="243"/>
  <c r="G8" i="243"/>
  <c r="AR7" i="243"/>
  <c r="AQ7" i="243"/>
  <c r="AQ7" i="211"/>
  <c r="AP7" i="243"/>
  <c r="AO7" i="243"/>
  <c r="AN7" i="243"/>
  <c r="AM7" i="243"/>
  <c r="AL7" i="243"/>
  <c r="AK7" i="243"/>
  <c r="AJ7" i="243"/>
  <c r="AI7" i="243"/>
  <c r="AH7" i="243"/>
  <c r="AG7" i="243"/>
  <c r="AF7" i="243"/>
  <c r="AE7" i="243"/>
  <c r="AD7" i="243"/>
  <c r="AC7" i="243"/>
  <c r="AB7" i="243"/>
  <c r="AA7" i="243"/>
  <c r="AA7" i="211"/>
  <c r="Z7" i="243"/>
  <c r="Y7" i="243"/>
  <c r="X7" i="243"/>
  <c r="W7" i="243"/>
  <c r="V7" i="243"/>
  <c r="U7" i="243"/>
  <c r="T7" i="243"/>
  <c r="S7" i="243"/>
  <c r="R7" i="243"/>
  <c r="P7" i="243"/>
  <c r="O7" i="243"/>
  <c r="N7" i="243"/>
  <c r="M7" i="243"/>
  <c r="L7" i="243"/>
  <c r="K7" i="243"/>
  <c r="J7" i="243"/>
  <c r="I7" i="243"/>
  <c r="H7" i="243"/>
  <c r="G7" i="243"/>
  <c r="AC46" i="206"/>
  <c r="Q45" i="242"/>
  <c r="F45" i="242"/>
  <c r="E45" i="242"/>
  <c r="Q44" i="242"/>
  <c r="F44" i="242"/>
  <c r="E44" i="242"/>
  <c r="AC44" i="206"/>
  <c r="Q43" i="242"/>
  <c r="F43" i="242"/>
  <c r="E43" i="242"/>
  <c r="AC43" i="206"/>
  <c r="Q42" i="242"/>
  <c r="F42" i="242"/>
  <c r="E42" i="242"/>
  <c r="AC42" i="206"/>
  <c r="Q41" i="242"/>
  <c r="F41" i="242"/>
  <c r="E41" i="242"/>
  <c r="Q40" i="242"/>
  <c r="F40" i="242"/>
  <c r="E40" i="242"/>
  <c r="AC40" i="206"/>
  <c r="Q39" i="242"/>
  <c r="F39" i="242"/>
  <c r="E39" i="242"/>
  <c r="AC39" i="206"/>
  <c r="Q38" i="242"/>
  <c r="F38" i="242"/>
  <c r="E38" i="242"/>
  <c r="AC38" i="206"/>
  <c r="Q37" i="242"/>
  <c r="F37" i="242"/>
  <c r="E37" i="242"/>
  <c r="Q36" i="242"/>
  <c r="F36" i="242"/>
  <c r="E36" i="242"/>
  <c r="AC36" i="206"/>
  <c r="Q35" i="242"/>
  <c r="F35" i="242"/>
  <c r="E35" i="242"/>
  <c r="Q34" i="242"/>
  <c r="F34" i="242"/>
  <c r="E34" i="242"/>
  <c r="AC34" i="206"/>
  <c r="Q33" i="242"/>
  <c r="F33" i="242"/>
  <c r="E33" i="242"/>
  <c r="AC33" i="206"/>
  <c r="Q32" i="242"/>
  <c r="F32" i="242"/>
  <c r="E32" i="242"/>
  <c r="AC32" i="206"/>
  <c r="Q31" i="242"/>
  <c r="F31" i="242"/>
  <c r="E31" i="242"/>
  <c r="AC31" i="206"/>
  <c r="Q30" i="242"/>
  <c r="F30" i="242"/>
  <c r="E30" i="242"/>
  <c r="AC30" i="206"/>
  <c r="Q29" i="242"/>
  <c r="F29" i="242"/>
  <c r="E29" i="242"/>
  <c r="Q28" i="242"/>
  <c r="Q28" i="211"/>
  <c r="F28" i="242"/>
  <c r="E28" i="242"/>
  <c r="AC28" i="206"/>
  <c r="Q27" i="242"/>
  <c r="F27" i="242"/>
  <c r="E27" i="242"/>
  <c r="AC27" i="206"/>
  <c r="Q26" i="242"/>
  <c r="F26" i="242"/>
  <c r="E26" i="242"/>
  <c r="Q25" i="242"/>
  <c r="F25" i="242"/>
  <c r="E25" i="242"/>
  <c r="AC25" i="206"/>
  <c r="Q24" i="242"/>
  <c r="F24" i="242"/>
  <c r="E24" i="242"/>
  <c r="Q23" i="242"/>
  <c r="F23" i="242"/>
  <c r="E23" i="242"/>
  <c r="AC23" i="206"/>
  <c r="Q22" i="242"/>
  <c r="F22" i="242"/>
  <c r="E22" i="242"/>
  <c r="AC22" i="206"/>
  <c r="Q21" i="242"/>
  <c r="F21" i="242"/>
  <c r="E21" i="242"/>
  <c r="AC21" i="206"/>
  <c r="Q20" i="242"/>
  <c r="F20" i="242"/>
  <c r="E20" i="242"/>
  <c r="AR19" i="242"/>
  <c r="AQ19" i="242"/>
  <c r="AP19" i="242"/>
  <c r="AO19" i="242"/>
  <c r="AN19" i="242"/>
  <c r="AM19" i="242"/>
  <c r="AL19" i="242"/>
  <c r="AK19" i="242"/>
  <c r="AJ19" i="242"/>
  <c r="AI19" i="242"/>
  <c r="AH19" i="242"/>
  <c r="AG19" i="242"/>
  <c r="AF19" i="242"/>
  <c r="AC19" i="242"/>
  <c r="AB19" i="242"/>
  <c r="AA19" i="242"/>
  <c r="Z19" i="242"/>
  <c r="Y19" i="242"/>
  <c r="X19" i="242"/>
  <c r="W19" i="242"/>
  <c r="V19" i="242"/>
  <c r="U19" i="242"/>
  <c r="T19" i="242"/>
  <c r="S19" i="242"/>
  <c r="R19" i="242"/>
  <c r="P19" i="242"/>
  <c r="O19" i="242"/>
  <c r="N19" i="242"/>
  <c r="M19" i="242"/>
  <c r="L19" i="242"/>
  <c r="K19" i="242"/>
  <c r="J19" i="242"/>
  <c r="E19" i="242"/>
  <c r="I19" i="242"/>
  <c r="H19" i="242"/>
  <c r="G19" i="242"/>
  <c r="F19" i="242"/>
  <c r="AC19" i="206"/>
  <c r="AC20" i="129"/>
  <c r="F18" i="242"/>
  <c r="E18" i="242"/>
  <c r="AC18" i="206"/>
  <c r="AC19" i="129"/>
  <c r="F17" i="242"/>
  <c r="E17" i="242"/>
  <c r="AC17" i="206"/>
  <c r="AC18" i="129"/>
  <c r="F16" i="242"/>
  <c r="E16" i="242"/>
  <c r="AC16" i="206"/>
  <c r="AC17" i="129"/>
  <c r="F15" i="242"/>
  <c r="E15" i="242"/>
  <c r="AC15" i="206"/>
  <c r="AC16" i="129"/>
  <c r="F14" i="242"/>
  <c r="E14" i="242"/>
  <c r="AC14" i="206"/>
  <c r="AC15" i="129"/>
  <c r="F13" i="242"/>
  <c r="E13" i="242"/>
  <c r="AC13" i="206"/>
  <c r="AC14" i="129"/>
  <c r="F12" i="242"/>
  <c r="F7" i="242"/>
  <c r="E12" i="242"/>
  <c r="F11" i="242"/>
  <c r="E11" i="242"/>
  <c r="F10" i="242"/>
  <c r="E10" i="242"/>
  <c r="F9" i="242"/>
  <c r="E9" i="242"/>
  <c r="AR8" i="242"/>
  <c r="AQ8" i="242"/>
  <c r="AP8" i="242"/>
  <c r="AO8" i="242"/>
  <c r="AN8" i="242"/>
  <c r="AM8" i="242"/>
  <c r="AL8" i="242"/>
  <c r="AK8" i="242"/>
  <c r="AJ8" i="242"/>
  <c r="AI8" i="242"/>
  <c r="AH8" i="242"/>
  <c r="AG8" i="242"/>
  <c r="AF8" i="242"/>
  <c r="AE8" i="242"/>
  <c r="AD8" i="242"/>
  <c r="AC8" i="242"/>
  <c r="AB8" i="242"/>
  <c r="AA8" i="242"/>
  <c r="Z8" i="242"/>
  <c r="Y8" i="242"/>
  <c r="X8" i="242"/>
  <c r="W8" i="242"/>
  <c r="V8" i="242"/>
  <c r="U8" i="242"/>
  <c r="T8" i="242"/>
  <c r="S8" i="242"/>
  <c r="R8" i="242"/>
  <c r="P8" i="242"/>
  <c r="AC26" i="129"/>
  <c r="AC25" i="129"/>
  <c r="AC23" i="129"/>
  <c r="I8" i="242"/>
  <c r="E8" i="242"/>
  <c r="H8" i="242"/>
  <c r="G8" i="242"/>
  <c r="AR7" i="242"/>
  <c r="AQ7" i="242"/>
  <c r="AP7" i="242"/>
  <c r="AO7" i="242"/>
  <c r="AN7" i="242"/>
  <c r="AM7" i="242"/>
  <c r="AL7" i="242"/>
  <c r="AK7" i="242"/>
  <c r="AJ7" i="242"/>
  <c r="AI7" i="242"/>
  <c r="AH7" i="242"/>
  <c r="AG7" i="242"/>
  <c r="AF7" i="242"/>
  <c r="AE7" i="242"/>
  <c r="AD7" i="242"/>
  <c r="AC7" i="242"/>
  <c r="AB7" i="242"/>
  <c r="AA7" i="242"/>
  <c r="Z7" i="242"/>
  <c r="Y7" i="242"/>
  <c r="X7" i="242"/>
  <c r="W7" i="242"/>
  <c r="V7" i="242"/>
  <c r="U7" i="242"/>
  <c r="T7" i="242"/>
  <c r="S7" i="242"/>
  <c r="R7" i="242"/>
  <c r="P7" i="242"/>
  <c r="O7" i="242"/>
  <c r="N7" i="242"/>
  <c r="M7" i="242"/>
  <c r="L7" i="242"/>
  <c r="K7" i="242"/>
  <c r="J7" i="242"/>
  <c r="I7" i="242"/>
  <c r="H7" i="242"/>
  <c r="G7" i="242"/>
  <c r="AB46" i="206"/>
  <c r="Q45" i="241"/>
  <c r="F45" i="241"/>
  <c r="E45" i="241"/>
  <c r="Q44" i="241"/>
  <c r="F44" i="241"/>
  <c r="E44" i="241"/>
  <c r="Q43" i="241"/>
  <c r="F43" i="241"/>
  <c r="E43" i="241"/>
  <c r="AB43" i="206"/>
  <c r="Q42" i="241"/>
  <c r="F42" i="241"/>
  <c r="E42" i="241"/>
  <c r="AB42" i="206"/>
  <c r="Q41" i="241"/>
  <c r="F41" i="241"/>
  <c r="E41" i="241"/>
  <c r="Q40" i="241"/>
  <c r="F40" i="241"/>
  <c r="E40" i="241"/>
  <c r="AB40" i="206"/>
  <c r="Q39" i="241"/>
  <c r="F39" i="241"/>
  <c r="E39" i="241"/>
  <c r="AB39" i="206"/>
  <c r="Q38" i="241"/>
  <c r="F38" i="241"/>
  <c r="E38" i="241"/>
  <c r="AB38" i="206"/>
  <c r="Q37" i="241"/>
  <c r="F37" i="241"/>
  <c r="E37" i="241"/>
  <c r="AB37" i="206"/>
  <c r="Q36" i="241"/>
  <c r="F36" i="241"/>
  <c r="E36" i="241"/>
  <c r="AB36" i="206"/>
  <c r="Q35" i="241"/>
  <c r="F35" i="241"/>
  <c r="E35" i="241"/>
  <c r="AB35" i="206"/>
  <c r="Q34" i="241"/>
  <c r="F34" i="241"/>
  <c r="E34" i="241"/>
  <c r="AB34" i="206"/>
  <c r="Q33" i="241"/>
  <c r="F33" i="241"/>
  <c r="E33" i="241"/>
  <c r="AB33" i="206"/>
  <c r="Q32" i="241"/>
  <c r="F32" i="241"/>
  <c r="E32" i="241"/>
  <c r="AB32" i="206"/>
  <c r="Q31" i="241"/>
  <c r="F31" i="241"/>
  <c r="E31" i="241"/>
  <c r="AB31" i="206"/>
  <c r="Q30" i="241"/>
  <c r="F30" i="241"/>
  <c r="E30" i="241"/>
  <c r="AB30" i="206"/>
  <c r="Q29" i="241"/>
  <c r="F29" i="241"/>
  <c r="E29" i="241"/>
  <c r="Q28" i="241"/>
  <c r="F28" i="241"/>
  <c r="E28" i="241"/>
  <c r="AB28" i="206"/>
  <c r="Q27" i="241"/>
  <c r="F27" i="241"/>
  <c r="E27" i="241"/>
  <c r="AB27" i="206"/>
  <c r="Q26" i="241"/>
  <c r="F26" i="241"/>
  <c r="E26" i="241"/>
  <c r="AB26" i="206"/>
  <c r="Q25" i="241"/>
  <c r="F25" i="241"/>
  <c r="E25" i="241"/>
  <c r="AB25" i="206"/>
  <c r="Q24" i="241"/>
  <c r="F24" i="241"/>
  <c r="E24" i="241"/>
  <c r="AB24" i="206"/>
  <c r="Q23" i="241"/>
  <c r="F23" i="241"/>
  <c r="E23" i="241"/>
  <c r="AB23" i="206"/>
  <c r="Q22" i="241"/>
  <c r="F22" i="241"/>
  <c r="E22" i="241"/>
  <c r="AB22" i="206"/>
  <c r="Q21" i="241"/>
  <c r="F21" i="241"/>
  <c r="E21" i="241"/>
  <c r="Q20" i="241"/>
  <c r="F20" i="241"/>
  <c r="E20" i="241"/>
  <c r="AR19" i="241"/>
  <c r="AQ19" i="241"/>
  <c r="AP19" i="241"/>
  <c r="AO19" i="241"/>
  <c r="AN19" i="241"/>
  <c r="AM19" i="241"/>
  <c r="AL19" i="241"/>
  <c r="AK19" i="241"/>
  <c r="AJ19" i="241"/>
  <c r="AI19" i="241"/>
  <c r="AH19" i="241"/>
  <c r="AG19" i="241"/>
  <c r="AF19" i="241"/>
  <c r="AC19" i="241"/>
  <c r="AB19" i="241"/>
  <c r="AA19" i="241"/>
  <c r="Z19" i="241"/>
  <c r="Y19" i="241"/>
  <c r="X19" i="241"/>
  <c r="W19" i="241"/>
  <c r="V19" i="241"/>
  <c r="U19" i="241"/>
  <c r="T19" i="241"/>
  <c r="S19" i="241"/>
  <c r="R19" i="241"/>
  <c r="P19" i="241"/>
  <c r="O19" i="241"/>
  <c r="N19" i="241"/>
  <c r="M19" i="241"/>
  <c r="L19" i="241"/>
  <c r="K19" i="241"/>
  <c r="J19" i="241"/>
  <c r="I19" i="241"/>
  <c r="H19" i="241"/>
  <c r="G19" i="241"/>
  <c r="E19" i="241"/>
  <c r="AB19" i="206"/>
  <c r="AB20" i="129"/>
  <c r="F18" i="241"/>
  <c r="E18" i="241"/>
  <c r="AB19" i="129"/>
  <c r="F17" i="241"/>
  <c r="E17" i="241"/>
  <c r="AB17" i="206"/>
  <c r="AB18" i="129"/>
  <c r="F16" i="241"/>
  <c r="E16" i="241"/>
  <c r="F15" i="241"/>
  <c r="E15" i="241"/>
  <c r="AB15" i="206"/>
  <c r="AB16" i="129"/>
  <c r="F14" i="241"/>
  <c r="E14" i="241"/>
  <c r="AB14" i="206"/>
  <c r="AB15" i="129"/>
  <c r="F13" i="241"/>
  <c r="E13" i="241"/>
  <c r="F12" i="241"/>
  <c r="E12" i="241"/>
  <c r="F11" i="241"/>
  <c r="F7" i="241"/>
  <c r="E11" i="241"/>
  <c r="AB12" i="129"/>
  <c r="F10" i="241"/>
  <c r="E10" i="241"/>
  <c r="F9" i="241"/>
  <c r="E9" i="241"/>
  <c r="AR8" i="241"/>
  <c r="AQ8" i="241"/>
  <c r="AP8" i="241"/>
  <c r="AO8" i="241"/>
  <c r="AN8" i="241"/>
  <c r="AM8" i="241"/>
  <c r="AL8" i="241"/>
  <c r="AK8" i="241"/>
  <c r="AJ8" i="241"/>
  <c r="AI8" i="241"/>
  <c r="AH8" i="241"/>
  <c r="AG8" i="241"/>
  <c r="AF8" i="241"/>
  <c r="AE8" i="241"/>
  <c r="AD8" i="241"/>
  <c r="AC8" i="241"/>
  <c r="AB8" i="241"/>
  <c r="AA8" i="241"/>
  <c r="Z8" i="241"/>
  <c r="Y8" i="241"/>
  <c r="X8" i="241"/>
  <c r="W8" i="241"/>
  <c r="V8" i="241"/>
  <c r="U8" i="241"/>
  <c r="T8" i="241"/>
  <c r="S8" i="241"/>
  <c r="R8" i="241"/>
  <c r="P8" i="241"/>
  <c r="AB26" i="129"/>
  <c r="AB25" i="129"/>
  <c r="AB24" i="129"/>
  <c r="AB23" i="129"/>
  <c r="I8" i="241"/>
  <c r="E8" i="241"/>
  <c r="H8" i="241"/>
  <c r="G8" i="241"/>
  <c r="AR7" i="241"/>
  <c r="AQ7" i="241"/>
  <c r="AP7" i="241"/>
  <c r="AO7" i="241"/>
  <c r="AN7" i="241"/>
  <c r="AM7" i="241"/>
  <c r="AL7" i="241"/>
  <c r="AK7" i="241"/>
  <c r="AJ7" i="241"/>
  <c r="AI7" i="241"/>
  <c r="AH7" i="241"/>
  <c r="AG7" i="241"/>
  <c r="AF7" i="241"/>
  <c r="AE7" i="241"/>
  <c r="AD7" i="241"/>
  <c r="AC7" i="241"/>
  <c r="AB7" i="241"/>
  <c r="AA7" i="241"/>
  <c r="Z7" i="241"/>
  <c r="Y7" i="241"/>
  <c r="X7" i="241"/>
  <c r="W7" i="241"/>
  <c r="V7" i="241"/>
  <c r="U7" i="241"/>
  <c r="T7" i="241"/>
  <c r="S7" i="241"/>
  <c r="R7" i="241"/>
  <c r="P7" i="241"/>
  <c r="O7" i="241"/>
  <c r="N7" i="241"/>
  <c r="M7" i="241"/>
  <c r="L7" i="241"/>
  <c r="K7" i="241"/>
  <c r="J7" i="241"/>
  <c r="I7" i="241"/>
  <c r="H7" i="241"/>
  <c r="G7" i="241"/>
  <c r="Q45" i="240"/>
  <c r="F45" i="240"/>
  <c r="E45" i="240"/>
  <c r="AA45" i="206"/>
  <c r="Q44" i="240"/>
  <c r="F44" i="240"/>
  <c r="E44" i="240"/>
  <c r="AA44" i="206"/>
  <c r="Q43" i="240"/>
  <c r="F43" i="240"/>
  <c r="E43" i="240"/>
  <c r="AA43" i="206"/>
  <c r="Q42" i="240"/>
  <c r="F42" i="240"/>
  <c r="E42" i="240"/>
  <c r="AA42" i="206"/>
  <c r="Q41" i="240"/>
  <c r="F41" i="240"/>
  <c r="E41" i="240"/>
  <c r="Q40" i="240"/>
  <c r="F40" i="240"/>
  <c r="E40" i="240"/>
  <c r="Q39" i="240"/>
  <c r="F39" i="240"/>
  <c r="E39" i="240"/>
  <c r="AA39" i="206"/>
  <c r="Q38" i="240"/>
  <c r="F38" i="240"/>
  <c r="E38" i="240"/>
  <c r="AA38" i="206"/>
  <c r="Q37" i="240"/>
  <c r="F37" i="240"/>
  <c r="E37" i="240"/>
  <c r="AA37" i="206"/>
  <c r="Q36" i="240"/>
  <c r="F36" i="240"/>
  <c r="E36" i="240"/>
  <c r="Q35" i="240"/>
  <c r="F35" i="240"/>
  <c r="E35" i="240"/>
  <c r="AA35" i="206"/>
  <c r="Q34" i="240"/>
  <c r="F34" i="240"/>
  <c r="E34" i="240"/>
  <c r="AA34" i="206"/>
  <c r="Q33" i="240"/>
  <c r="F33" i="240"/>
  <c r="E33" i="240"/>
  <c r="AA33" i="206"/>
  <c r="Q32" i="240"/>
  <c r="F32" i="240"/>
  <c r="E32" i="240"/>
  <c r="AA32" i="206"/>
  <c r="Q31" i="240"/>
  <c r="F31" i="240"/>
  <c r="E31" i="240"/>
  <c r="AA31" i="206"/>
  <c r="Q30" i="240"/>
  <c r="F30" i="240"/>
  <c r="E30" i="240"/>
  <c r="AA30" i="206"/>
  <c r="Q29" i="240"/>
  <c r="F29" i="240"/>
  <c r="E29" i="240"/>
  <c r="AA29" i="206"/>
  <c r="Q28" i="240"/>
  <c r="F28" i="240"/>
  <c r="E28" i="240"/>
  <c r="Q27" i="240"/>
  <c r="F27" i="240"/>
  <c r="E27" i="240"/>
  <c r="AA27" i="206"/>
  <c r="Q26" i="240"/>
  <c r="F26" i="240"/>
  <c r="E26" i="240"/>
  <c r="Q25" i="240"/>
  <c r="F25" i="240"/>
  <c r="E25" i="240"/>
  <c r="AA25" i="206"/>
  <c r="Q24" i="240"/>
  <c r="F24" i="240"/>
  <c r="E24" i="240"/>
  <c r="AA24" i="206"/>
  <c r="Q23" i="240"/>
  <c r="F23" i="240"/>
  <c r="E23" i="240"/>
  <c r="Q22" i="240"/>
  <c r="F22" i="240"/>
  <c r="E22" i="240"/>
  <c r="AA22" i="206"/>
  <c r="Q21" i="240"/>
  <c r="F21" i="240"/>
  <c r="E21" i="240"/>
  <c r="AA21" i="206"/>
  <c r="Q20" i="240"/>
  <c r="F20" i="240"/>
  <c r="E20" i="240"/>
  <c r="AR19" i="240"/>
  <c r="AQ19" i="240"/>
  <c r="AP19" i="240"/>
  <c r="AO19" i="240"/>
  <c r="AN19" i="240"/>
  <c r="AM19" i="240"/>
  <c r="AL19" i="240"/>
  <c r="AK19" i="240"/>
  <c r="AJ19" i="240"/>
  <c r="AI19" i="240"/>
  <c r="AH19" i="240"/>
  <c r="AG19" i="240"/>
  <c r="AF19" i="240"/>
  <c r="AC19" i="240"/>
  <c r="AB19" i="240"/>
  <c r="AA19" i="240"/>
  <c r="Z19" i="240"/>
  <c r="Y19" i="240"/>
  <c r="X19" i="240"/>
  <c r="W19" i="240"/>
  <c r="V19" i="240"/>
  <c r="U19" i="240"/>
  <c r="T19" i="240"/>
  <c r="S19" i="240"/>
  <c r="R19" i="240"/>
  <c r="P19" i="240"/>
  <c r="O19" i="240"/>
  <c r="N19" i="240"/>
  <c r="M19" i="240"/>
  <c r="L19" i="240"/>
  <c r="K19" i="240"/>
  <c r="J19" i="240"/>
  <c r="I19" i="240"/>
  <c r="H19" i="240"/>
  <c r="G19" i="240"/>
  <c r="AA20" i="129"/>
  <c r="F18" i="240"/>
  <c r="E18" i="240"/>
  <c r="AA18" i="206"/>
  <c r="AA19" i="129"/>
  <c r="F17" i="240"/>
  <c r="E17" i="240"/>
  <c r="AA17" i="206"/>
  <c r="AA18" i="129"/>
  <c r="F16" i="240"/>
  <c r="E16" i="240"/>
  <c r="AA17" i="129"/>
  <c r="F15" i="240"/>
  <c r="E15" i="240"/>
  <c r="AA15" i="206"/>
  <c r="AA16" i="129"/>
  <c r="F14" i="240"/>
  <c r="E14" i="240"/>
  <c r="AA14" i="206"/>
  <c r="AA15" i="129"/>
  <c r="F13" i="240"/>
  <c r="E13" i="240"/>
  <c r="F12" i="240"/>
  <c r="F7" i="240"/>
  <c r="E12" i="240"/>
  <c r="F11" i="240"/>
  <c r="E11" i="240"/>
  <c r="AA12" i="129"/>
  <c r="F10" i="240"/>
  <c r="E10" i="240"/>
  <c r="F9" i="240"/>
  <c r="E9" i="240"/>
  <c r="AR8" i="240"/>
  <c r="AQ8" i="240"/>
  <c r="AP8" i="240"/>
  <c r="AO8" i="240"/>
  <c r="AN8" i="240"/>
  <c r="AM8" i="240"/>
  <c r="AL8" i="240"/>
  <c r="AK8" i="240"/>
  <c r="AJ8" i="240"/>
  <c r="AI8" i="240"/>
  <c r="AH8" i="240"/>
  <c r="AG8" i="240"/>
  <c r="AF8" i="240"/>
  <c r="AE8" i="240"/>
  <c r="AD8" i="240"/>
  <c r="AC8" i="240"/>
  <c r="AB8" i="240"/>
  <c r="AA8" i="240"/>
  <c r="Z8" i="240"/>
  <c r="Y8" i="240"/>
  <c r="X8" i="240"/>
  <c r="W8" i="240"/>
  <c r="V8" i="240"/>
  <c r="U8" i="240"/>
  <c r="T8" i="240"/>
  <c r="S8" i="240"/>
  <c r="R8" i="240"/>
  <c r="P8" i="240"/>
  <c r="E8" i="240"/>
  <c r="AA26" i="129"/>
  <c r="AA25" i="129"/>
  <c r="AA24" i="129"/>
  <c r="AA23" i="129"/>
  <c r="I8" i="240"/>
  <c r="H8" i="240"/>
  <c r="G8" i="240"/>
  <c r="AR7" i="240"/>
  <c r="AQ7" i="240"/>
  <c r="AP7" i="240"/>
  <c r="AO7" i="240"/>
  <c r="AN7" i="240"/>
  <c r="AM7" i="240"/>
  <c r="AL7" i="240"/>
  <c r="AK7" i="240"/>
  <c r="AJ7" i="240"/>
  <c r="AI7" i="240"/>
  <c r="AH7" i="240"/>
  <c r="AH7" i="211"/>
  <c r="AG7" i="240"/>
  <c r="AF7" i="240"/>
  <c r="AE7" i="240"/>
  <c r="AD7" i="240"/>
  <c r="AC7" i="240"/>
  <c r="AB7" i="240"/>
  <c r="AA7" i="240"/>
  <c r="Z7" i="240"/>
  <c r="Z7" i="211"/>
  <c r="Y7" i="240"/>
  <c r="X7" i="240"/>
  <c r="W7" i="240"/>
  <c r="V7" i="240"/>
  <c r="U7" i="240"/>
  <c r="T7" i="240"/>
  <c r="S7" i="240"/>
  <c r="R7" i="240"/>
  <c r="P7" i="240"/>
  <c r="O7" i="240"/>
  <c r="N7" i="240"/>
  <c r="M7" i="240"/>
  <c r="L7" i="240"/>
  <c r="K7" i="240"/>
  <c r="J7" i="240"/>
  <c r="I7" i="240"/>
  <c r="H7" i="240"/>
  <c r="G7" i="240"/>
  <c r="Z46" i="206"/>
  <c r="Q45" i="239"/>
  <c r="F45" i="239"/>
  <c r="E45" i="239"/>
  <c r="Z45" i="206"/>
  <c r="Q44" i="239"/>
  <c r="F44" i="239"/>
  <c r="E44" i="239"/>
  <c r="Z44" i="206"/>
  <c r="Q43" i="239"/>
  <c r="F43" i="239"/>
  <c r="E43" i="239"/>
  <c r="Z43" i="206"/>
  <c r="Q42" i="239"/>
  <c r="F42" i="239"/>
  <c r="E42" i="239"/>
  <c r="Q41" i="239"/>
  <c r="F41" i="239"/>
  <c r="E41" i="239"/>
  <c r="Z41" i="206"/>
  <c r="Q40" i="239"/>
  <c r="F40" i="239"/>
  <c r="E40" i="239"/>
  <c r="Z40" i="206"/>
  <c r="Q39" i="239"/>
  <c r="F39" i="239"/>
  <c r="E39" i="239"/>
  <c r="Q38" i="239"/>
  <c r="F38" i="239"/>
  <c r="E38" i="239"/>
  <c r="Q37" i="239"/>
  <c r="F37" i="239"/>
  <c r="E37" i="239"/>
  <c r="Z37" i="206"/>
  <c r="Q36" i="239"/>
  <c r="F36" i="239"/>
  <c r="E36" i="239"/>
  <c r="Z36" i="206"/>
  <c r="Q35" i="239"/>
  <c r="F35" i="239"/>
  <c r="E35" i="239"/>
  <c r="Q34" i="239"/>
  <c r="F34" i="239"/>
  <c r="E34" i="239"/>
  <c r="Z34" i="206"/>
  <c r="Q33" i="239"/>
  <c r="F33" i="239"/>
  <c r="E33" i="239"/>
  <c r="Z33" i="206"/>
  <c r="Q32" i="239"/>
  <c r="F32" i="239"/>
  <c r="E32" i="239"/>
  <c r="Z32" i="206"/>
  <c r="Q31" i="239"/>
  <c r="F31" i="239"/>
  <c r="E31" i="239"/>
  <c r="Q30" i="239"/>
  <c r="F30" i="239"/>
  <c r="E30" i="239"/>
  <c r="Z30" i="206"/>
  <c r="Q29" i="239"/>
  <c r="F29" i="239"/>
  <c r="E29" i="239"/>
  <c r="Z29" i="206"/>
  <c r="Q28" i="239"/>
  <c r="F28" i="239"/>
  <c r="E28" i="239"/>
  <c r="Z28" i="206"/>
  <c r="Q27" i="239"/>
  <c r="F27" i="239"/>
  <c r="E27" i="239"/>
  <c r="Z27" i="206"/>
  <c r="Q26" i="239"/>
  <c r="F26" i="239"/>
  <c r="E26" i="239"/>
  <c r="Q25" i="239"/>
  <c r="F25" i="239"/>
  <c r="E25" i="239"/>
  <c r="Q24" i="239"/>
  <c r="F24" i="239"/>
  <c r="E24" i="239"/>
  <c r="Z24" i="206"/>
  <c r="Q23" i="239"/>
  <c r="F23" i="239"/>
  <c r="E23" i="239"/>
  <c r="Z23" i="206"/>
  <c r="Q22" i="239"/>
  <c r="F22" i="239"/>
  <c r="E22" i="239"/>
  <c r="Q21" i="239"/>
  <c r="F21" i="239"/>
  <c r="E21" i="239"/>
  <c r="Z21" i="206"/>
  <c r="Q20" i="239"/>
  <c r="F20" i="239"/>
  <c r="E20" i="239"/>
  <c r="AR19" i="239"/>
  <c r="AQ19" i="239"/>
  <c r="AP19" i="239"/>
  <c r="AO19" i="239"/>
  <c r="AN19" i="239"/>
  <c r="AM19" i="239"/>
  <c r="AL19" i="239"/>
  <c r="AK19" i="239"/>
  <c r="AJ19" i="239"/>
  <c r="AI19" i="239"/>
  <c r="AH19" i="239"/>
  <c r="AG19" i="239"/>
  <c r="AF19" i="239"/>
  <c r="AC19" i="239"/>
  <c r="AB19" i="239"/>
  <c r="AA19" i="239"/>
  <c r="Z19" i="239"/>
  <c r="Y19" i="239"/>
  <c r="X19" i="239"/>
  <c r="W19" i="239"/>
  <c r="V19" i="239"/>
  <c r="U19" i="239"/>
  <c r="T19" i="239"/>
  <c r="S19" i="239"/>
  <c r="R19" i="239"/>
  <c r="P19" i="239"/>
  <c r="O19" i="239"/>
  <c r="N19" i="239"/>
  <c r="M19" i="239"/>
  <c r="L19" i="239"/>
  <c r="K19" i="239"/>
  <c r="J19" i="239"/>
  <c r="E19" i="239"/>
  <c r="I19" i="239"/>
  <c r="H19" i="239"/>
  <c r="G19" i="239"/>
  <c r="F19" i="239"/>
  <c r="Z20" i="129"/>
  <c r="F18" i="239"/>
  <c r="E18" i="239"/>
  <c r="Z19" i="129"/>
  <c r="F17" i="239"/>
  <c r="E17" i="239"/>
  <c r="Z17" i="206"/>
  <c r="Z18" i="129"/>
  <c r="F16" i="239"/>
  <c r="E16" i="239"/>
  <c r="F15" i="239"/>
  <c r="E15" i="239"/>
  <c r="Z15" i="206"/>
  <c r="F14" i="239"/>
  <c r="E14" i="239"/>
  <c r="F13" i="239"/>
  <c r="E13" i="239"/>
  <c r="F12" i="239"/>
  <c r="E12" i="239"/>
  <c r="F11" i="239"/>
  <c r="F7" i="239"/>
  <c r="E11" i="239"/>
  <c r="Z12" i="129"/>
  <c r="F10" i="239"/>
  <c r="E10" i="239"/>
  <c r="F9" i="239"/>
  <c r="E9" i="239"/>
  <c r="AQ8" i="239"/>
  <c r="AP8" i="239"/>
  <c r="AO8" i="239"/>
  <c r="AN8" i="239"/>
  <c r="AM8" i="239"/>
  <c r="AL8" i="239"/>
  <c r="AK8" i="239"/>
  <c r="AJ8" i="239"/>
  <c r="AI8" i="239"/>
  <c r="AH8" i="239"/>
  <c r="AG8" i="239"/>
  <c r="AF8" i="239"/>
  <c r="AE8" i="239"/>
  <c r="AD8" i="239"/>
  <c r="AC8" i="239"/>
  <c r="AB8" i="239"/>
  <c r="AA8" i="239"/>
  <c r="Z8" i="239"/>
  <c r="Y8" i="239"/>
  <c r="X8" i="239"/>
  <c r="W8" i="239"/>
  <c r="V8" i="239"/>
  <c r="U8" i="239"/>
  <c r="T8" i="239"/>
  <c r="S8" i="239"/>
  <c r="R8" i="239"/>
  <c r="P8" i="239"/>
  <c r="Z26" i="129"/>
  <c r="Z25" i="129"/>
  <c r="I8" i="239"/>
  <c r="E8" i="239"/>
  <c r="H8" i="239"/>
  <c r="G8" i="239"/>
  <c r="AR7" i="239"/>
  <c r="AQ7" i="239"/>
  <c r="AP7" i="239"/>
  <c r="AO7" i="239"/>
  <c r="AN7" i="239"/>
  <c r="AM7" i="239"/>
  <c r="AL7" i="239"/>
  <c r="AK7" i="239"/>
  <c r="AK7" i="218"/>
  <c r="AK7" i="219"/>
  <c r="AK7" i="220"/>
  <c r="AK7" i="221"/>
  <c r="AK7" i="222"/>
  <c r="AK7" i="223"/>
  <c r="AK7" i="224"/>
  <c r="AK7" i="225"/>
  <c r="AK7" i="226"/>
  <c r="AK7" i="227"/>
  <c r="AK7" i="228"/>
  <c r="AK7" i="229"/>
  <c r="AK7" i="230"/>
  <c r="AK7" i="231"/>
  <c r="AK7" i="232"/>
  <c r="AK7" i="233"/>
  <c r="AK7" i="234"/>
  <c r="AK7" i="235"/>
  <c r="AK7" i="236"/>
  <c r="AK7" i="237"/>
  <c r="AK7" i="238"/>
  <c r="AJ7" i="239"/>
  <c r="AI7" i="239"/>
  <c r="AH7" i="239"/>
  <c r="AG7" i="239"/>
  <c r="AF7" i="239"/>
  <c r="AE7" i="239"/>
  <c r="AD7" i="239"/>
  <c r="AC7" i="239"/>
  <c r="AB7" i="239"/>
  <c r="AA7" i="239"/>
  <c r="Z7" i="239"/>
  <c r="Y7" i="239"/>
  <c r="X7" i="239"/>
  <c r="W7" i="239"/>
  <c r="V7" i="239"/>
  <c r="U7" i="239"/>
  <c r="T7" i="239"/>
  <c r="S7" i="239"/>
  <c r="R7" i="239"/>
  <c r="R7" i="218"/>
  <c r="R7" i="219"/>
  <c r="R7" i="220"/>
  <c r="R7" i="221"/>
  <c r="R7" i="222"/>
  <c r="R7" i="223"/>
  <c r="R7" i="224"/>
  <c r="R7" i="225"/>
  <c r="R7" i="226"/>
  <c r="R7" i="227"/>
  <c r="R7" i="228"/>
  <c r="R7" i="229"/>
  <c r="R7" i="230"/>
  <c r="R7" i="231"/>
  <c r="R7" i="232"/>
  <c r="R7" i="233"/>
  <c r="R7" i="234"/>
  <c r="R7" i="235"/>
  <c r="R7" i="236"/>
  <c r="R7" i="237"/>
  <c r="R7" i="238"/>
  <c r="P7" i="239"/>
  <c r="O7" i="239"/>
  <c r="N7" i="239"/>
  <c r="M7" i="239"/>
  <c r="L7" i="239"/>
  <c r="K7" i="239"/>
  <c r="I7" i="239"/>
  <c r="H7" i="239"/>
  <c r="G7" i="239"/>
  <c r="Q45" i="238"/>
  <c r="F45" i="238"/>
  <c r="E45" i="238"/>
  <c r="Y45" i="206"/>
  <c r="Q44" i="238"/>
  <c r="F44" i="238"/>
  <c r="E44" i="238"/>
  <c r="Y44" i="206"/>
  <c r="Q43" i="238"/>
  <c r="F43" i="238"/>
  <c r="E43" i="238"/>
  <c r="Y43" i="206"/>
  <c r="Q42" i="238"/>
  <c r="F42" i="238"/>
  <c r="E42" i="238"/>
  <c r="Y42" i="206"/>
  <c r="Q41" i="238"/>
  <c r="F41" i="238"/>
  <c r="E41" i="238"/>
  <c r="Y41" i="206"/>
  <c r="Q40" i="238"/>
  <c r="F40" i="238"/>
  <c r="E40" i="238"/>
  <c r="Q39" i="238"/>
  <c r="F39" i="238"/>
  <c r="E39" i="238"/>
  <c r="Y39" i="206"/>
  <c r="Q38" i="238"/>
  <c r="F38" i="238"/>
  <c r="E38" i="238"/>
  <c r="Q37" i="238"/>
  <c r="F37" i="238"/>
  <c r="E37" i="238"/>
  <c r="Y37" i="206"/>
  <c r="Q36" i="238"/>
  <c r="F36" i="238"/>
  <c r="E36" i="238"/>
  <c r="Y36" i="206"/>
  <c r="Q35" i="238"/>
  <c r="F35" i="238"/>
  <c r="E35" i="238"/>
  <c r="Y35" i="206"/>
  <c r="Q34" i="238"/>
  <c r="F34" i="238"/>
  <c r="E34" i="238"/>
  <c r="Y34" i="206"/>
  <c r="Q33" i="238"/>
  <c r="F33" i="238"/>
  <c r="E33" i="238"/>
  <c r="Y33" i="206"/>
  <c r="Q32" i="238"/>
  <c r="F32" i="238"/>
  <c r="E32" i="238"/>
  <c r="Y32" i="206"/>
  <c r="Q31" i="238"/>
  <c r="F31" i="238"/>
  <c r="E31" i="238"/>
  <c r="Y31" i="206"/>
  <c r="Q30" i="238"/>
  <c r="F30" i="238"/>
  <c r="E30" i="238"/>
  <c r="Y30" i="206"/>
  <c r="Q29" i="238"/>
  <c r="F29" i="238"/>
  <c r="E29" i="238"/>
  <c r="Y29" i="206"/>
  <c r="Q28" i="238"/>
  <c r="F28" i="238"/>
  <c r="E28" i="238"/>
  <c r="Y28" i="206"/>
  <c r="Q27" i="238"/>
  <c r="F27" i="238"/>
  <c r="E27" i="238"/>
  <c r="Y27" i="206"/>
  <c r="Q26" i="238"/>
  <c r="F26" i="238"/>
  <c r="E26" i="238"/>
  <c r="Y26" i="206"/>
  <c r="Q25" i="238"/>
  <c r="F25" i="238"/>
  <c r="E25" i="238"/>
  <c r="Y25" i="206"/>
  <c r="Q24" i="238"/>
  <c r="F24" i="238"/>
  <c r="E24" i="238"/>
  <c r="Y24" i="206"/>
  <c r="Q23" i="238"/>
  <c r="F23" i="238"/>
  <c r="E23" i="238"/>
  <c r="Y23" i="206"/>
  <c r="Q22" i="238"/>
  <c r="F22" i="238"/>
  <c r="E22" i="238"/>
  <c r="Q21" i="238"/>
  <c r="F21" i="238"/>
  <c r="E21" i="238"/>
  <c r="Y21" i="206"/>
  <c r="Q20" i="238"/>
  <c r="F20" i="238"/>
  <c r="E20" i="238"/>
  <c r="AR19" i="238"/>
  <c r="AQ19" i="238"/>
  <c r="AP19" i="238"/>
  <c r="AO19" i="238"/>
  <c r="AN19" i="238"/>
  <c r="AM19" i="238"/>
  <c r="AL19" i="238"/>
  <c r="AK19" i="238"/>
  <c r="AJ19" i="238"/>
  <c r="AI19" i="238"/>
  <c r="AH19" i="238"/>
  <c r="AG19" i="238"/>
  <c r="AF19" i="238"/>
  <c r="AC19" i="238"/>
  <c r="AB19" i="238"/>
  <c r="AA19" i="238"/>
  <c r="Z19" i="238"/>
  <c r="Y19" i="238"/>
  <c r="X19" i="238"/>
  <c r="W19" i="238"/>
  <c r="V19" i="238"/>
  <c r="U19" i="238"/>
  <c r="T19" i="238"/>
  <c r="S19" i="238"/>
  <c r="R19" i="238"/>
  <c r="P19" i="238"/>
  <c r="O19" i="238"/>
  <c r="N19" i="238"/>
  <c r="M19" i="238"/>
  <c r="L19" i="238"/>
  <c r="K19" i="238"/>
  <c r="J19" i="238"/>
  <c r="E19" i="238"/>
  <c r="I19" i="238"/>
  <c r="H19" i="238"/>
  <c r="G19" i="238"/>
  <c r="F19" i="238"/>
  <c r="Y19" i="206"/>
  <c r="F18" i="238"/>
  <c r="F11" i="238"/>
  <c r="F12" i="238"/>
  <c r="F13" i="238"/>
  <c r="F14" i="238"/>
  <c r="F15" i="238"/>
  <c r="F16" i="238"/>
  <c r="F17" i="238"/>
  <c r="E18" i="238"/>
  <c r="Y18" i="206"/>
  <c r="Y19" i="129"/>
  <c r="E17" i="238"/>
  <c r="Y17" i="206"/>
  <c r="Y18" i="129"/>
  <c r="E16" i="238"/>
  <c r="E15" i="238"/>
  <c r="Y15" i="206"/>
  <c r="Y16" i="129"/>
  <c r="E14" i="238"/>
  <c r="Y15" i="129"/>
  <c r="E13" i="238"/>
  <c r="E12" i="238"/>
  <c r="E11" i="238"/>
  <c r="F10" i="238"/>
  <c r="E10" i="238"/>
  <c r="F9" i="238"/>
  <c r="E9" i="238"/>
  <c r="AR8" i="238"/>
  <c r="AQ8" i="238"/>
  <c r="AP8" i="238"/>
  <c r="AO8" i="238"/>
  <c r="AN8" i="238"/>
  <c r="AM8" i="238"/>
  <c r="AL8" i="238"/>
  <c r="AK8" i="238"/>
  <c r="AJ8" i="238"/>
  <c r="AI8" i="238"/>
  <c r="AH8" i="238"/>
  <c r="AG8" i="238"/>
  <c r="AF8" i="238"/>
  <c r="AE8" i="238"/>
  <c r="AD8" i="238"/>
  <c r="AC8" i="238"/>
  <c r="AB8" i="238"/>
  <c r="AA8" i="238"/>
  <c r="Z8" i="238"/>
  <c r="Y8" i="238"/>
  <c r="X8" i="238"/>
  <c r="W8" i="238"/>
  <c r="V8" i="238"/>
  <c r="U8" i="238"/>
  <c r="T8" i="238"/>
  <c r="S8" i="238"/>
  <c r="R8" i="238"/>
  <c r="P8" i="238"/>
  <c r="Y26" i="129"/>
  <c r="Y23" i="129"/>
  <c r="I8" i="238"/>
  <c r="E8" i="238"/>
  <c r="H8" i="238"/>
  <c r="G8" i="238"/>
  <c r="AR7" i="238"/>
  <c r="AQ7" i="238"/>
  <c r="AP7" i="238"/>
  <c r="AO7" i="238"/>
  <c r="AN7" i="238"/>
  <c r="AM7" i="238"/>
  <c r="AL7" i="238"/>
  <c r="AJ7" i="238"/>
  <c r="AI7" i="238"/>
  <c r="AH7" i="238"/>
  <c r="AG7" i="238"/>
  <c r="AF7" i="238"/>
  <c r="AE7" i="238"/>
  <c r="AD7" i="238"/>
  <c r="AC7" i="238"/>
  <c r="AB7" i="238"/>
  <c r="AA7" i="238"/>
  <c r="Z7" i="238"/>
  <c r="Y7" i="238"/>
  <c r="X7" i="238"/>
  <c r="W7" i="238"/>
  <c r="V7" i="238"/>
  <c r="U7" i="238"/>
  <c r="T7" i="238"/>
  <c r="S7" i="238"/>
  <c r="P7" i="238"/>
  <c r="O7" i="238"/>
  <c r="N7" i="238"/>
  <c r="M7" i="238"/>
  <c r="L7" i="238"/>
  <c r="K7" i="238"/>
  <c r="J7" i="238"/>
  <c r="I7" i="238"/>
  <c r="H7" i="238"/>
  <c r="G7" i="238"/>
  <c r="X46" i="206"/>
  <c r="Q45" i="237"/>
  <c r="F45" i="237"/>
  <c r="E45" i="237"/>
  <c r="X45" i="206"/>
  <c r="Q44" i="237"/>
  <c r="Q44" i="218"/>
  <c r="Q44" i="219"/>
  <c r="Q44" i="220"/>
  <c r="Q44" i="221"/>
  <c r="Q44" i="222"/>
  <c r="Q44" i="223"/>
  <c r="Q44" i="224"/>
  <c r="Q44" i="225"/>
  <c r="Q44" i="226"/>
  <c r="Q44" i="227"/>
  <c r="Q44" i="228"/>
  <c r="Q44" i="229"/>
  <c r="Q44" i="230"/>
  <c r="Q44" i="231"/>
  <c r="Q44" i="232"/>
  <c r="Q44" i="233"/>
  <c r="Q44" i="234"/>
  <c r="Q44" i="235"/>
  <c r="Q44" i="236"/>
  <c r="F44" i="237"/>
  <c r="E44" i="237"/>
  <c r="Q43" i="237"/>
  <c r="F43" i="237"/>
  <c r="E43" i="237"/>
  <c r="Q42" i="237"/>
  <c r="F42" i="237"/>
  <c r="E42" i="237"/>
  <c r="X42" i="206"/>
  <c r="Q41" i="237"/>
  <c r="F41" i="237"/>
  <c r="E41" i="237"/>
  <c r="X41" i="206"/>
  <c r="Q40" i="237"/>
  <c r="F40" i="237"/>
  <c r="E40" i="237"/>
  <c r="X40" i="206"/>
  <c r="Q39" i="237"/>
  <c r="F39" i="237"/>
  <c r="E39" i="237"/>
  <c r="X39" i="206"/>
  <c r="Q38" i="237"/>
  <c r="F38" i="237"/>
  <c r="E38" i="237"/>
  <c r="X38" i="206"/>
  <c r="Q37" i="237"/>
  <c r="F37" i="237"/>
  <c r="E37" i="237"/>
  <c r="X37" i="206"/>
  <c r="Q36" i="237"/>
  <c r="F36" i="237"/>
  <c r="E36" i="237"/>
  <c r="Q35" i="237"/>
  <c r="F35" i="237"/>
  <c r="E35" i="237"/>
  <c r="X35" i="206"/>
  <c r="Q34" i="237"/>
  <c r="F34" i="237"/>
  <c r="E34" i="237"/>
  <c r="Q33" i="237"/>
  <c r="F33" i="237"/>
  <c r="E33" i="237"/>
  <c r="Q32" i="237"/>
  <c r="F32" i="237"/>
  <c r="E32" i="237"/>
  <c r="Q31" i="237"/>
  <c r="F31" i="237"/>
  <c r="E31" i="237"/>
  <c r="X31" i="206"/>
  <c r="Q30" i="237"/>
  <c r="F30" i="237"/>
  <c r="E30" i="237"/>
  <c r="X30" i="206"/>
  <c r="Q29" i="237"/>
  <c r="F29" i="237"/>
  <c r="E29" i="237"/>
  <c r="X29" i="206"/>
  <c r="Q28" i="237"/>
  <c r="F28" i="237"/>
  <c r="E28" i="237"/>
  <c r="X28" i="206"/>
  <c r="Q27" i="237"/>
  <c r="F27" i="237"/>
  <c r="E27" i="237"/>
  <c r="X27" i="206"/>
  <c r="Q26" i="237"/>
  <c r="F26" i="237"/>
  <c r="E26" i="237"/>
  <c r="X26" i="206"/>
  <c r="Q25" i="237"/>
  <c r="F25" i="237"/>
  <c r="E25" i="237"/>
  <c r="Q24" i="237"/>
  <c r="F24" i="237"/>
  <c r="E24" i="237"/>
  <c r="X24" i="206"/>
  <c r="Q23" i="237"/>
  <c r="F23" i="237"/>
  <c r="E23" i="237"/>
  <c r="Q22" i="237"/>
  <c r="F22" i="237"/>
  <c r="E22" i="237"/>
  <c r="X22" i="206"/>
  <c r="Q21" i="237"/>
  <c r="F21" i="237"/>
  <c r="E21" i="237"/>
  <c r="Q20" i="237"/>
  <c r="F20" i="237"/>
  <c r="E20" i="237"/>
  <c r="AR19" i="237"/>
  <c r="AQ19" i="237"/>
  <c r="AP19" i="237"/>
  <c r="AO19" i="237"/>
  <c r="AN19" i="237"/>
  <c r="AM19" i="237"/>
  <c r="AL19" i="237"/>
  <c r="AK19" i="237"/>
  <c r="AJ19" i="237"/>
  <c r="AI19" i="237"/>
  <c r="AH19" i="237"/>
  <c r="AG19" i="237"/>
  <c r="AF19" i="237"/>
  <c r="AC19" i="237"/>
  <c r="AB19" i="237"/>
  <c r="AA19" i="237"/>
  <c r="Z19" i="237"/>
  <c r="Y19" i="237"/>
  <c r="X19" i="237"/>
  <c r="W19" i="237"/>
  <c r="V19" i="237"/>
  <c r="U19" i="237"/>
  <c r="T19" i="237"/>
  <c r="S19" i="237"/>
  <c r="R19" i="237"/>
  <c r="P19" i="237"/>
  <c r="O19" i="237"/>
  <c r="N19" i="237"/>
  <c r="M19" i="237"/>
  <c r="L19" i="237"/>
  <c r="K19" i="237"/>
  <c r="J19" i="237"/>
  <c r="I19" i="237"/>
  <c r="H19" i="237"/>
  <c r="G19" i="237"/>
  <c r="X19" i="206"/>
  <c r="X20" i="129"/>
  <c r="F18" i="237"/>
  <c r="E18" i="237"/>
  <c r="X18" i="206"/>
  <c r="X19" i="129"/>
  <c r="F17" i="237"/>
  <c r="E17" i="237"/>
  <c r="X17" i="206"/>
  <c r="X18" i="129"/>
  <c r="F16" i="237"/>
  <c r="E16" i="237"/>
  <c r="X17" i="129"/>
  <c r="F15" i="237"/>
  <c r="E15" i="237"/>
  <c r="X15" i="206"/>
  <c r="X16" i="129"/>
  <c r="F14" i="237"/>
  <c r="E14" i="237"/>
  <c r="X15" i="129"/>
  <c r="F13" i="237"/>
  <c r="E13" i="237"/>
  <c r="F12" i="237"/>
  <c r="E12" i="237"/>
  <c r="F11" i="237"/>
  <c r="F7" i="237"/>
  <c r="E11" i="237"/>
  <c r="F10" i="237"/>
  <c r="E10" i="237"/>
  <c r="F9" i="237"/>
  <c r="E9" i="237"/>
  <c r="AR8" i="237"/>
  <c r="AQ8" i="237"/>
  <c r="AP8" i="237"/>
  <c r="AO8" i="237"/>
  <c r="AN8" i="237"/>
  <c r="AM8" i="237"/>
  <c r="AL8" i="237"/>
  <c r="AK8" i="237"/>
  <c r="AJ8" i="237"/>
  <c r="AI8" i="237"/>
  <c r="AH8" i="237"/>
  <c r="AG8" i="237"/>
  <c r="AF8" i="237"/>
  <c r="AE8" i="237"/>
  <c r="AD8" i="237"/>
  <c r="AC8" i="237"/>
  <c r="AB8" i="237"/>
  <c r="AA8" i="237"/>
  <c r="Z8" i="237"/>
  <c r="Y8" i="237"/>
  <c r="X8" i="237"/>
  <c r="W8" i="237"/>
  <c r="V8" i="237"/>
  <c r="U8" i="237"/>
  <c r="T8" i="237"/>
  <c r="S8" i="237"/>
  <c r="R8" i="237"/>
  <c r="P8" i="237"/>
  <c r="X26" i="129"/>
  <c r="X23" i="129"/>
  <c r="I8" i="237"/>
  <c r="H8" i="237"/>
  <c r="G8" i="237"/>
  <c r="AR7" i="237"/>
  <c r="AQ7" i="237"/>
  <c r="AP7" i="237"/>
  <c r="AO7" i="237"/>
  <c r="AN7" i="237"/>
  <c r="AM7" i="237"/>
  <c r="AL7" i="237"/>
  <c r="AJ7" i="237"/>
  <c r="AI7" i="237"/>
  <c r="AH7" i="237"/>
  <c r="AG7" i="237"/>
  <c r="AF7" i="237"/>
  <c r="AE7" i="237"/>
  <c r="AD7" i="237"/>
  <c r="AC7" i="237"/>
  <c r="AB7" i="237"/>
  <c r="AA7" i="237"/>
  <c r="Z7" i="237"/>
  <c r="Y7" i="237"/>
  <c r="X7" i="237"/>
  <c r="W7" i="237"/>
  <c r="V7" i="237"/>
  <c r="U7" i="237"/>
  <c r="T7" i="237"/>
  <c r="S7" i="237"/>
  <c r="P7" i="237"/>
  <c r="O7" i="237"/>
  <c r="N7" i="237"/>
  <c r="M7" i="237"/>
  <c r="L7" i="237"/>
  <c r="K7" i="237"/>
  <c r="J7" i="237"/>
  <c r="I7" i="237"/>
  <c r="H7" i="237"/>
  <c r="G7" i="237"/>
  <c r="W9" i="90" a="1"/>
  <c r="W20" i="90"/>
  <c r="Q45" i="236"/>
  <c r="F45" i="236"/>
  <c r="E45" i="236"/>
  <c r="W45" i="206"/>
  <c r="F44" i="236"/>
  <c r="E44" i="236"/>
  <c r="W44" i="206"/>
  <c r="Q43" i="236"/>
  <c r="F43" i="236"/>
  <c r="E43" i="236"/>
  <c r="W43" i="206"/>
  <c r="Q42" i="236"/>
  <c r="F42" i="236"/>
  <c r="E42" i="236"/>
  <c r="W42" i="206"/>
  <c r="Q41" i="236"/>
  <c r="F41" i="236"/>
  <c r="E41" i="236"/>
  <c r="W41" i="206"/>
  <c r="Q40" i="236"/>
  <c r="F40" i="236"/>
  <c r="E40" i="236"/>
  <c r="W40" i="206"/>
  <c r="Q39" i="236"/>
  <c r="F39" i="236"/>
  <c r="E39" i="236"/>
  <c r="W39" i="206"/>
  <c r="Q38" i="236"/>
  <c r="F38" i="236"/>
  <c r="E38" i="236"/>
  <c r="W38" i="206"/>
  <c r="Q37" i="236"/>
  <c r="F37" i="236"/>
  <c r="E37" i="236"/>
  <c r="W37" i="206"/>
  <c r="Q36" i="236"/>
  <c r="F36" i="236"/>
  <c r="E36" i="236"/>
  <c r="W36" i="206"/>
  <c r="Q35" i="236"/>
  <c r="F35" i="236"/>
  <c r="E35" i="236"/>
  <c r="W35" i="206"/>
  <c r="Q34" i="236"/>
  <c r="F34" i="236"/>
  <c r="E34" i="236"/>
  <c r="W34" i="206"/>
  <c r="Q33" i="236"/>
  <c r="F33" i="236"/>
  <c r="E33" i="236"/>
  <c r="W33" i="206"/>
  <c r="Q32" i="236"/>
  <c r="F32" i="236"/>
  <c r="E32" i="236"/>
  <c r="W32" i="206"/>
  <c r="Q31" i="236"/>
  <c r="F31" i="236"/>
  <c r="E31" i="236"/>
  <c r="W31" i="206"/>
  <c r="Q30" i="236"/>
  <c r="F30" i="236"/>
  <c r="E30" i="236"/>
  <c r="W30" i="206"/>
  <c r="Q29" i="236"/>
  <c r="F29" i="236"/>
  <c r="E29" i="236"/>
  <c r="W29" i="206"/>
  <c r="Q28" i="236"/>
  <c r="Q28" i="218"/>
  <c r="Q28" i="219"/>
  <c r="Q28" i="220"/>
  <c r="Q28" i="221"/>
  <c r="Q28" i="222"/>
  <c r="Q28" i="223"/>
  <c r="Q28" i="224"/>
  <c r="Q28" i="225"/>
  <c r="Q28" i="226"/>
  <c r="Q28" i="227"/>
  <c r="Q28" i="228"/>
  <c r="Q28" i="229"/>
  <c r="Q28" i="230"/>
  <c r="Q28" i="231"/>
  <c r="Q28" i="232"/>
  <c r="Q28" i="233"/>
  <c r="Q28" i="234"/>
  <c r="Q28" i="235"/>
  <c r="F28" i="236"/>
  <c r="E28" i="236"/>
  <c r="W28" i="206"/>
  <c r="Q27" i="236"/>
  <c r="F27" i="236"/>
  <c r="E27" i="236"/>
  <c r="W27" i="206"/>
  <c r="Q26" i="236"/>
  <c r="F26" i="236"/>
  <c r="E26" i="236"/>
  <c r="W26" i="206"/>
  <c r="Q25" i="236"/>
  <c r="F25" i="236"/>
  <c r="E25" i="236"/>
  <c r="Q24" i="236"/>
  <c r="F24" i="236"/>
  <c r="E24" i="236"/>
  <c r="Q23" i="236"/>
  <c r="F23" i="236"/>
  <c r="E23" i="236"/>
  <c r="W23" i="206"/>
  <c r="Q22" i="236"/>
  <c r="F22" i="236"/>
  <c r="E22" i="236"/>
  <c r="W22" i="206"/>
  <c r="Q21" i="236"/>
  <c r="F21" i="236"/>
  <c r="E21" i="236"/>
  <c r="Q20" i="236"/>
  <c r="F20" i="236"/>
  <c r="E20" i="236"/>
  <c r="AR19" i="236"/>
  <c r="AQ19" i="236"/>
  <c r="AP19" i="236"/>
  <c r="AO19" i="236"/>
  <c r="AN19" i="236"/>
  <c r="AM19" i="236"/>
  <c r="AL19" i="236"/>
  <c r="AK19" i="236"/>
  <c r="AJ19" i="236"/>
  <c r="AI19" i="236"/>
  <c r="AH19" i="236"/>
  <c r="AG19" i="236"/>
  <c r="AF19" i="236"/>
  <c r="W32" i="129"/>
  <c r="AC19" i="236"/>
  <c r="AB19" i="236"/>
  <c r="AA19" i="236"/>
  <c r="Z19" i="236"/>
  <c r="Y19" i="236"/>
  <c r="X19" i="236"/>
  <c r="W19" i="236"/>
  <c r="V19" i="236"/>
  <c r="U19" i="236"/>
  <c r="T19" i="236"/>
  <c r="S19" i="236"/>
  <c r="R19" i="236"/>
  <c r="P19" i="236"/>
  <c r="O19" i="236"/>
  <c r="N19" i="236"/>
  <c r="M19" i="236"/>
  <c r="L19" i="236"/>
  <c r="K19" i="236"/>
  <c r="J19" i="236"/>
  <c r="E19" i="236"/>
  <c r="I19" i="236"/>
  <c r="H19" i="236"/>
  <c r="G19" i="236"/>
  <c r="W19" i="206"/>
  <c r="W20" i="129"/>
  <c r="F18" i="236"/>
  <c r="E18" i="236"/>
  <c r="W18" i="206"/>
  <c r="W19" i="129"/>
  <c r="F17" i="236"/>
  <c r="E17" i="236"/>
  <c r="W17" i="206"/>
  <c r="W18" i="129"/>
  <c r="F16" i="236"/>
  <c r="E16" i="236"/>
  <c r="W17" i="129"/>
  <c r="F15" i="236"/>
  <c r="E15" i="236"/>
  <c r="W15" i="206"/>
  <c r="W16" i="129"/>
  <c r="F14" i="236"/>
  <c r="E14" i="236"/>
  <c r="W14" i="206"/>
  <c r="W15" i="129"/>
  <c r="F13" i="236"/>
  <c r="E13" i="236"/>
  <c r="F12" i="236"/>
  <c r="E12" i="236"/>
  <c r="F11" i="236"/>
  <c r="F7" i="236"/>
  <c r="E11" i="236"/>
  <c r="F10" i="236"/>
  <c r="E10" i="236"/>
  <c r="F9" i="236"/>
  <c r="E9" i="236"/>
  <c r="AR8" i="236"/>
  <c r="AQ8" i="236"/>
  <c r="AP8" i="236"/>
  <c r="AO8" i="236"/>
  <c r="AN8" i="236"/>
  <c r="AM8" i="236"/>
  <c r="AL8" i="236"/>
  <c r="AK8" i="236"/>
  <c r="AJ8" i="236"/>
  <c r="AI8" i="236"/>
  <c r="AH8" i="236"/>
  <c r="AG8" i="236"/>
  <c r="AF8" i="236"/>
  <c r="AE8" i="236"/>
  <c r="AD8" i="236"/>
  <c r="AC8" i="236"/>
  <c r="AB8" i="236"/>
  <c r="AA8" i="236"/>
  <c r="Z8" i="236"/>
  <c r="Y8" i="236"/>
  <c r="X8" i="236"/>
  <c r="W8" i="236"/>
  <c r="V8" i="236"/>
  <c r="U8" i="236"/>
  <c r="T8" i="236"/>
  <c r="S8" i="236"/>
  <c r="R8" i="236"/>
  <c r="P8" i="236"/>
  <c r="W26" i="129"/>
  <c r="W25" i="129"/>
  <c r="W23" i="129"/>
  <c r="I8" i="236"/>
  <c r="E8" i="236"/>
  <c r="H8" i="236"/>
  <c r="G8" i="236"/>
  <c r="AR7" i="236"/>
  <c r="AQ7" i="236"/>
  <c r="AP7" i="236"/>
  <c r="AO7" i="236"/>
  <c r="AN7" i="236"/>
  <c r="AM7" i="236"/>
  <c r="AL7" i="236"/>
  <c r="AJ7" i="236"/>
  <c r="AI7" i="236"/>
  <c r="AH7" i="236"/>
  <c r="AG7" i="236"/>
  <c r="AF7" i="236"/>
  <c r="AE7" i="236"/>
  <c r="AD7" i="236"/>
  <c r="AC7" i="236"/>
  <c r="AB7" i="236"/>
  <c r="AA7" i="236"/>
  <c r="Z7" i="236"/>
  <c r="Y7" i="236"/>
  <c r="X7" i="236"/>
  <c r="W7" i="236"/>
  <c r="V7" i="236"/>
  <c r="U7" i="236"/>
  <c r="T7" i="236"/>
  <c r="S7" i="236"/>
  <c r="P7" i="236"/>
  <c r="O7" i="236"/>
  <c r="N7" i="236"/>
  <c r="M7" i="236"/>
  <c r="L7" i="236"/>
  <c r="K7" i="236"/>
  <c r="J7" i="236"/>
  <c r="I7" i="236"/>
  <c r="H7" i="236"/>
  <c r="G7" i="236"/>
  <c r="V46" i="206"/>
  <c r="Q45" i="235"/>
  <c r="F45" i="235"/>
  <c r="E45" i="235"/>
  <c r="V45" i="206"/>
  <c r="F44" i="235"/>
  <c r="E44" i="235"/>
  <c r="V44" i="206"/>
  <c r="Q43" i="235"/>
  <c r="F43" i="235"/>
  <c r="E43" i="235"/>
  <c r="Q42" i="235"/>
  <c r="F42" i="235"/>
  <c r="E42" i="235"/>
  <c r="V42" i="206"/>
  <c r="Q41" i="235"/>
  <c r="F41" i="235"/>
  <c r="E41" i="235"/>
  <c r="V41" i="206"/>
  <c r="Q40" i="235"/>
  <c r="F40" i="235"/>
  <c r="E40" i="235"/>
  <c r="V40" i="206"/>
  <c r="Q39" i="235"/>
  <c r="F39" i="235"/>
  <c r="E39" i="235"/>
  <c r="Q38" i="235"/>
  <c r="F38" i="235"/>
  <c r="E38" i="235"/>
  <c r="Q37" i="235"/>
  <c r="F37" i="235"/>
  <c r="E37" i="235"/>
  <c r="V37" i="206"/>
  <c r="Q36" i="235"/>
  <c r="F36" i="235"/>
  <c r="E36" i="235"/>
  <c r="V36" i="206"/>
  <c r="Q35" i="235"/>
  <c r="F35" i="235"/>
  <c r="E35" i="235"/>
  <c r="V35" i="206"/>
  <c r="Q34" i="235"/>
  <c r="F34" i="235"/>
  <c r="E34" i="235"/>
  <c r="V34" i="206"/>
  <c r="Q33" i="235"/>
  <c r="F33" i="235"/>
  <c r="E33" i="235"/>
  <c r="Q32" i="235"/>
  <c r="F32" i="235"/>
  <c r="E32" i="235"/>
  <c r="V32" i="206"/>
  <c r="Q31" i="235"/>
  <c r="F31" i="235"/>
  <c r="E31" i="235"/>
  <c r="V31" i="206"/>
  <c r="Q30" i="235"/>
  <c r="F30" i="235"/>
  <c r="E30" i="235"/>
  <c r="V30" i="206"/>
  <c r="Q29" i="235"/>
  <c r="F29" i="235"/>
  <c r="E29" i="235"/>
  <c r="F28" i="235"/>
  <c r="E28" i="235"/>
  <c r="V28" i="206"/>
  <c r="Q27" i="235"/>
  <c r="F27" i="235"/>
  <c r="E27" i="235"/>
  <c r="V27" i="206"/>
  <c r="Q26" i="235"/>
  <c r="F26" i="235"/>
  <c r="E26" i="235"/>
  <c r="V26" i="206"/>
  <c r="Q25" i="235"/>
  <c r="F25" i="235"/>
  <c r="E25" i="235"/>
  <c r="Q24" i="235"/>
  <c r="F24" i="235"/>
  <c r="E24" i="235"/>
  <c r="Q23" i="235"/>
  <c r="F23" i="235"/>
  <c r="E23" i="235"/>
  <c r="V23" i="206"/>
  <c r="Q22" i="235"/>
  <c r="F22" i="235"/>
  <c r="E22" i="235"/>
  <c r="V22" i="206"/>
  <c r="Q21" i="235"/>
  <c r="F21" i="235"/>
  <c r="E21" i="235"/>
  <c r="V21" i="206"/>
  <c r="Q20" i="235"/>
  <c r="F20" i="235"/>
  <c r="E20" i="235"/>
  <c r="AR19" i="235"/>
  <c r="AQ19" i="235"/>
  <c r="AP19" i="235"/>
  <c r="AO19" i="235"/>
  <c r="AN19" i="235"/>
  <c r="AM19" i="235"/>
  <c r="AL19" i="235"/>
  <c r="AK19" i="235"/>
  <c r="AJ19" i="235"/>
  <c r="AI19" i="235"/>
  <c r="AH19" i="235"/>
  <c r="AG19" i="235"/>
  <c r="AF19" i="235"/>
  <c r="V32" i="129"/>
  <c r="AC19" i="235"/>
  <c r="AB19" i="235"/>
  <c r="AA19" i="235"/>
  <c r="Z19" i="235"/>
  <c r="Y19" i="235"/>
  <c r="X19" i="235"/>
  <c r="W19" i="235"/>
  <c r="V19" i="235"/>
  <c r="U19" i="235"/>
  <c r="T19" i="235"/>
  <c r="S19" i="235"/>
  <c r="R19" i="235"/>
  <c r="P19" i="235"/>
  <c r="O19" i="235"/>
  <c r="N19" i="235"/>
  <c r="M19" i="235"/>
  <c r="L19" i="235"/>
  <c r="K19" i="235"/>
  <c r="J19" i="235"/>
  <c r="I19" i="235"/>
  <c r="H19" i="235"/>
  <c r="G19" i="235"/>
  <c r="V19" i="206"/>
  <c r="V20" i="129"/>
  <c r="F18" i="235"/>
  <c r="E18" i="235"/>
  <c r="V18" i="206"/>
  <c r="V19" i="129"/>
  <c r="F17" i="235"/>
  <c r="E17" i="235"/>
  <c r="F16" i="235"/>
  <c r="E16" i="235"/>
  <c r="F15" i="235"/>
  <c r="F11" i="235"/>
  <c r="F12" i="235"/>
  <c r="F13" i="235"/>
  <c r="F14" i="235"/>
  <c r="E15" i="235"/>
  <c r="V16" i="129"/>
  <c r="E14" i="235"/>
  <c r="V15" i="129"/>
  <c r="E13" i="235"/>
  <c r="E12" i="235"/>
  <c r="E11" i="235"/>
  <c r="V11" i="206"/>
  <c r="V12" i="129"/>
  <c r="F10" i="235"/>
  <c r="E10" i="235"/>
  <c r="F9" i="235"/>
  <c r="E9" i="235"/>
  <c r="AR8" i="235"/>
  <c r="AQ8" i="235"/>
  <c r="AP8" i="235"/>
  <c r="AO8" i="235"/>
  <c r="AN8" i="235"/>
  <c r="AM8" i="235"/>
  <c r="AL8" i="235"/>
  <c r="AK8" i="235"/>
  <c r="AJ8" i="235"/>
  <c r="AI8" i="235"/>
  <c r="AH8" i="235"/>
  <c r="AG8" i="235"/>
  <c r="AF8" i="235"/>
  <c r="AE8" i="235"/>
  <c r="AD8" i="235"/>
  <c r="AC8" i="235"/>
  <c r="AB8" i="235"/>
  <c r="AA8" i="235"/>
  <c r="Z8" i="235"/>
  <c r="Y8" i="235"/>
  <c r="X8" i="235"/>
  <c r="W8" i="235"/>
  <c r="V8" i="235"/>
  <c r="U8" i="235"/>
  <c r="T8" i="235"/>
  <c r="S8" i="235"/>
  <c r="R8" i="235"/>
  <c r="P8" i="235"/>
  <c r="V26" i="129"/>
  <c r="V25" i="129"/>
  <c r="V23" i="129"/>
  <c r="I8" i="235"/>
  <c r="H8" i="235"/>
  <c r="G8" i="235"/>
  <c r="AR7" i="235"/>
  <c r="AQ7" i="235"/>
  <c r="AP7" i="235"/>
  <c r="AO7" i="235"/>
  <c r="AN7" i="235"/>
  <c r="AM7" i="235"/>
  <c r="AL7" i="235"/>
  <c r="AJ7" i="235"/>
  <c r="AI7" i="235"/>
  <c r="AH7" i="235"/>
  <c r="AG7" i="235"/>
  <c r="AF7" i="235"/>
  <c r="AE7" i="235"/>
  <c r="AD7" i="235"/>
  <c r="AC7" i="235"/>
  <c r="AB7" i="235"/>
  <c r="AA7" i="235"/>
  <c r="Z7" i="235"/>
  <c r="Y7" i="235"/>
  <c r="X7" i="235"/>
  <c r="W7" i="235"/>
  <c r="V7" i="235"/>
  <c r="U7" i="235"/>
  <c r="T7" i="235"/>
  <c r="S7" i="235"/>
  <c r="P7" i="235"/>
  <c r="O7" i="235"/>
  <c r="N7" i="235"/>
  <c r="M7" i="235"/>
  <c r="L7" i="235"/>
  <c r="K7" i="235"/>
  <c r="J7" i="235"/>
  <c r="I7" i="235"/>
  <c r="H7" i="235"/>
  <c r="G7" i="235"/>
  <c r="Q45" i="234"/>
  <c r="F45" i="234"/>
  <c r="E45" i="234"/>
  <c r="F44" i="234"/>
  <c r="E44" i="234"/>
  <c r="U44" i="206"/>
  <c r="Q43" i="234"/>
  <c r="F43" i="234"/>
  <c r="E43" i="234"/>
  <c r="U43" i="206"/>
  <c r="Q42" i="234"/>
  <c r="F42" i="234"/>
  <c r="E42" i="234"/>
  <c r="Q41" i="234"/>
  <c r="F41" i="234"/>
  <c r="E41" i="234"/>
  <c r="U41" i="206"/>
  <c r="Q40" i="234"/>
  <c r="F40" i="234"/>
  <c r="E40" i="234"/>
  <c r="U40" i="206"/>
  <c r="Q39" i="234"/>
  <c r="F39" i="234"/>
  <c r="E39" i="234"/>
  <c r="U39" i="206"/>
  <c r="Q38" i="234"/>
  <c r="F38" i="234"/>
  <c r="E38" i="234"/>
  <c r="Q37" i="234"/>
  <c r="F37" i="234"/>
  <c r="E37" i="234"/>
  <c r="Q36" i="234"/>
  <c r="F36" i="234"/>
  <c r="E36" i="234"/>
  <c r="U36" i="206"/>
  <c r="Q35" i="234"/>
  <c r="F35" i="234"/>
  <c r="E35" i="234"/>
  <c r="U35" i="206"/>
  <c r="Q34" i="234"/>
  <c r="F34" i="234"/>
  <c r="E34" i="234"/>
  <c r="Q33" i="234"/>
  <c r="F33" i="234"/>
  <c r="E33" i="234"/>
  <c r="Q32" i="234"/>
  <c r="F32" i="234"/>
  <c r="E32" i="234"/>
  <c r="U32" i="206"/>
  <c r="Q31" i="234"/>
  <c r="F31" i="234"/>
  <c r="E31" i="234"/>
  <c r="U31" i="206"/>
  <c r="Q30" i="234"/>
  <c r="F30" i="234"/>
  <c r="E30" i="234"/>
  <c r="Q29" i="234"/>
  <c r="F29" i="234"/>
  <c r="E29" i="234"/>
  <c r="U29" i="206"/>
  <c r="F28" i="234"/>
  <c r="E28" i="234"/>
  <c r="U28" i="206"/>
  <c r="Q27" i="234"/>
  <c r="F27" i="234"/>
  <c r="E27" i="234"/>
  <c r="U27" i="206"/>
  <c r="Q26" i="234"/>
  <c r="F26" i="234"/>
  <c r="E26" i="234"/>
  <c r="Q25" i="234"/>
  <c r="F25" i="234"/>
  <c r="E25" i="234"/>
  <c r="U25" i="206"/>
  <c r="Q24" i="234"/>
  <c r="F24" i="234"/>
  <c r="E24" i="234"/>
  <c r="Q23" i="234"/>
  <c r="F23" i="234"/>
  <c r="E23" i="234"/>
  <c r="Q22" i="234"/>
  <c r="F22" i="234"/>
  <c r="E22" i="234"/>
  <c r="U22" i="206"/>
  <c r="Q21" i="234"/>
  <c r="F21" i="234"/>
  <c r="E21" i="234"/>
  <c r="Q20" i="234"/>
  <c r="F20" i="234"/>
  <c r="E20" i="234"/>
  <c r="AR19" i="234"/>
  <c r="AQ19" i="234"/>
  <c r="AP19" i="234"/>
  <c r="AO19" i="234"/>
  <c r="AN19" i="234"/>
  <c r="AM19" i="234"/>
  <c r="AL19" i="234"/>
  <c r="AK19" i="234"/>
  <c r="AJ19" i="234"/>
  <c r="AI19" i="234"/>
  <c r="AH19" i="234"/>
  <c r="AG19" i="234"/>
  <c r="AF19" i="234"/>
  <c r="AC19" i="234"/>
  <c r="AB19" i="234"/>
  <c r="AA19" i="234"/>
  <c r="Z19" i="234"/>
  <c r="Y19" i="234"/>
  <c r="X19" i="234"/>
  <c r="W19" i="234"/>
  <c r="V19" i="234"/>
  <c r="U19" i="234"/>
  <c r="T19" i="234"/>
  <c r="S19" i="234"/>
  <c r="R19" i="234"/>
  <c r="P19" i="234"/>
  <c r="O19" i="234"/>
  <c r="N19" i="234"/>
  <c r="M19" i="234"/>
  <c r="L19" i="234"/>
  <c r="K19" i="234"/>
  <c r="J19" i="234"/>
  <c r="I19" i="234"/>
  <c r="H19" i="234"/>
  <c r="G19" i="234"/>
  <c r="U19" i="206"/>
  <c r="U20" i="129"/>
  <c r="F18" i="234"/>
  <c r="E18" i="234"/>
  <c r="U18" i="206"/>
  <c r="U19" i="129"/>
  <c r="F17" i="234"/>
  <c r="E17" i="234"/>
  <c r="U18" i="129"/>
  <c r="F16" i="234"/>
  <c r="E16" i="234"/>
  <c r="F15" i="234"/>
  <c r="E15" i="234"/>
  <c r="U15" i="206"/>
  <c r="U16" i="129"/>
  <c r="F14" i="234"/>
  <c r="E14" i="234"/>
  <c r="U15" i="129"/>
  <c r="F13" i="234"/>
  <c r="E13" i="234"/>
  <c r="F12" i="234"/>
  <c r="E12" i="234"/>
  <c r="U13" i="129"/>
  <c r="F11" i="234"/>
  <c r="E11" i="234"/>
  <c r="U12" i="129"/>
  <c r="F10" i="234"/>
  <c r="E10" i="234"/>
  <c r="F9" i="234"/>
  <c r="E9" i="234"/>
  <c r="AR8" i="234"/>
  <c r="AQ8" i="234"/>
  <c r="AP8" i="234"/>
  <c r="AO8" i="234"/>
  <c r="AN8" i="234"/>
  <c r="AM8" i="234"/>
  <c r="AL8" i="234"/>
  <c r="AK8" i="234"/>
  <c r="AJ8" i="234"/>
  <c r="AI8" i="234"/>
  <c r="AH8" i="234"/>
  <c r="AG8" i="234"/>
  <c r="AF8" i="234"/>
  <c r="AE8" i="234"/>
  <c r="AD8" i="234"/>
  <c r="AC8" i="234"/>
  <c r="AB8" i="234"/>
  <c r="AA8" i="234"/>
  <c r="Z8" i="234"/>
  <c r="Y8" i="234"/>
  <c r="X8" i="234"/>
  <c r="W8" i="234"/>
  <c r="V8" i="234"/>
  <c r="U8" i="234"/>
  <c r="T8" i="234"/>
  <c r="S8" i="234"/>
  <c r="R8" i="234"/>
  <c r="P8" i="234"/>
  <c r="U26" i="129"/>
  <c r="U25" i="129"/>
  <c r="U24" i="129"/>
  <c r="I8" i="234"/>
  <c r="E8" i="234"/>
  <c r="H8" i="234"/>
  <c r="G8" i="234"/>
  <c r="AR7" i="234"/>
  <c r="AQ7" i="234"/>
  <c r="AP7" i="234"/>
  <c r="AO7" i="234"/>
  <c r="AN7" i="234"/>
  <c r="AM7" i="234"/>
  <c r="AL7" i="234"/>
  <c r="AJ7" i="234"/>
  <c r="AI7" i="234"/>
  <c r="AH7" i="234"/>
  <c r="AG7" i="234"/>
  <c r="AF7" i="234"/>
  <c r="AE7" i="234"/>
  <c r="AD7" i="234"/>
  <c r="AC7" i="234"/>
  <c r="AB7" i="234"/>
  <c r="AA7" i="234"/>
  <c r="Z7" i="234"/>
  <c r="Y7" i="234"/>
  <c r="X7" i="234"/>
  <c r="W7" i="234"/>
  <c r="V7" i="234"/>
  <c r="U7" i="234"/>
  <c r="T7" i="234"/>
  <c r="S7" i="234"/>
  <c r="P7" i="234"/>
  <c r="O7" i="234"/>
  <c r="N7" i="234"/>
  <c r="M7" i="234"/>
  <c r="L7" i="234"/>
  <c r="K7" i="234"/>
  <c r="J7" i="234"/>
  <c r="I7" i="234"/>
  <c r="H7" i="234"/>
  <c r="G7" i="234"/>
  <c r="T46" i="206"/>
  <c r="Q45" i="233"/>
  <c r="F45" i="233"/>
  <c r="E45" i="233"/>
  <c r="F44" i="233"/>
  <c r="E44" i="233"/>
  <c r="T44" i="206"/>
  <c r="Q43" i="233"/>
  <c r="F43" i="233"/>
  <c r="E43" i="233"/>
  <c r="T43" i="206"/>
  <c r="Q42" i="233"/>
  <c r="F42" i="233"/>
  <c r="E42" i="233"/>
  <c r="T42" i="206"/>
  <c r="Q41" i="233"/>
  <c r="F41" i="233"/>
  <c r="E41" i="233"/>
  <c r="T41" i="206"/>
  <c r="Q40" i="233"/>
  <c r="F40" i="233"/>
  <c r="E40" i="233"/>
  <c r="Q39" i="233"/>
  <c r="F39" i="233"/>
  <c r="E39" i="233"/>
  <c r="T39" i="206"/>
  <c r="Q38" i="233"/>
  <c r="F38" i="233"/>
  <c r="E38" i="233"/>
  <c r="T38" i="206"/>
  <c r="Q37" i="233"/>
  <c r="F37" i="233"/>
  <c r="E37" i="233"/>
  <c r="T37" i="206"/>
  <c r="Q36" i="233"/>
  <c r="F36" i="233"/>
  <c r="E36" i="233"/>
  <c r="T36" i="206"/>
  <c r="Q35" i="233"/>
  <c r="F35" i="233"/>
  <c r="E35" i="233"/>
  <c r="T35" i="206"/>
  <c r="Q34" i="233"/>
  <c r="Q34" i="211"/>
  <c r="F34" i="233"/>
  <c r="E34" i="233"/>
  <c r="T34" i="206"/>
  <c r="Q33" i="233"/>
  <c r="F33" i="233"/>
  <c r="E33" i="233"/>
  <c r="Q32" i="233"/>
  <c r="F32" i="233"/>
  <c r="F32" i="211"/>
  <c r="E32" i="233"/>
  <c r="Q31" i="233"/>
  <c r="F31" i="233"/>
  <c r="E31" i="233"/>
  <c r="T31" i="206"/>
  <c r="Q30" i="233"/>
  <c r="F30" i="233"/>
  <c r="E30" i="233"/>
  <c r="Q29" i="233"/>
  <c r="F29" i="233"/>
  <c r="E29" i="233"/>
  <c r="F28" i="233"/>
  <c r="E28" i="233"/>
  <c r="T28" i="206"/>
  <c r="Q27" i="233"/>
  <c r="F27" i="233"/>
  <c r="E27" i="233"/>
  <c r="T27" i="206"/>
  <c r="Q26" i="233"/>
  <c r="F26" i="233"/>
  <c r="F26" i="211"/>
  <c r="E26" i="233"/>
  <c r="T26" i="206"/>
  <c r="Q25" i="233"/>
  <c r="F25" i="233"/>
  <c r="E25" i="233"/>
  <c r="T25" i="206"/>
  <c r="Q24" i="233"/>
  <c r="F24" i="233"/>
  <c r="E24" i="233"/>
  <c r="T24" i="206"/>
  <c r="Q23" i="233"/>
  <c r="F23" i="233"/>
  <c r="E23" i="233"/>
  <c r="T23" i="206"/>
  <c r="Q22" i="233"/>
  <c r="F22" i="233"/>
  <c r="E22" i="233"/>
  <c r="T22" i="206"/>
  <c r="Q21" i="233"/>
  <c r="F21" i="233"/>
  <c r="E21" i="233"/>
  <c r="Q20" i="233"/>
  <c r="F20" i="233"/>
  <c r="E20" i="233"/>
  <c r="AR19" i="233"/>
  <c r="AQ19" i="233"/>
  <c r="AP19" i="233"/>
  <c r="AO19" i="233"/>
  <c r="AN19" i="233"/>
  <c r="AM19" i="233"/>
  <c r="AL19" i="233"/>
  <c r="AK19" i="233"/>
  <c r="AJ19" i="233"/>
  <c r="AI19" i="233"/>
  <c r="AH19" i="233"/>
  <c r="AG19" i="233"/>
  <c r="AF19" i="233"/>
  <c r="AC19" i="233"/>
  <c r="AB19" i="233"/>
  <c r="AA19" i="233"/>
  <c r="Z19" i="233"/>
  <c r="Y19" i="233"/>
  <c r="X19" i="233"/>
  <c r="W19" i="233"/>
  <c r="V19" i="233"/>
  <c r="U19" i="233"/>
  <c r="T19" i="233"/>
  <c r="S19" i="233"/>
  <c r="R19" i="233"/>
  <c r="P19" i="233"/>
  <c r="O19" i="233"/>
  <c r="N19" i="233"/>
  <c r="M19" i="233"/>
  <c r="L19" i="233"/>
  <c r="K19" i="233"/>
  <c r="J19" i="233"/>
  <c r="E19" i="233"/>
  <c r="I19" i="233"/>
  <c r="H19" i="233"/>
  <c r="G19" i="233"/>
  <c r="T19" i="206"/>
  <c r="T20" i="129"/>
  <c r="F18" i="233"/>
  <c r="E18" i="233"/>
  <c r="T18" i="206"/>
  <c r="T19" i="129"/>
  <c r="F17" i="233"/>
  <c r="E17" i="233"/>
  <c r="F16" i="233"/>
  <c r="E16" i="233"/>
  <c r="T17" i="129"/>
  <c r="F15" i="233"/>
  <c r="E15" i="233"/>
  <c r="T16" i="129"/>
  <c r="F14" i="233"/>
  <c r="E14" i="233"/>
  <c r="T14" i="206"/>
  <c r="T15" i="129"/>
  <c r="F13" i="233"/>
  <c r="E13" i="233"/>
  <c r="T14" i="129"/>
  <c r="F12" i="233"/>
  <c r="E12" i="233"/>
  <c r="F11" i="233"/>
  <c r="E11" i="233"/>
  <c r="T12" i="129"/>
  <c r="F10" i="233"/>
  <c r="E10" i="233"/>
  <c r="F9" i="233"/>
  <c r="E9" i="233"/>
  <c r="AR8" i="233"/>
  <c r="AQ8" i="233"/>
  <c r="AP8" i="233"/>
  <c r="AO8" i="233"/>
  <c r="AN8" i="233"/>
  <c r="AM8" i="233"/>
  <c r="AL8" i="233"/>
  <c r="AK8" i="233"/>
  <c r="AJ8" i="233"/>
  <c r="AI8" i="233"/>
  <c r="AH8" i="233"/>
  <c r="AG8" i="233"/>
  <c r="AF8" i="233"/>
  <c r="AE8" i="233"/>
  <c r="AD8" i="233"/>
  <c r="AC8" i="233"/>
  <c r="AB8" i="233"/>
  <c r="AA8" i="233"/>
  <c r="Z8" i="233"/>
  <c r="Y8" i="233"/>
  <c r="X8" i="233"/>
  <c r="W8" i="233"/>
  <c r="V8" i="233"/>
  <c r="U8" i="233"/>
  <c r="T8" i="233"/>
  <c r="S8" i="233"/>
  <c r="R8" i="233"/>
  <c r="P8" i="233"/>
  <c r="E8" i="233"/>
  <c r="T26" i="129"/>
  <c r="I8" i="233"/>
  <c r="T23" i="129"/>
  <c r="H8" i="233"/>
  <c r="G8" i="233"/>
  <c r="AR7" i="233"/>
  <c r="AQ7" i="233"/>
  <c r="AP7" i="233"/>
  <c r="AO7" i="233"/>
  <c r="AN7" i="233"/>
  <c r="AM7" i="233"/>
  <c r="AL7" i="233"/>
  <c r="AJ7" i="233"/>
  <c r="AI7" i="233"/>
  <c r="AH7" i="233"/>
  <c r="AG7" i="233"/>
  <c r="AF7" i="233"/>
  <c r="AE7" i="233"/>
  <c r="AD7" i="233"/>
  <c r="AC7" i="233"/>
  <c r="AB7" i="233"/>
  <c r="AA7" i="233"/>
  <c r="Z7" i="233"/>
  <c r="Y7" i="233"/>
  <c r="X7" i="233"/>
  <c r="W7" i="233"/>
  <c r="V7" i="233"/>
  <c r="U7" i="233"/>
  <c r="T7" i="233"/>
  <c r="S7" i="233"/>
  <c r="P7" i="233"/>
  <c r="O7" i="233"/>
  <c r="N7" i="233"/>
  <c r="M7" i="233"/>
  <c r="L7" i="233"/>
  <c r="K7" i="233"/>
  <c r="J7" i="233"/>
  <c r="I7" i="233"/>
  <c r="H7" i="233"/>
  <c r="G7" i="233"/>
  <c r="Q45" i="232"/>
  <c r="F45" i="232"/>
  <c r="E45" i="232"/>
  <c r="S45" i="206"/>
  <c r="F44" i="232"/>
  <c r="E44" i="232"/>
  <c r="Q43" i="232"/>
  <c r="F43" i="232"/>
  <c r="E43" i="232"/>
  <c r="S43" i="206"/>
  <c r="Q42" i="232"/>
  <c r="F42" i="232"/>
  <c r="E42" i="232"/>
  <c r="Q41" i="232"/>
  <c r="F41" i="232"/>
  <c r="E41" i="232"/>
  <c r="S41" i="206"/>
  <c r="Q40" i="232"/>
  <c r="F40" i="232"/>
  <c r="E40" i="232"/>
  <c r="S40" i="206"/>
  <c r="Q39" i="232"/>
  <c r="F39" i="232"/>
  <c r="E39" i="232"/>
  <c r="Q38" i="232"/>
  <c r="F38" i="232"/>
  <c r="E38" i="232"/>
  <c r="Q37" i="232"/>
  <c r="F37" i="232"/>
  <c r="E37" i="232"/>
  <c r="S37" i="206"/>
  <c r="Q36" i="232"/>
  <c r="F36" i="232"/>
  <c r="E36" i="232"/>
  <c r="S36" i="206"/>
  <c r="Q35" i="232"/>
  <c r="F35" i="232"/>
  <c r="E35" i="232"/>
  <c r="S35" i="206"/>
  <c r="Q34" i="232"/>
  <c r="F34" i="232"/>
  <c r="E34" i="232"/>
  <c r="S34" i="206"/>
  <c r="Q33" i="232"/>
  <c r="F33" i="232"/>
  <c r="E33" i="232"/>
  <c r="Q32" i="232"/>
  <c r="F32" i="232"/>
  <c r="E32" i="232"/>
  <c r="S32" i="206"/>
  <c r="Q31" i="232"/>
  <c r="F31" i="232"/>
  <c r="E31" i="232"/>
  <c r="S31" i="206"/>
  <c r="Q30" i="232"/>
  <c r="F30" i="232"/>
  <c r="E30" i="232"/>
  <c r="S30" i="206"/>
  <c r="Q29" i="232"/>
  <c r="F29" i="232"/>
  <c r="E29" i="232"/>
  <c r="S29" i="206"/>
  <c r="F28" i="232"/>
  <c r="E28" i="232"/>
  <c r="S28" i="206"/>
  <c r="Q27" i="232"/>
  <c r="F27" i="232"/>
  <c r="E27" i="232"/>
  <c r="Q26" i="232"/>
  <c r="F26" i="232"/>
  <c r="E26" i="232"/>
  <c r="S26" i="206"/>
  <c r="Q25" i="232"/>
  <c r="F25" i="232"/>
  <c r="E25" i="232"/>
  <c r="Q24" i="232"/>
  <c r="F24" i="232"/>
  <c r="E24" i="232"/>
  <c r="S24" i="206"/>
  <c r="Q23" i="232"/>
  <c r="F23" i="232"/>
  <c r="E23" i="232"/>
  <c r="Q22" i="232"/>
  <c r="F22" i="232"/>
  <c r="E22" i="232"/>
  <c r="S22" i="206"/>
  <c r="Q21" i="232"/>
  <c r="F21" i="232"/>
  <c r="E21" i="232"/>
  <c r="Q20" i="232"/>
  <c r="F20" i="232"/>
  <c r="E20" i="232"/>
  <c r="AR19" i="232"/>
  <c r="AQ19" i="232"/>
  <c r="AP19" i="232"/>
  <c r="AO19" i="232"/>
  <c r="AN19" i="232"/>
  <c r="AM19" i="232"/>
  <c r="AL19" i="232"/>
  <c r="AK19" i="232"/>
  <c r="AJ19" i="232"/>
  <c r="AI19" i="232"/>
  <c r="AH19" i="232"/>
  <c r="AG19" i="232"/>
  <c r="AF19" i="232"/>
  <c r="S32" i="129"/>
  <c r="AC19" i="232"/>
  <c r="AB19" i="232"/>
  <c r="AA19" i="232"/>
  <c r="Z19" i="232"/>
  <c r="Y19" i="232"/>
  <c r="X19" i="232"/>
  <c r="W19" i="232"/>
  <c r="V19" i="232"/>
  <c r="U19" i="232"/>
  <c r="T19" i="232"/>
  <c r="S19" i="232"/>
  <c r="R19" i="232"/>
  <c r="P19" i="232"/>
  <c r="O19" i="232"/>
  <c r="N19" i="232"/>
  <c r="M19" i="232"/>
  <c r="L19" i="232"/>
  <c r="K19" i="232"/>
  <c r="J19" i="232"/>
  <c r="E19" i="232"/>
  <c r="I19" i="232"/>
  <c r="H19" i="232"/>
  <c r="G19" i="232"/>
  <c r="F19" i="232"/>
  <c r="S20" i="129"/>
  <c r="F18" i="232"/>
  <c r="E18" i="232"/>
  <c r="S19" i="129"/>
  <c r="F17" i="232"/>
  <c r="E17" i="232"/>
  <c r="S18" i="129"/>
  <c r="F16" i="232"/>
  <c r="E16" i="232"/>
  <c r="F15" i="232"/>
  <c r="E15" i="232"/>
  <c r="S16" i="129"/>
  <c r="F14" i="232"/>
  <c r="E14" i="232"/>
  <c r="F13" i="232"/>
  <c r="E13" i="232"/>
  <c r="F12" i="232"/>
  <c r="E12" i="232"/>
  <c r="F11" i="232"/>
  <c r="E11" i="232"/>
  <c r="S12" i="129"/>
  <c r="F10" i="232"/>
  <c r="E10" i="232"/>
  <c r="F9" i="232"/>
  <c r="E9" i="232"/>
  <c r="AR8" i="232"/>
  <c r="AQ8" i="232"/>
  <c r="AP8" i="232"/>
  <c r="AO8" i="232"/>
  <c r="AN8" i="232"/>
  <c r="AM8" i="232"/>
  <c r="AL8" i="232"/>
  <c r="AK8" i="232"/>
  <c r="AJ8" i="232"/>
  <c r="AI8" i="232"/>
  <c r="AH8" i="232"/>
  <c r="AG8" i="232"/>
  <c r="AF8" i="232"/>
  <c r="AE8" i="232"/>
  <c r="AD8" i="232"/>
  <c r="AC8" i="232"/>
  <c r="AB8" i="232"/>
  <c r="AA8" i="232"/>
  <c r="Z8" i="232"/>
  <c r="Y8" i="232"/>
  <c r="X8" i="232"/>
  <c r="W8" i="232"/>
  <c r="V8" i="232"/>
  <c r="U8" i="232"/>
  <c r="T8" i="232"/>
  <c r="S8" i="232"/>
  <c r="R8" i="232"/>
  <c r="P8" i="232"/>
  <c r="S26" i="129"/>
  <c r="S24" i="129"/>
  <c r="S23" i="129"/>
  <c r="I8" i="232"/>
  <c r="E8" i="232"/>
  <c r="H8" i="232"/>
  <c r="G8" i="232"/>
  <c r="AR7" i="232"/>
  <c r="AQ7" i="232"/>
  <c r="AP7" i="232"/>
  <c r="AO7" i="232"/>
  <c r="AN7" i="232"/>
  <c r="AM7" i="232"/>
  <c r="AL7" i="232"/>
  <c r="AJ7" i="232"/>
  <c r="AI7" i="232"/>
  <c r="AH7" i="232"/>
  <c r="AG7" i="232"/>
  <c r="AF7" i="232"/>
  <c r="AE7" i="232"/>
  <c r="AD7" i="232"/>
  <c r="AC7" i="232"/>
  <c r="AB7" i="232"/>
  <c r="AA7" i="232"/>
  <c r="Z7" i="232"/>
  <c r="Y7" i="232"/>
  <c r="X7" i="232"/>
  <c r="W7" i="232"/>
  <c r="V7" i="232"/>
  <c r="U7" i="232"/>
  <c r="T7" i="232"/>
  <c r="S7" i="232"/>
  <c r="P7" i="232"/>
  <c r="O7" i="232"/>
  <c r="N7" i="232"/>
  <c r="M7" i="232"/>
  <c r="L7" i="232"/>
  <c r="K7" i="232"/>
  <c r="J7" i="232"/>
  <c r="I7" i="232"/>
  <c r="H7" i="232"/>
  <c r="G7" i="232"/>
  <c r="R46" i="206"/>
  <c r="Q45" i="231"/>
  <c r="F45" i="231"/>
  <c r="E45" i="231"/>
  <c r="F44" i="231"/>
  <c r="E44" i="231"/>
  <c r="R44" i="206"/>
  <c r="Q43" i="231"/>
  <c r="F43" i="231"/>
  <c r="E43" i="231"/>
  <c r="R43" i="206"/>
  <c r="Q42" i="231"/>
  <c r="F42" i="231"/>
  <c r="E42" i="231"/>
  <c r="R42" i="206"/>
  <c r="Q41" i="231"/>
  <c r="F41" i="231"/>
  <c r="E41" i="231"/>
  <c r="Q40" i="231"/>
  <c r="F40" i="231"/>
  <c r="E40" i="231"/>
  <c r="R40" i="206"/>
  <c r="Q39" i="231"/>
  <c r="F39" i="231"/>
  <c r="E39" i="231"/>
  <c r="R39" i="206"/>
  <c r="Q38" i="231"/>
  <c r="F38" i="231"/>
  <c r="E38" i="231"/>
  <c r="R38" i="206"/>
  <c r="Q37" i="231"/>
  <c r="F37" i="231"/>
  <c r="E37" i="231"/>
  <c r="R37" i="206"/>
  <c r="Q36" i="231"/>
  <c r="F36" i="231"/>
  <c r="E36" i="231"/>
  <c r="R36" i="206"/>
  <c r="Q35" i="231"/>
  <c r="F35" i="231"/>
  <c r="E35" i="231"/>
  <c r="R35" i="206"/>
  <c r="Q34" i="231"/>
  <c r="F34" i="231"/>
  <c r="E34" i="231"/>
  <c r="R34" i="206"/>
  <c r="Q33" i="231"/>
  <c r="F33" i="231"/>
  <c r="E33" i="231"/>
  <c r="Q32" i="231"/>
  <c r="F32" i="231"/>
  <c r="E32" i="231"/>
  <c r="Q31" i="231"/>
  <c r="F31" i="231"/>
  <c r="E31" i="231"/>
  <c r="R31" i="206"/>
  <c r="Q30" i="231"/>
  <c r="F30" i="231"/>
  <c r="E30" i="231"/>
  <c r="R30" i="206"/>
  <c r="Q29" i="231"/>
  <c r="F29" i="231"/>
  <c r="E29" i="231"/>
  <c r="R29" i="206"/>
  <c r="F28" i="231"/>
  <c r="E28" i="231"/>
  <c r="R28" i="206"/>
  <c r="Q27" i="231"/>
  <c r="F27" i="231"/>
  <c r="E27" i="231"/>
  <c r="R27" i="206"/>
  <c r="Q26" i="231"/>
  <c r="F26" i="231"/>
  <c r="E26" i="231"/>
  <c r="R26" i="206"/>
  <c r="Q25" i="231"/>
  <c r="F25" i="231"/>
  <c r="E25" i="231"/>
  <c r="R25" i="206"/>
  <c r="Q24" i="231"/>
  <c r="F24" i="231"/>
  <c r="E24" i="231"/>
  <c r="R24" i="206"/>
  <c r="Q23" i="231"/>
  <c r="F23" i="231"/>
  <c r="E23" i="231"/>
  <c r="R23" i="206"/>
  <c r="Q22" i="231"/>
  <c r="F22" i="231"/>
  <c r="E22" i="231"/>
  <c r="Q21" i="231"/>
  <c r="F21" i="231"/>
  <c r="E21" i="231"/>
  <c r="R21" i="206"/>
  <c r="Q20" i="231"/>
  <c r="F20" i="231"/>
  <c r="E20" i="231"/>
  <c r="AR19" i="231"/>
  <c r="AQ19" i="231"/>
  <c r="AP19" i="231"/>
  <c r="AO19" i="231"/>
  <c r="AN19" i="231"/>
  <c r="AM19" i="231"/>
  <c r="AL19" i="231"/>
  <c r="AK19" i="231"/>
  <c r="AJ19" i="231"/>
  <c r="AI19" i="231"/>
  <c r="AH19" i="231"/>
  <c r="AG19" i="231"/>
  <c r="AF19" i="231"/>
  <c r="AC19" i="231"/>
  <c r="AB19" i="231"/>
  <c r="AA19" i="231"/>
  <c r="Z19" i="231"/>
  <c r="Y19" i="231"/>
  <c r="X19" i="231"/>
  <c r="W19" i="231"/>
  <c r="V19" i="231"/>
  <c r="U19" i="231"/>
  <c r="T19" i="231"/>
  <c r="S19" i="231"/>
  <c r="R19" i="231"/>
  <c r="P19" i="231"/>
  <c r="O19" i="231"/>
  <c r="N19" i="231"/>
  <c r="M19" i="231"/>
  <c r="L19" i="231"/>
  <c r="K19" i="231"/>
  <c r="J19" i="231"/>
  <c r="I19" i="231"/>
  <c r="E19" i="231"/>
  <c r="H19" i="231"/>
  <c r="G19" i="231"/>
  <c r="R19" i="206"/>
  <c r="R20" i="129"/>
  <c r="F18" i="231"/>
  <c r="E18" i="231"/>
  <c r="R18" i="206"/>
  <c r="R19" i="129"/>
  <c r="F17" i="231"/>
  <c r="E17" i="231"/>
  <c r="F16" i="231"/>
  <c r="E16" i="231"/>
  <c r="R16" i="206"/>
  <c r="R17" i="129"/>
  <c r="F15" i="231"/>
  <c r="E15" i="231"/>
  <c r="R16" i="129"/>
  <c r="F14" i="231"/>
  <c r="E14" i="231"/>
  <c r="R14" i="206"/>
  <c r="R15" i="129"/>
  <c r="F13" i="231"/>
  <c r="E13" i="231"/>
  <c r="F12" i="231"/>
  <c r="E12" i="231"/>
  <c r="F11" i="231"/>
  <c r="F7" i="231"/>
  <c r="E11" i="231"/>
  <c r="F10" i="231"/>
  <c r="F10" i="219"/>
  <c r="F10" i="220"/>
  <c r="F10" i="221"/>
  <c r="F10" i="222"/>
  <c r="F10" i="223"/>
  <c r="F10" i="224"/>
  <c r="F10" i="225"/>
  <c r="F10" i="226"/>
  <c r="F10" i="227"/>
  <c r="F10" i="228"/>
  <c r="F10" i="229"/>
  <c r="F10" i="230"/>
  <c r="E10" i="231"/>
  <c r="F9" i="231"/>
  <c r="E9" i="231"/>
  <c r="AR8" i="231"/>
  <c r="AQ8" i="231"/>
  <c r="AP8" i="231"/>
  <c r="AO8" i="231"/>
  <c r="AN8" i="231"/>
  <c r="AM8" i="231"/>
  <c r="AL8" i="231"/>
  <c r="AK8" i="231"/>
  <c r="AJ8" i="231"/>
  <c r="AI8" i="231"/>
  <c r="AH8" i="231"/>
  <c r="AG8" i="231"/>
  <c r="AF8" i="231"/>
  <c r="AE8" i="231"/>
  <c r="AD8" i="231"/>
  <c r="AC8" i="231"/>
  <c r="AB8" i="231"/>
  <c r="AA8" i="231"/>
  <c r="Z8" i="231"/>
  <c r="Z8" i="211"/>
  <c r="Y8" i="231"/>
  <c r="X8" i="231"/>
  <c r="W8" i="231"/>
  <c r="V8" i="231"/>
  <c r="U8" i="231"/>
  <c r="T8" i="231"/>
  <c r="S8" i="231"/>
  <c r="R8" i="231"/>
  <c r="P8" i="231"/>
  <c r="R26" i="129"/>
  <c r="R25" i="129"/>
  <c r="R23" i="129"/>
  <c r="I8" i="231"/>
  <c r="E8" i="231"/>
  <c r="H8" i="231"/>
  <c r="G8" i="231"/>
  <c r="AR7" i="231"/>
  <c r="AQ7" i="231"/>
  <c r="AP7" i="231"/>
  <c r="AP7" i="218"/>
  <c r="AP7" i="219"/>
  <c r="AP7" i="220"/>
  <c r="AP7" i="221"/>
  <c r="AP7" i="222"/>
  <c r="AP7" i="223"/>
  <c r="AP7" i="224"/>
  <c r="AP7" i="225"/>
  <c r="AP7" i="211"/>
  <c r="AP7" i="226"/>
  <c r="AP7" i="227"/>
  <c r="AP7" i="228"/>
  <c r="AP7" i="229"/>
  <c r="AP7" i="230"/>
  <c r="AO7" i="231"/>
  <c r="AN7" i="231"/>
  <c r="AM7" i="231"/>
  <c r="AL7" i="231"/>
  <c r="AL7" i="218"/>
  <c r="AL7" i="219"/>
  <c r="AL7" i="220"/>
  <c r="AL7" i="221"/>
  <c r="AL7" i="222"/>
  <c r="AL7" i="223"/>
  <c r="AL7" i="224"/>
  <c r="AL7" i="225"/>
  <c r="AL7" i="226"/>
  <c r="AL7" i="227"/>
  <c r="AL7" i="228"/>
  <c r="AL7" i="229"/>
  <c r="AL7" i="230"/>
  <c r="AJ7" i="231"/>
  <c r="AI7" i="231"/>
  <c r="AH7" i="231"/>
  <c r="AH7" i="218"/>
  <c r="AH7" i="219"/>
  <c r="AH7" i="220"/>
  <c r="AH7" i="221"/>
  <c r="AH7" i="222"/>
  <c r="AH7" i="223"/>
  <c r="AH7" i="224"/>
  <c r="AH7" i="225"/>
  <c r="AH7" i="226"/>
  <c r="AH7" i="227"/>
  <c r="AH7" i="228"/>
  <c r="AH7" i="229"/>
  <c r="AH7" i="230"/>
  <c r="AG7" i="231"/>
  <c r="AF7" i="231"/>
  <c r="AE7" i="231"/>
  <c r="AD7" i="231"/>
  <c r="AC7" i="231"/>
  <c r="AB7" i="231"/>
  <c r="AB7" i="211"/>
  <c r="AA7" i="231"/>
  <c r="Z7" i="231"/>
  <c r="Y7" i="231"/>
  <c r="X7" i="231"/>
  <c r="W7" i="231"/>
  <c r="V7" i="231"/>
  <c r="U7" i="231"/>
  <c r="T7" i="231"/>
  <c r="S7" i="231"/>
  <c r="P7" i="231"/>
  <c r="O7" i="231"/>
  <c r="N7" i="231"/>
  <c r="M7" i="231"/>
  <c r="M7" i="218"/>
  <c r="M7" i="219"/>
  <c r="M7" i="220"/>
  <c r="M7" i="221"/>
  <c r="M7" i="222"/>
  <c r="M7" i="223"/>
  <c r="M7" i="224"/>
  <c r="M7" i="225"/>
  <c r="M7" i="226"/>
  <c r="M7" i="227"/>
  <c r="M7" i="228"/>
  <c r="M7" i="229"/>
  <c r="M7" i="230"/>
  <c r="L7" i="231"/>
  <c r="K7" i="231"/>
  <c r="J7" i="231"/>
  <c r="I7" i="231"/>
  <c r="I7" i="218"/>
  <c r="I7" i="219"/>
  <c r="I7" i="220"/>
  <c r="I7" i="221"/>
  <c r="I7" i="222"/>
  <c r="I7" i="223"/>
  <c r="I7" i="224"/>
  <c r="I7" i="225"/>
  <c r="I7" i="226"/>
  <c r="I7" i="227"/>
  <c r="I7" i="228"/>
  <c r="I7" i="229"/>
  <c r="I7" i="230"/>
  <c r="H7" i="231"/>
  <c r="G7" i="231"/>
  <c r="Q46" i="206"/>
  <c r="Q45" i="230"/>
  <c r="F45" i="230"/>
  <c r="E45" i="230"/>
  <c r="F44" i="230"/>
  <c r="E44" i="230"/>
  <c r="Q44" i="206"/>
  <c r="Q43" i="230"/>
  <c r="F43" i="230"/>
  <c r="E43" i="230"/>
  <c r="Q43" i="206"/>
  <c r="Q42" i="230"/>
  <c r="F42" i="230"/>
  <c r="E42" i="230"/>
  <c r="Q42" i="206"/>
  <c r="Q41" i="230"/>
  <c r="F41" i="230"/>
  <c r="E41" i="230"/>
  <c r="Q40" i="230"/>
  <c r="Q40" i="211"/>
  <c r="F40" i="230"/>
  <c r="E40" i="230"/>
  <c r="Q40" i="206"/>
  <c r="Q39" i="230"/>
  <c r="F39" i="230"/>
  <c r="E39" i="230"/>
  <c r="Q39" i="206"/>
  <c r="Q38" i="230"/>
  <c r="F38" i="230"/>
  <c r="E38" i="230"/>
  <c r="Q37" i="230"/>
  <c r="F37" i="230"/>
  <c r="E37" i="230"/>
  <c r="Q37" i="206"/>
  <c r="Q36" i="230"/>
  <c r="F36" i="230"/>
  <c r="E36" i="230"/>
  <c r="Q35" i="230"/>
  <c r="F35" i="230"/>
  <c r="E35" i="230"/>
  <c r="Q34" i="230"/>
  <c r="F34" i="230"/>
  <c r="E34" i="230"/>
  <c r="Q33" i="230"/>
  <c r="Q33" i="211"/>
  <c r="F33" i="230"/>
  <c r="E33" i="230"/>
  <c r="Q33" i="206"/>
  <c r="Q32" i="230"/>
  <c r="F32" i="230"/>
  <c r="E32" i="230"/>
  <c r="Q32" i="206"/>
  <c r="Q31" i="230"/>
  <c r="F31" i="230"/>
  <c r="E31" i="230"/>
  <c r="Q31" i="206"/>
  <c r="Q30" i="230"/>
  <c r="F30" i="230"/>
  <c r="E30" i="230"/>
  <c r="Q30" i="206"/>
  <c r="Q29" i="230"/>
  <c r="F29" i="230"/>
  <c r="E29" i="230"/>
  <c r="F28" i="230"/>
  <c r="E28" i="230"/>
  <c r="Q28" i="206"/>
  <c r="Q27" i="230"/>
  <c r="F27" i="230"/>
  <c r="E27" i="230"/>
  <c r="Q27" i="206"/>
  <c r="Q26" i="230"/>
  <c r="F26" i="230"/>
  <c r="E26" i="230"/>
  <c r="Q26" i="206"/>
  <c r="Q25" i="230"/>
  <c r="F25" i="230"/>
  <c r="E25" i="230"/>
  <c r="Q25" i="206"/>
  <c r="Q24" i="230"/>
  <c r="F24" i="230"/>
  <c r="E24" i="230"/>
  <c r="Q23" i="230"/>
  <c r="F23" i="230"/>
  <c r="E23" i="230"/>
  <c r="Q23" i="206"/>
  <c r="Q22" i="230"/>
  <c r="F22" i="230"/>
  <c r="E22" i="230"/>
  <c r="Q22" i="206"/>
  <c r="Q21" i="230"/>
  <c r="F21" i="230"/>
  <c r="E21" i="230"/>
  <c r="Q20" i="230"/>
  <c r="F20" i="230"/>
  <c r="E20" i="230"/>
  <c r="AR19" i="230"/>
  <c r="AQ19" i="230"/>
  <c r="AP19" i="230"/>
  <c r="AO19" i="230"/>
  <c r="AN19" i="230"/>
  <c r="AM19" i="230"/>
  <c r="AL19" i="230"/>
  <c r="AK19" i="230"/>
  <c r="AJ19" i="230"/>
  <c r="AI19" i="230"/>
  <c r="AH19" i="230"/>
  <c r="AG19" i="230"/>
  <c r="AF19" i="230"/>
  <c r="AC19" i="230"/>
  <c r="AB19" i="230"/>
  <c r="AA19" i="230"/>
  <c r="Z19" i="230"/>
  <c r="Y19" i="230"/>
  <c r="X19" i="230"/>
  <c r="X19" i="211"/>
  <c r="W19" i="230"/>
  <c r="V19" i="230"/>
  <c r="U19" i="230"/>
  <c r="T19" i="230"/>
  <c r="S19" i="230"/>
  <c r="R19" i="230"/>
  <c r="P19" i="230"/>
  <c r="O19" i="230"/>
  <c r="N19" i="230"/>
  <c r="M19" i="230"/>
  <c r="L19" i="230"/>
  <c r="K19" i="230"/>
  <c r="J19" i="230"/>
  <c r="G19" i="230"/>
  <c r="H19" i="230"/>
  <c r="I19" i="230"/>
  <c r="E19" i="230"/>
  <c r="Q20" i="129"/>
  <c r="F18" i="230"/>
  <c r="E18" i="230"/>
  <c r="Q18" i="206"/>
  <c r="Q19" i="129"/>
  <c r="F17" i="230"/>
  <c r="E17" i="230"/>
  <c r="Q17" i="206"/>
  <c r="Q18" i="129"/>
  <c r="F16" i="230"/>
  <c r="E16" i="230"/>
  <c r="Q17" i="129"/>
  <c r="F15" i="230"/>
  <c r="E15" i="230"/>
  <c r="Q15" i="206"/>
  <c r="Q16" i="129"/>
  <c r="F14" i="230"/>
  <c r="F11" i="230"/>
  <c r="F12" i="230"/>
  <c r="F7" i="230"/>
  <c r="F13" i="230"/>
  <c r="E14" i="230"/>
  <c r="Q14" i="206"/>
  <c r="Q15" i="129"/>
  <c r="E13" i="230"/>
  <c r="E12" i="230"/>
  <c r="E11" i="230"/>
  <c r="Q11" i="206"/>
  <c r="Q12" i="129"/>
  <c r="E10" i="230"/>
  <c r="E10" i="218"/>
  <c r="E10" i="219"/>
  <c r="E10" i="220"/>
  <c r="E10" i="221"/>
  <c r="E10" i="222"/>
  <c r="E10" i="223"/>
  <c r="E10" i="224"/>
  <c r="E10" i="225"/>
  <c r="E10" i="226"/>
  <c r="E10" i="227"/>
  <c r="E10" i="228"/>
  <c r="E10" i="229"/>
  <c r="Q11" i="129"/>
  <c r="F9" i="230"/>
  <c r="E9" i="230"/>
  <c r="AR8" i="230"/>
  <c r="AQ8" i="230"/>
  <c r="AP8" i="230"/>
  <c r="AO8" i="230"/>
  <c r="AN8" i="230"/>
  <c r="AM8" i="230"/>
  <c r="AL8" i="230"/>
  <c r="AK8" i="230"/>
  <c r="AJ8" i="230"/>
  <c r="AI8" i="230"/>
  <c r="AH8" i="230"/>
  <c r="AG8" i="230"/>
  <c r="AF8" i="230"/>
  <c r="AE8" i="230"/>
  <c r="AD8" i="230"/>
  <c r="AC8" i="230"/>
  <c r="AC8" i="218"/>
  <c r="AC8" i="219"/>
  <c r="AC8" i="220"/>
  <c r="AC8" i="221"/>
  <c r="AC8" i="222"/>
  <c r="AC8" i="223"/>
  <c r="AC8" i="224"/>
  <c r="AC8" i="225"/>
  <c r="AC8" i="226"/>
  <c r="AC8" i="227"/>
  <c r="AC8" i="228"/>
  <c r="AC8" i="229"/>
  <c r="AB8" i="230"/>
  <c r="AA8" i="230"/>
  <c r="Z8" i="230"/>
  <c r="Y8" i="230"/>
  <c r="X8" i="230"/>
  <c r="W8" i="230"/>
  <c r="V8" i="230"/>
  <c r="U8" i="230"/>
  <c r="U8" i="218"/>
  <c r="U8" i="219"/>
  <c r="U8" i="220"/>
  <c r="U8" i="221"/>
  <c r="U8" i="222"/>
  <c r="U8" i="223"/>
  <c r="U8" i="224"/>
  <c r="U8" i="225"/>
  <c r="U8" i="226"/>
  <c r="U8" i="227"/>
  <c r="U8" i="228"/>
  <c r="U8" i="229"/>
  <c r="T8" i="230"/>
  <c r="S8" i="230"/>
  <c r="R8" i="230"/>
  <c r="P8" i="230"/>
  <c r="E8" i="230"/>
  <c r="I8" i="230"/>
  <c r="Q26" i="129"/>
  <c r="Q25" i="129"/>
  <c r="Q23" i="129"/>
  <c r="H8" i="230"/>
  <c r="G8" i="230"/>
  <c r="AR7" i="230"/>
  <c r="AQ7" i="230"/>
  <c r="AO7" i="230"/>
  <c r="AN7" i="230"/>
  <c r="AM7" i="230"/>
  <c r="AJ7" i="230"/>
  <c r="AI7" i="230"/>
  <c r="AG7" i="230"/>
  <c r="AF7" i="230"/>
  <c r="AE7" i="230"/>
  <c r="AD7" i="230"/>
  <c r="AC7" i="230"/>
  <c r="AB7" i="230"/>
  <c r="AA7" i="230"/>
  <c r="Z7" i="230"/>
  <c r="Y7" i="230"/>
  <c r="X7" i="230"/>
  <c r="W7" i="230"/>
  <c r="V7" i="230"/>
  <c r="U7" i="230"/>
  <c r="T7" i="230"/>
  <c r="S7" i="230"/>
  <c r="P7" i="230"/>
  <c r="O7" i="230"/>
  <c r="N7" i="230"/>
  <c r="L7" i="230"/>
  <c r="K7" i="230"/>
  <c r="J7" i="230"/>
  <c r="H7" i="230"/>
  <c r="G7" i="230"/>
  <c r="P46" i="206"/>
  <c r="Q45" i="229"/>
  <c r="F45" i="229"/>
  <c r="E45" i="229"/>
  <c r="P45" i="206"/>
  <c r="F44" i="229"/>
  <c r="E44" i="229"/>
  <c r="Q43" i="229"/>
  <c r="F43" i="229"/>
  <c r="E43" i="229"/>
  <c r="P43" i="206"/>
  <c r="Q42" i="229"/>
  <c r="F42" i="229"/>
  <c r="E42" i="229"/>
  <c r="P42" i="206"/>
  <c r="Q41" i="229"/>
  <c r="F41" i="229"/>
  <c r="E41" i="229"/>
  <c r="P41" i="206"/>
  <c r="Q40" i="229"/>
  <c r="F40" i="229"/>
  <c r="E40" i="229"/>
  <c r="P40" i="206"/>
  <c r="Q39" i="229"/>
  <c r="F39" i="229"/>
  <c r="E39" i="229"/>
  <c r="Q38" i="229"/>
  <c r="F38" i="229"/>
  <c r="E38" i="229"/>
  <c r="P38" i="206"/>
  <c r="Q37" i="229"/>
  <c r="F37" i="229"/>
  <c r="E37" i="229"/>
  <c r="P37" i="206"/>
  <c r="Q36" i="229"/>
  <c r="F36" i="229"/>
  <c r="E36" i="229"/>
  <c r="P36" i="206"/>
  <c r="Q35" i="229"/>
  <c r="F35" i="229"/>
  <c r="E35" i="229"/>
  <c r="P35" i="206"/>
  <c r="Q34" i="229"/>
  <c r="F34" i="229"/>
  <c r="E34" i="229"/>
  <c r="P34" i="206"/>
  <c r="Q33" i="229"/>
  <c r="F33" i="229"/>
  <c r="E33" i="229"/>
  <c r="P33" i="206"/>
  <c r="Q32" i="229"/>
  <c r="F32" i="229"/>
  <c r="E32" i="229"/>
  <c r="P32" i="206"/>
  <c r="Q31" i="229"/>
  <c r="F31" i="229"/>
  <c r="E31" i="229"/>
  <c r="P31" i="206"/>
  <c r="Q30" i="229"/>
  <c r="F30" i="229"/>
  <c r="E30" i="229"/>
  <c r="P30" i="206"/>
  <c r="Q29" i="229"/>
  <c r="F29" i="229"/>
  <c r="E29" i="229"/>
  <c r="P29" i="206"/>
  <c r="F28" i="229"/>
  <c r="E28" i="229"/>
  <c r="P28" i="206"/>
  <c r="Q27" i="229"/>
  <c r="F27" i="229"/>
  <c r="E27" i="229"/>
  <c r="P27" i="206"/>
  <c r="Q26" i="229"/>
  <c r="F26" i="229"/>
  <c r="E26" i="229"/>
  <c r="P26" i="206"/>
  <c r="Q25" i="229"/>
  <c r="F25" i="229"/>
  <c r="E25" i="229"/>
  <c r="E25" i="218"/>
  <c r="E25" i="219"/>
  <c r="E25" i="220"/>
  <c r="E25" i="221"/>
  <c r="E25" i="222"/>
  <c r="E25" i="223"/>
  <c r="E25" i="224"/>
  <c r="E25" i="225"/>
  <c r="E25" i="226"/>
  <c r="E25" i="227"/>
  <c r="E25" i="228"/>
  <c r="P25" i="206"/>
  <c r="Q24" i="229"/>
  <c r="F24" i="229"/>
  <c r="E24" i="229"/>
  <c r="P24" i="206"/>
  <c r="Q23" i="229"/>
  <c r="F23" i="229"/>
  <c r="E23" i="229"/>
  <c r="P23" i="206"/>
  <c r="Q22" i="229"/>
  <c r="F22" i="229"/>
  <c r="E22" i="229"/>
  <c r="P22" i="206"/>
  <c r="Q21" i="229"/>
  <c r="F21" i="229"/>
  <c r="E21" i="229"/>
  <c r="P21" i="206"/>
  <c r="Q20" i="229"/>
  <c r="F20" i="229"/>
  <c r="E20" i="229"/>
  <c r="AR19" i="229"/>
  <c r="AQ19" i="229"/>
  <c r="AQ19" i="218"/>
  <c r="AQ19" i="219"/>
  <c r="AQ19" i="220"/>
  <c r="AQ19" i="221"/>
  <c r="AQ19" i="222"/>
  <c r="AQ19" i="223"/>
  <c r="AQ19" i="224"/>
  <c r="AQ19" i="225"/>
  <c r="AQ19" i="226"/>
  <c r="AQ19" i="227"/>
  <c r="AQ19" i="228"/>
  <c r="AP19" i="229"/>
  <c r="AO19" i="229"/>
  <c r="AN19" i="229"/>
  <c r="AM19" i="229"/>
  <c r="AM19" i="218"/>
  <c r="AM19" i="219"/>
  <c r="AM19" i="220"/>
  <c r="AM19" i="221"/>
  <c r="AM19" i="222"/>
  <c r="AM19" i="223"/>
  <c r="AM19" i="224"/>
  <c r="AM19" i="225"/>
  <c r="AM19" i="226"/>
  <c r="AM19" i="227"/>
  <c r="AM19" i="228"/>
  <c r="AL19" i="229"/>
  <c r="AK19" i="229"/>
  <c r="AJ19" i="229"/>
  <c r="AI19" i="229"/>
  <c r="AI19" i="218"/>
  <c r="AI19" i="219"/>
  <c r="AI19" i="220"/>
  <c r="AI19" i="221"/>
  <c r="AI19" i="222"/>
  <c r="AI19" i="223"/>
  <c r="AI19" i="211"/>
  <c r="AI19" i="224"/>
  <c r="AI19" i="225"/>
  <c r="AI19" i="226"/>
  <c r="AI19" i="227"/>
  <c r="AI19" i="228"/>
  <c r="AH19" i="229"/>
  <c r="AG19" i="229"/>
  <c r="AF19" i="229"/>
  <c r="AC19" i="229"/>
  <c r="AB19" i="229"/>
  <c r="AA19" i="229"/>
  <c r="Z19" i="229"/>
  <c r="Y19" i="229"/>
  <c r="X19" i="229"/>
  <c r="W19" i="229"/>
  <c r="V19" i="229"/>
  <c r="U19" i="229"/>
  <c r="T19" i="229"/>
  <c r="S19" i="229"/>
  <c r="R19" i="229"/>
  <c r="P19" i="229"/>
  <c r="O19" i="229"/>
  <c r="N19" i="229"/>
  <c r="N19" i="218"/>
  <c r="N19" i="219"/>
  <c r="N19" i="220"/>
  <c r="N19" i="221"/>
  <c r="N19" i="222"/>
  <c r="N19" i="223"/>
  <c r="N19" i="224"/>
  <c r="N19" i="225"/>
  <c r="N19" i="226"/>
  <c r="N19" i="227"/>
  <c r="N19" i="228"/>
  <c r="M19" i="229"/>
  <c r="L19" i="229"/>
  <c r="K19" i="229"/>
  <c r="J19" i="229"/>
  <c r="G19" i="229"/>
  <c r="F19" i="229"/>
  <c r="H19" i="229"/>
  <c r="I19" i="229"/>
  <c r="P19" i="206"/>
  <c r="P20" i="129"/>
  <c r="F18" i="229"/>
  <c r="E18" i="229"/>
  <c r="P19" i="129"/>
  <c r="F17" i="229"/>
  <c r="E17" i="229"/>
  <c r="P17" i="206"/>
  <c r="P18" i="129"/>
  <c r="F16" i="229"/>
  <c r="E16" i="229"/>
  <c r="F15" i="229"/>
  <c r="E15" i="229"/>
  <c r="P15" i="206"/>
  <c r="P16" i="129"/>
  <c r="F14" i="229"/>
  <c r="E14" i="229"/>
  <c r="P14" i="206"/>
  <c r="P15" i="129"/>
  <c r="F13" i="229"/>
  <c r="E13" i="229"/>
  <c r="F12" i="229"/>
  <c r="E12" i="229"/>
  <c r="F11" i="229"/>
  <c r="E11" i="229"/>
  <c r="P12" i="129"/>
  <c r="F9" i="229"/>
  <c r="E9" i="229"/>
  <c r="AR8" i="229"/>
  <c r="AQ8" i="229"/>
  <c r="AP8" i="229"/>
  <c r="AO8" i="229"/>
  <c r="AN8" i="229"/>
  <c r="AM8" i="229"/>
  <c r="AL8" i="229"/>
  <c r="AK8" i="229"/>
  <c r="AJ8" i="229"/>
  <c r="AI8" i="229"/>
  <c r="AH8" i="229"/>
  <c r="AG8" i="229"/>
  <c r="AF8" i="229"/>
  <c r="AE8" i="229"/>
  <c r="AD8" i="229"/>
  <c r="AB8" i="229"/>
  <c r="AA8" i="229"/>
  <c r="Z8" i="229"/>
  <c r="Y8" i="229"/>
  <c r="X8" i="229"/>
  <c r="W8" i="229"/>
  <c r="V8" i="229"/>
  <c r="T8" i="229"/>
  <c r="S8" i="229"/>
  <c r="R8" i="229"/>
  <c r="P8" i="229"/>
  <c r="P26" i="129"/>
  <c r="P25" i="129"/>
  <c r="P23" i="129"/>
  <c r="I8" i="229"/>
  <c r="E8" i="229"/>
  <c r="H8" i="229"/>
  <c r="G8" i="229"/>
  <c r="AR7" i="229"/>
  <c r="AQ7" i="229"/>
  <c r="AO7" i="229"/>
  <c r="AN7" i="229"/>
  <c r="AM7" i="229"/>
  <c r="AJ7" i="229"/>
  <c r="AI7" i="229"/>
  <c r="AG7" i="229"/>
  <c r="AF7" i="229"/>
  <c r="AE7" i="229"/>
  <c r="AD7" i="229"/>
  <c r="AC7" i="229"/>
  <c r="AB7" i="229"/>
  <c r="AA7" i="229"/>
  <c r="Z7" i="229"/>
  <c r="Y7" i="229"/>
  <c r="X7" i="229"/>
  <c r="W7" i="229"/>
  <c r="V7" i="229"/>
  <c r="U7" i="229"/>
  <c r="T7" i="229"/>
  <c r="S7" i="229"/>
  <c r="P7" i="229"/>
  <c r="O7" i="229"/>
  <c r="N7" i="229"/>
  <c r="L7" i="229"/>
  <c r="K7" i="229"/>
  <c r="J7" i="229"/>
  <c r="H7" i="229"/>
  <c r="G7" i="229"/>
  <c r="Q45" i="228"/>
  <c r="F45" i="228"/>
  <c r="E45" i="228"/>
  <c r="O45" i="206"/>
  <c r="F44" i="228"/>
  <c r="E44" i="228"/>
  <c r="Q43" i="228"/>
  <c r="F43" i="228"/>
  <c r="E43" i="228"/>
  <c r="Q42" i="228"/>
  <c r="F42" i="228"/>
  <c r="E42" i="228"/>
  <c r="O42" i="206"/>
  <c r="Q41" i="228"/>
  <c r="F41" i="228"/>
  <c r="E41" i="228"/>
  <c r="Q40" i="228"/>
  <c r="F40" i="228"/>
  <c r="E40" i="228"/>
  <c r="O40" i="206"/>
  <c r="Q39" i="228"/>
  <c r="F39" i="228"/>
  <c r="E39" i="228"/>
  <c r="O39" i="206"/>
  <c r="Q38" i="228"/>
  <c r="F38" i="228"/>
  <c r="E38" i="228"/>
  <c r="Q37" i="228"/>
  <c r="F37" i="228"/>
  <c r="E37" i="228"/>
  <c r="O37" i="206"/>
  <c r="Q36" i="228"/>
  <c r="F36" i="228"/>
  <c r="E36" i="228"/>
  <c r="O36" i="206"/>
  <c r="Q35" i="228"/>
  <c r="F35" i="228"/>
  <c r="E35" i="228"/>
  <c r="O35" i="206"/>
  <c r="Q34" i="228"/>
  <c r="F34" i="228"/>
  <c r="E34" i="228"/>
  <c r="O34" i="206"/>
  <c r="Q33" i="228"/>
  <c r="F33" i="228"/>
  <c r="E33" i="228"/>
  <c r="Q32" i="228"/>
  <c r="F32" i="228"/>
  <c r="E32" i="228"/>
  <c r="O32" i="206"/>
  <c r="Q31" i="228"/>
  <c r="F31" i="228"/>
  <c r="E31" i="228"/>
  <c r="Q30" i="228"/>
  <c r="F30" i="228"/>
  <c r="E30" i="228"/>
  <c r="Q29" i="228"/>
  <c r="F29" i="228"/>
  <c r="E29" i="228"/>
  <c r="O29" i="206"/>
  <c r="F28" i="228"/>
  <c r="E28" i="228"/>
  <c r="Q27" i="228"/>
  <c r="Q27" i="218"/>
  <c r="Q27" i="219"/>
  <c r="Q27" i="220"/>
  <c r="Q27" i="221"/>
  <c r="Q27" i="222"/>
  <c r="Q27" i="223"/>
  <c r="Q27" i="224"/>
  <c r="Q27" i="225"/>
  <c r="Q27" i="226"/>
  <c r="Q27" i="227"/>
  <c r="F27" i="228"/>
  <c r="E27" i="228"/>
  <c r="Q26" i="228"/>
  <c r="F26" i="228"/>
  <c r="E26" i="228"/>
  <c r="O26" i="206"/>
  <c r="Q25" i="228"/>
  <c r="F25" i="228"/>
  <c r="O25" i="206"/>
  <c r="Q24" i="228"/>
  <c r="F24" i="228"/>
  <c r="E24" i="228"/>
  <c r="Q23" i="228"/>
  <c r="F23" i="228"/>
  <c r="E23" i="228"/>
  <c r="O23" i="206"/>
  <c r="Q22" i="228"/>
  <c r="F22" i="228"/>
  <c r="E22" i="228"/>
  <c r="O22" i="206"/>
  <c r="Q21" i="228"/>
  <c r="F21" i="228"/>
  <c r="E21" i="228"/>
  <c r="Q20" i="228"/>
  <c r="F20" i="228"/>
  <c r="E20" i="228"/>
  <c r="AR19" i="228"/>
  <c r="AP19" i="228"/>
  <c r="AO19" i="228"/>
  <c r="AN19" i="228"/>
  <c r="AL19" i="228"/>
  <c r="AK19" i="228"/>
  <c r="AJ19" i="228"/>
  <c r="AH19" i="228"/>
  <c r="AG19" i="228"/>
  <c r="AF19" i="228"/>
  <c r="AC19" i="228"/>
  <c r="AB19" i="228"/>
  <c r="AA19" i="228"/>
  <c r="Z19" i="228"/>
  <c r="Y19" i="228"/>
  <c r="X19" i="228"/>
  <c r="W19" i="228"/>
  <c r="V19" i="228"/>
  <c r="U19" i="228"/>
  <c r="T19" i="228"/>
  <c r="S19" i="228"/>
  <c r="R19" i="228"/>
  <c r="P19" i="228"/>
  <c r="O19" i="228"/>
  <c r="M19" i="228"/>
  <c r="L19" i="228"/>
  <c r="K19" i="228"/>
  <c r="J19" i="228"/>
  <c r="I19" i="228"/>
  <c r="H19" i="228"/>
  <c r="G19" i="228"/>
  <c r="O20" i="129"/>
  <c r="F18" i="228"/>
  <c r="E18" i="228"/>
  <c r="O18" i="206"/>
  <c r="O19" i="129"/>
  <c r="F17" i="228"/>
  <c r="E17" i="228"/>
  <c r="O18" i="129"/>
  <c r="F16" i="228"/>
  <c r="E16" i="228"/>
  <c r="O17" i="129"/>
  <c r="F15" i="228"/>
  <c r="E15" i="228"/>
  <c r="O15" i="206"/>
  <c r="O16" i="129"/>
  <c r="F14" i="228"/>
  <c r="E14" i="228"/>
  <c r="O15" i="129"/>
  <c r="F13" i="228"/>
  <c r="E13" i="228"/>
  <c r="O14" i="129"/>
  <c r="F12" i="228"/>
  <c r="F11" i="228"/>
  <c r="F7" i="228"/>
  <c r="E12" i="228"/>
  <c r="E11" i="228"/>
  <c r="O11" i="206"/>
  <c r="F9" i="228"/>
  <c r="E9" i="228"/>
  <c r="AR8" i="228"/>
  <c r="AQ8" i="228"/>
  <c r="AP8" i="228"/>
  <c r="AO8" i="228"/>
  <c r="AN8" i="228"/>
  <c r="AM8" i="228"/>
  <c r="AL8" i="228"/>
  <c r="AK8" i="228"/>
  <c r="AJ8" i="228"/>
  <c r="AI8" i="228"/>
  <c r="AH8" i="228"/>
  <c r="AG8" i="228"/>
  <c r="AF8" i="228"/>
  <c r="AE8" i="228"/>
  <c r="AD8" i="228"/>
  <c r="AB8" i="228"/>
  <c r="AA8" i="228"/>
  <c r="Z8" i="228"/>
  <c r="Y8" i="228"/>
  <c r="X8" i="228"/>
  <c r="W8" i="228"/>
  <c r="V8" i="228"/>
  <c r="T8" i="228"/>
  <c r="S8" i="228"/>
  <c r="R8" i="228"/>
  <c r="P8" i="228"/>
  <c r="O26" i="129"/>
  <c r="O25" i="129"/>
  <c r="O24" i="129"/>
  <c r="O23" i="129"/>
  <c r="I8" i="228"/>
  <c r="H8" i="228"/>
  <c r="G8" i="228"/>
  <c r="AR7" i="228"/>
  <c r="AQ7" i="228"/>
  <c r="AO7" i="228"/>
  <c r="AN7" i="228"/>
  <c r="AM7" i="228"/>
  <c r="AJ7" i="228"/>
  <c r="AI7" i="228"/>
  <c r="AG7" i="228"/>
  <c r="AF7" i="228"/>
  <c r="AE7" i="228"/>
  <c r="AD7" i="228"/>
  <c r="AC7" i="228"/>
  <c r="AB7" i="228"/>
  <c r="AA7" i="228"/>
  <c r="Z7" i="228"/>
  <c r="Y7" i="228"/>
  <c r="X7" i="228"/>
  <c r="W7" i="228"/>
  <c r="V7" i="228"/>
  <c r="U7" i="228"/>
  <c r="T7" i="228"/>
  <c r="S7" i="228"/>
  <c r="P7" i="228"/>
  <c r="O7" i="228"/>
  <c r="N7" i="228"/>
  <c r="L7" i="228"/>
  <c r="K7" i="228"/>
  <c r="J7" i="228"/>
  <c r="H7" i="228"/>
  <c r="G7" i="228"/>
  <c r="N46" i="206"/>
  <c r="Q45" i="227"/>
  <c r="F45" i="227"/>
  <c r="E45" i="227"/>
  <c r="F44" i="227"/>
  <c r="E44" i="227"/>
  <c r="N44" i="206"/>
  <c r="Q43" i="227"/>
  <c r="F43" i="227"/>
  <c r="E43" i="227"/>
  <c r="N43" i="206"/>
  <c r="Q42" i="227"/>
  <c r="F42" i="227"/>
  <c r="E42" i="227"/>
  <c r="N42" i="206"/>
  <c r="Q41" i="227"/>
  <c r="F41" i="227"/>
  <c r="E41" i="227"/>
  <c r="N41" i="206"/>
  <c r="Q40" i="227"/>
  <c r="F40" i="227"/>
  <c r="E40" i="227"/>
  <c r="Q39" i="227"/>
  <c r="F39" i="227"/>
  <c r="E39" i="227"/>
  <c r="N39" i="206"/>
  <c r="Q38" i="227"/>
  <c r="F38" i="227"/>
  <c r="E38" i="227"/>
  <c r="Q37" i="227"/>
  <c r="F37" i="227"/>
  <c r="E37" i="227"/>
  <c r="N37" i="206"/>
  <c r="Q36" i="227"/>
  <c r="F36" i="227"/>
  <c r="E36" i="227"/>
  <c r="N36" i="206"/>
  <c r="Q35" i="227"/>
  <c r="F35" i="227"/>
  <c r="E35" i="227"/>
  <c r="N35" i="206"/>
  <c r="Q34" i="227"/>
  <c r="F34" i="227"/>
  <c r="E34" i="227"/>
  <c r="N34" i="206"/>
  <c r="Q33" i="227"/>
  <c r="F33" i="227"/>
  <c r="E33" i="227"/>
  <c r="N33" i="206"/>
  <c r="Q32" i="227"/>
  <c r="F32" i="227"/>
  <c r="E32" i="227"/>
  <c r="N32" i="206"/>
  <c r="Q31" i="227"/>
  <c r="F31" i="227"/>
  <c r="E31" i="227"/>
  <c r="Q30" i="227"/>
  <c r="F30" i="227"/>
  <c r="E30" i="227"/>
  <c r="N30" i="206"/>
  <c r="Q29" i="227"/>
  <c r="F29" i="227"/>
  <c r="E29" i="227"/>
  <c r="N29" i="206"/>
  <c r="F28" i="227"/>
  <c r="E28" i="227"/>
  <c r="N28" i="206"/>
  <c r="F27" i="227"/>
  <c r="E27" i="227"/>
  <c r="Q26" i="227"/>
  <c r="F26" i="227"/>
  <c r="E26" i="227"/>
  <c r="N26" i="206"/>
  <c r="Q25" i="227"/>
  <c r="F25" i="227"/>
  <c r="N25" i="206"/>
  <c r="Q24" i="227"/>
  <c r="F24" i="227"/>
  <c r="E24" i="227"/>
  <c r="Q23" i="227"/>
  <c r="F23" i="227"/>
  <c r="E23" i="227"/>
  <c r="N23" i="206"/>
  <c r="Q22" i="227"/>
  <c r="F22" i="227"/>
  <c r="E22" i="227"/>
  <c r="N22" i="206"/>
  <c r="Q21" i="227"/>
  <c r="F21" i="227"/>
  <c r="E21" i="227"/>
  <c r="Q20" i="227"/>
  <c r="F20" i="227"/>
  <c r="E20" i="227"/>
  <c r="AR19" i="227"/>
  <c r="AP19" i="227"/>
  <c r="AO19" i="227"/>
  <c r="AN19" i="227"/>
  <c r="AL19" i="227"/>
  <c r="AK19" i="227"/>
  <c r="AJ19" i="227"/>
  <c r="AH19" i="227"/>
  <c r="AG19" i="227"/>
  <c r="AF19" i="227"/>
  <c r="N32" i="129"/>
  <c r="AC19" i="227"/>
  <c r="AB19" i="227"/>
  <c r="AA19" i="227"/>
  <c r="Z19" i="227"/>
  <c r="Y19" i="227"/>
  <c r="X19" i="227"/>
  <c r="W19" i="227"/>
  <c r="V19" i="227"/>
  <c r="U19" i="227"/>
  <c r="T19" i="227"/>
  <c r="S19" i="227"/>
  <c r="R19" i="227"/>
  <c r="P19" i="227"/>
  <c r="O19" i="227"/>
  <c r="M19" i="227"/>
  <c r="L19" i="227"/>
  <c r="K19" i="227"/>
  <c r="J19" i="227"/>
  <c r="I19" i="227"/>
  <c r="I19" i="211"/>
  <c r="H19" i="227"/>
  <c r="G19" i="227"/>
  <c r="N19" i="206"/>
  <c r="N20" i="129"/>
  <c r="F18" i="227"/>
  <c r="E18" i="227"/>
  <c r="N18" i="206"/>
  <c r="N19" i="129"/>
  <c r="F17" i="227"/>
  <c r="E17" i="227"/>
  <c r="N17" i="206"/>
  <c r="N18" i="129"/>
  <c r="F16" i="227"/>
  <c r="E16" i="227"/>
  <c r="F15" i="227"/>
  <c r="E15" i="227"/>
  <c r="N15" i="206"/>
  <c r="N16" i="129"/>
  <c r="F14" i="227"/>
  <c r="E14" i="227"/>
  <c r="N14" i="206"/>
  <c r="N15" i="129"/>
  <c r="F13" i="227"/>
  <c r="F7" i="227"/>
  <c r="E13" i="227"/>
  <c r="N13" i="206"/>
  <c r="F12" i="227"/>
  <c r="E12" i="227"/>
  <c r="F11" i="227"/>
  <c r="E11" i="227"/>
  <c r="F9" i="227"/>
  <c r="E9" i="227"/>
  <c r="AR8" i="227"/>
  <c r="AQ8" i="227"/>
  <c r="AP8" i="227"/>
  <c r="AO8" i="227"/>
  <c r="AN8" i="227"/>
  <c r="AM8" i="227"/>
  <c r="AL8" i="227"/>
  <c r="AK8" i="227"/>
  <c r="AJ8" i="227"/>
  <c r="AI8" i="227"/>
  <c r="AH8" i="227"/>
  <c r="AG8" i="227"/>
  <c r="AF8" i="227"/>
  <c r="AE8" i="227"/>
  <c r="AD8" i="227"/>
  <c r="AB8" i="227"/>
  <c r="AA8" i="227"/>
  <c r="Z8" i="227"/>
  <c r="Y8" i="227"/>
  <c r="X8" i="227"/>
  <c r="W8" i="227"/>
  <c r="V8" i="227"/>
  <c r="T8" i="227"/>
  <c r="S8" i="227"/>
  <c r="R8" i="227"/>
  <c r="P8" i="227"/>
  <c r="N26" i="129"/>
  <c r="N24" i="129"/>
  <c r="I8" i="227"/>
  <c r="E8" i="227"/>
  <c r="H8" i="227"/>
  <c r="G8" i="227"/>
  <c r="AR7" i="227"/>
  <c r="AQ7" i="227"/>
  <c r="AO7" i="227"/>
  <c r="AN7" i="227"/>
  <c r="AM7" i="227"/>
  <c r="AJ7" i="227"/>
  <c r="AI7" i="227"/>
  <c r="AG7" i="227"/>
  <c r="AF7" i="227"/>
  <c r="AE7" i="227"/>
  <c r="AD7" i="227"/>
  <c r="AC7" i="227"/>
  <c r="AB7" i="227"/>
  <c r="AA7" i="227"/>
  <c r="Z7" i="227"/>
  <c r="Y7" i="227"/>
  <c r="X7" i="227"/>
  <c r="W7" i="227"/>
  <c r="V7" i="227"/>
  <c r="U7" i="227"/>
  <c r="T7" i="227"/>
  <c r="S7" i="227"/>
  <c r="P7" i="227"/>
  <c r="O7" i="227"/>
  <c r="N7" i="227"/>
  <c r="L7" i="227"/>
  <c r="K7" i="227"/>
  <c r="J7" i="227"/>
  <c r="H7" i="227"/>
  <c r="G7" i="227"/>
  <c r="M46" i="206"/>
  <c r="Q45" i="226"/>
  <c r="F45" i="226"/>
  <c r="E45" i="226"/>
  <c r="M45" i="206"/>
  <c r="F44" i="226"/>
  <c r="E44" i="226"/>
  <c r="Q43" i="226"/>
  <c r="F43" i="226"/>
  <c r="E43" i="226"/>
  <c r="M43" i="206"/>
  <c r="Q42" i="226"/>
  <c r="F42" i="226"/>
  <c r="E42" i="226"/>
  <c r="M42" i="206"/>
  <c r="Q41" i="226"/>
  <c r="F41" i="226"/>
  <c r="E41" i="226"/>
  <c r="M41" i="206"/>
  <c r="Q40" i="226"/>
  <c r="F40" i="226"/>
  <c r="E40" i="226"/>
  <c r="M40" i="206"/>
  <c r="Q39" i="226"/>
  <c r="F39" i="226"/>
  <c r="E39" i="226"/>
  <c r="M39" i="206"/>
  <c r="Q38" i="226"/>
  <c r="F38" i="226"/>
  <c r="E38" i="226"/>
  <c r="M38" i="206"/>
  <c r="Q37" i="226"/>
  <c r="F37" i="226"/>
  <c r="E37" i="226"/>
  <c r="M37" i="206"/>
  <c r="Q36" i="226"/>
  <c r="F36" i="226"/>
  <c r="E36" i="226"/>
  <c r="M36" i="206"/>
  <c r="Q35" i="226"/>
  <c r="F35" i="226"/>
  <c r="E35" i="226"/>
  <c r="M35" i="206"/>
  <c r="Q34" i="226"/>
  <c r="F34" i="226"/>
  <c r="E34" i="226"/>
  <c r="M34" i="206"/>
  <c r="Q33" i="226"/>
  <c r="F33" i="226"/>
  <c r="E33" i="226"/>
  <c r="M33" i="206"/>
  <c r="Q32" i="226"/>
  <c r="F32" i="226"/>
  <c r="E32" i="226"/>
  <c r="M32" i="206"/>
  <c r="Q31" i="226"/>
  <c r="F31" i="226"/>
  <c r="E31" i="226"/>
  <c r="M31" i="206"/>
  <c r="Q30" i="226"/>
  <c r="F30" i="226"/>
  <c r="E30" i="226"/>
  <c r="M30" i="206"/>
  <c r="Q29" i="226"/>
  <c r="F29" i="226"/>
  <c r="E29" i="226"/>
  <c r="F28" i="226"/>
  <c r="E28" i="226"/>
  <c r="M28" i="206"/>
  <c r="F27" i="226"/>
  <c r="E27" i="226"/>
  <c r="M27" i="206"/>
  <c r="Q26" i="226"/>
  <c r="F26" i="226"/>
  <c r="E26" i="226"/>
  <c r="M26" i="206"/>
  <c r="Q25" i="226"/>
  <c r="F25" i="226"/>
  <c r="M25" i="206"/>
  <c r="Q24" i="226"/>
  <c r="F24" i="226"/>
  <c r="E24" i="226"/>
  <c r="M24" i="206"/>
  <c r="Q23" i="226"/>
  <c r="F23" i="226"/>
  <c r="E23" i="226"/>
  <c r="Q22" i="226"/>
  <c r="F22" i="226"/>
  <c r="E22" i="226"/>
  <c r="M22" i="206"/>
  <c r="Q21" i="226"/>
  <c r="F21" i="226"/>
  <c r="E21" i="226"/>
  <c r="Q20" i="226"/>
  <c r="F20" i="226"/>
  <c r="E20" i="226"/>
  <c r="AR19" i="226"/>
  <c r="AP19" i="226"/>
  <c r="AP19" i="211"/>
  <c r="AO19" i="226"/>
  <c r="AN19" i="226"/>
  <c r="AL19" i="226"/>
  <c r="AK19" i="226"/>
  <c r="AJ19" i="226"/>
  <c r="AH19" i="226"/>
  <c r="AG19" i="226"/>
  <c r="AF19" i="226"/>
  <c r="AC19" i="226"/>
  <c r="AB19" i="226"/>
  <c r="AA19" i="226"/>
  <c r="Z19" i="226"/>
  <c r="Y19" i="226"/>
  <c r="X19" i="226"/>
  <c r="W19" i="226"/>
  <c r="V19" i="226"/>
  <c r="V19" i="218"/>
  <c r="V19" i="219"/>
  <c r="V19" i="220"/>
  <c r="V19" i="221"/>
  <c r="V19" i="222"/>
  <c r="V19" i="223"/>
  <c r="V19" i="224"/>
  <c r="V19" i="225"/>
  <c r="U19" i="226"/>
  <c r="T19" i="226"/>
  <c r="S19" i="226"/>
  <c r="R19" i="226"/>
  <c r="P19" i="226"/>
  <c r="O19" i="226"/>
  <c r="M19" i="226"/>
  <c r="M19" i="218"/>
  <c r="M19" i="219"/>
  <c r="M19" i="220"/>
  <c r="M19" i="221"/>
  <c r="M19" i="222"/>
  <c r="E19" i="222"/>
  <c r="M19" i="223"/>
  <c r="M19" i="224"/>
  <c r="M19" i="225"/>
  <c r="L19" i="226"/>
  <c r="K19" i="226"/>
  <c r="J19" i="226"/>
  <c r="I19" i="226"/>
  <c r="G19" i="226"/>
  <c r="H19" i="226"/>
  <c r="M20" i="129"/>
  <c r="F18" i="226"/>
  <c r="E18" i="226"/>
  <c r="M18" i="206"/>
  <c r="M19" i="129"/>
  <c r="F17" i="226"/>
  <c r="E17" i="226"/>
  <c r="M17" i="206"/>
  <c r="M18" i="129"/>
  <c r="F16" i="226"/>
  <c r="E16" i="226"/>
  <c r="M16" i="206"/>
  <c r="F15" i="226"/>
  <c r="E15" i="226"/>
  <c r="F14" i="226"/>
  <c r="E14" i="226"/>
  <c r="M15" i="129"/>
  <c r="F13" i="226"/>
  <c r="E13" i="226"/>
  <c r="M14" i="129"/>
  <c r="F12" i="226"/>
  <c r="E12" i="226"/>
  <c r="F11" i="226"/>
  <c r="F7" i="226"/>
  <c r="E11" i="226"/>
  <c r="M12" i="129"/>
  <c r="F9" i="226"/>
  <c r="E9" i="226"/>
  <c r="AR8" i="226"/>
  <c r="AQ8" i="226"/>
  <c r="AP8" i="226"/>
  <c r="AO8" i="226"/>
  <c r="AN8" i="226"/>
  <c r="AM8" i="226"/>
  <c r="AL8" i="226"/>
  <c r="AK8" i="226"/>
  <c r="AJ8" i="226"/>
  <c r="AI8" i="226"/>
  <c r="AH8" i="226"/>
  <c r="AG8" i="226"/>
  <c r="AF8" i="226"/>
  <c r="AE8" i="226"/>
  <c r="AD8" i="226"/>
  <c r="AB8" i="226"/>
  <c r="AA8" i="226"/>
  <c r="Z8" i="226"/>
  <c r="Y8" i="226"/>
  <c r="X8" i="226"/>
  <c r="W8" i="226"/>
  <c r="V8" i="226"/>
  <c r="T8" i="226"/>
  <c r="S8" i="226"/>
  <c r="R8" i="226"/>
  <c r="P8" i="226"/>
  <c r="M26" i="129"/>
  <c r="M25" i="129"/>
  <c r="M23" i="129"/>
  <c r="I8" i="226"/>
  <c r="E8" i="226"/>
  <c r="H8" i="226"/>
  <c r="G8" i="226"/>
  <c r="AR7" i="226"/>
  <c r="AQ7" i="226"/>
  <c r="AO7" i="226"/>
  <c r="AN7" i="226"/>
  <c r="AM7" i="226"/>
  <c r="AJ7" i="226"/>
  <c r="AI7" i="226"/>
  <c r="AG7" i="226"/>
  <c r="AF7" i="226"/>
  <c r="AE7" i="226"/>
  <c r="AD7" i="226"/>
  <c r="AC7" i="226"/>
  <c r="AB7" i="226"/>
  <c r="AA7" i="226"/>
  <c r="Z7" i="226"/>
  <c r="Y7" i="226"/>
  <c r="X7" i="226"/>
  <c r="W7" i="226"/>
  <c r="V7" i="226"/>
  <c r="U7" i="226"/>
  <c r="T7" i="226"/>
  <c r="S7" i="226"/>
  <c r="P7" i="226"/>
  <c r="O7" i="226"/>
  <c r="N7" i="226"/>
  <c r="L7" i="226"/>
  <c r="K7" i="226"/>
  <c r="J7" i="226"/>
  <c r="H7" i="226"/>
  <c r="G7" i="226"/>
  <c r="L46" i="206"/>
  <c r="Q45" i="225"/>
  <c r="F45" i="225"/>
  <c r="E45" i="225"/>
  <c r="F44" i="225"/>
  <c r="E44" i="225"/>
  <c r="Q43" i="225"/>
  <c r="F43" i="225"/>
  <c r="E43" i="225"/>
  <c r="L43" i="206"/>
  <c r="Q42" i="225"/>
  <c r="F42" i="225"/>
  <c r="E42" i="225"/>
  <c r="Q41" i="225"/>
  <c r="F41" i="225"/>
  <c r="E41" i="225"/>
  <c r="L41" i="206"/>
  <c r="Q40" i="225"/>
  <c r="F40" i="225"/>
  <c r="F40" i="218"/>
  <c r="F40" i="219"/>
  <c r="F40" i="220"/>
  <c r="F40" i="221"/>
  <c r="F40" i="222"/>
  <c r="F40" i="223"/>
  <c r="F40" i="224"/>
  <c r="E40" i="225"/>
  <c r="L40" i="206"/>
  <c r="Q39" i="225"/>
  <c r="Q39" i="218"/>
  <c r="Q39" i="219"/>
  <c r="Q39" i="220"/>
  <c r="Q39" i="221"/>
  <c r="Q39" i="222"/>
  <c r="Q39" i="223"/>
  <c r="Q39" i="224"/>
  <c r="F39" i="225"/>
  <c r="E39" i="225"/>
  <c r="L39" i="206"/>
  <c r="Q38" i="225"/>
  <c r="F38" i="225"/>
  <c r="E38" i="225"/>
  <c r="Q37" i="225"/>
  <c r="F37" i="225"/>
  <c r="E37" i="225"/>
  <c r="Q36" i="225"/>
  <c r="F36" i="225"/>
  <c r="E36" i="225"/>
  <c r="Q35" i="225"/>
  <c r="F35" i="225"/>
  <c r="E35" i="225"/>
  <c r="L35" i="206"/>
  <c r="Q34" i="225"/>
  <c r="F34" i="225"/>
  <c r="E34" i="225"/>
  <c r="L34" i="206"/>
  <c r="Q33" i="225"/>
  <c r="F33" i="225"/>
  <c r="E33" i="225"/>
  <c r="Q32" i="225"/>
  <c r="F32" i="225"/>
  <c r="E32" i="225"/>
  <c r="Q31" i="225"/>
  <c r="F31" i="225"/>
  <c r="E31" i="225"/>
  <c r="Q30" i="225"/>
  <c r="F30" i="225"/>
  <c r="E30" i="225"/>
  <c r="L30" i="206"/>
  <c r="Q29" i="225"/>
  <c r="F29" i="225"/>
  <c r="E29" i="225"/>
  <c r="L29" i="206"/>
  <c r="F28" i="225"/>
  <c r="E28" i="225"/>
  <c r="L28" i="206"/>
  <c r="F27" i="225"/>
  <c r="E27" i="225"/>
  <c r="L27" i="206"/>
  <c r="Q26" i="225"/>
  <c r="F26" i="225"/>
  <c r="E26" i="225"/>
  <c r="L26" i="206"/>
  <c r="Q25" i="225"/>
  <c r="F25" i="225"/>
  <c r="Q24" i="225"/>
  <c r="F24" i="225"/>
  <c r="E24" i="225"/>
  <c r="L24" i="206"/>
  <c r="Q23" i="225"/>
  <c r="F23" i="225"/>
  <c r="E23" i="225"/>
  <c r="L23" i="206"/>
  <c r="Q22" i="225"/>
  <c r="F22" i="225"/>
  <c r="E22" i="225"/>
  <c r="L22" i="206"/>
  <c r="Q21" i="225"/>
  <c r="F21" i="225"/>
  <c r="E21" i="225"/>
  <c r="L21" i="206"/>
  <c r="Q20" i="225"/>
  <c r="F20" i="225"/>
  <c r="E20" i="225"/>
  <c r="AR19" i="225"/>
  <c r="AP19" i="225"/>
  <c r="AO19" i="225"/>
  <c r="AN19" i="225"/>
  <c r="AL19" i="225"/>
  <c r="AK19" i="225"/>
  <c r="AJ19" i="225"/>
  <c r="AH19" i="225"/>
  <c r="AG19" i="225"/>
  <c r="AF19" i="225"/>
  <c r="AC19" i="225"/>
  <c r="AB19" i="225"/>
  <c r="AA19" i="225"/>
  <c r="Z19" i="225"/>
  <c r="Y19" i="225"/>
  <c r="X19" i="225"/>
  <c r="W19" i="225"/>
  <c r="U19" i="225"/>
  <c r="T19" i="225"/>
  <c r="S19" i="225"/>
  <c r="R19" i="225"/>
  <c r="P19" i="225"/>
  <c r="O19" i="225"/>
  <c r="L19" i="225"/>
  <c r="K19" i="225"/>
  <c r="J19" i="225"/>
  <c r="I19" i="225"/>
  <c r="H19" i="225"/>
  <c r="G19" i="225"/>
  <c r="L19" i="206"/>
  <c r="L20" i="129"/>
  <c r="F18" i="225"/>
  <c r="E18" i="225"/>
  <c r="L18" i="206"/>
  <c r="L19" i="129"/>
  <c r="F17" i="225"/>
  <c r="E17" i="225"/>
  <c r="L17" i="206"/>
  <c r="L18" i="129"/>
  <c r="F16" i="225"/>
  <c r="E16" i="225"/>
  <c r="L16" i="206"/>
  <c r="L17" i="129"/>
  <c r="F15" i="225"/>
  <c r="E15" i="225"/>
  <c r="L15" i="206"/>
  <c r="L16" i="129"/>
  <c r="F14" i="225"/>
  <c r="E14" i="225"/>
  <c r="L14" i="206"/>
  <c r="L15" i="129"/>
  <c r="F13" i="225"/>
  <c r="F11" i="225"/>
  <c r="F12" i="225"/>
  <c r="F7" i="225"/>
  <c r="E13" i="225"/>
  <c r="L14" i="129"/>
  <c r="E12" i="225"/>
  <c r="E11" i="225"/>
  <c r="L12" i="129"/>
  <c r="F9" i="225"/>
  <c r="E9" i="225"/>
  <c r="AR8" i="225"/>
  <c r="AQ8" i="225"/>
  <c r="AP8" i="225"/>
  <c r="AO8" i="225"/>
  <c r="AN8" i="225"/>
  <c r="AM8" i="225"/>
  <c r="AL8" i="225"/>
  <c r="AK8" i="225"/>
  <c r="AJ8" i="225"/>
  <c r="AI8" i="225"/>
  <c r="AH8" i="225"/>
  <c r="AG8" i="225"/>
  <c r="AF8" i="225"/>
  <c r="AE8" i="225"/>
  <c r="AD8" i="225"/>
  <c r="AB8" i="225"/>
  <c r="AA8" i="225"/>
  <c r="Z8" i="225"/>
  <c r="Y8" i="225"/>
  <c r="X8" i="225"/>
  <c r="W8" i="225"/>
  <c r="V8" i="225"/>
  <c r="T8" i="225"/>
  <c r="S8" i="225"/>
  <c r="R8" i="225"/>
  <c r="P8" i="225"/>
  <c r="L26" i="129"/>
  <c r="L24" i="129"/>
  <c r="L23" i="129"/>
  <c r="I8" i="225"/>
  <c r="E8" i="225"/>
  <c r="H8" i="225"/>
  <c r="G8" i="225"/>
  <c r="AR7" i="225"/>
  <c r="AQ7" i="225"/>
  <c r="AO7" i="225"/>
  <c r="AN7" i="225"/>
  <c r="AM7" i="225"/>
  <c r="AJ7" i="225"/>
  <c r="AI7" i="225"/>
  <c r="AG7" i="225"/>
  <c r="AF7" i="225"/>
  <c r="AE7" i="225"/>
  <c r="AD7" i="225"/>
  <c r="AC7" i="225"/>
  <c r="AB7" i="225"/>
  <c r="AA7" i="225"/>
  <c r="Z7" i="225"/>
  <c r="Y7" i="225"/>
  <c r="Y7" i="211"/>
  <c r="X7" i="225"/>
  <c r="W7" i="225"/>
  <c r="V7" i="225"/>
  <c r="U7" i="225"/>
  <c r="T7" i="225"/>
  <c r="S7" i="225"/>
  <c r="P7" i="225"/>
  <c r="O7" i="225"/>
  <c r="N7" i="225"/>
  <c r="L7" i="225"/>
  <c r="K7" i="225"/>
  <c r="J7" i="225"/>
  <c r="H7" i="225"/>
  <c r="G7" i="225"/>
  <c r="Q45" i="224"/>
  <c r="F45" i="224"/>
  <c r="F45" i="219"/>
  <c r="F45" i="220"/>
  <c r="F45" i="221"/>
  <c r="F45" i="222"/>
  <c r="F45" i="223"/>
  <c r="E45" i="224"/>
  <c r="K45" i="206"/>
  <c r="F44" i="224"/>
  <c r="E44" i="224"/>
  <c r="Q43" i="224"/>
  <c r="F43" i="224"/>
  <c r="E43" i="224"/>
  <c r="K43" i="206"/>
  <c r="Q42" i="224"/>
  <c r="F42" i="224"/>
  <c r="F42" i="211"/>
  <c r="E42" i="224"/>
  <c r="Q41" i="224"/>
  <c r="F41" i="224"/>
  <c r="E41" i="224"/>
  <c r="Q40" i="224"/>
  <c r="E40" i="224"/>
  <c r="F39" i="224"/>
  <c r="E39" i="224"/>
  <c r="Q38" i="224"/>
  <c r="F38" i="224"/>
  <c r="E38" i="224"/>
  <c r="K38" i="206"/>
  <c r="Q37" i="224"/>
  <c r="F37" i="224"/>
  <c r="E37" i="224"/>
  <c r="Q36" i="224"/>
  <c r="F36" i="224"/>
  <c r="E36" i="224"/>
  <c r="K36" i="206"/>
  <c r="Q35" i="224"/>
  <c r="F35" i="224"/>
  <c r="E35" i="224"/>
  <c r="K35" i="206"/>
  <c r="Q34" i="224"/>
  <c r="F34" i="224"/>
  <c r="E34" i="224"/>
  <c r="K34" i="206"/>
  <c r="Q33" i="224"/>
  <c r="F33" i="224"/>
  <c r="E33" i="224"/>
  <c r="Q32" i="224"/>
  <c r="F32" i="224"/>
  <c r="E32" i="224"/>
  <c r="Q31" i="224"/>
  <c r="F31" i="224"/>
  <c r="E31" i="224"/>
  <c r="Q30" i="224"/>
  <c r="F30" i="224"/>
  <c r="E30" i="224"/>
  <c r="K30" i="206"/>
  <c r="Q29" i="224"/>
  <c r="F29" i="224"/>
  <c r="E29" i="224"/>
  <c r="F28" i="224"/>
  <c r="E28" i="224"/>
  <c r="K28" i="206"/>
  <c r="F27" i="224"/>
  <c r="E27" i="224"/>
  <c r="K27" i="206"/>
  <c r="Q26" i="224"/>
  <c r="F26" i="224"/>
  <c r="E26" i="224"/>
  <c r="Q25" i="224"/>
  <c r="F25" i="224"/>
  <c r="K25" i="206"/>
  <c r="Q24" i="224"/>
  <c r="F24" i="224"/>
  <c r="E24" i="224"/>
  <c r="Q23" i="224"/>
  <c r="F23" i="224"/>
  <c r="E23" i="224"/>
  <c r="K23" i="206"/>
  <c r="Q22" i="224"/>
  <c r="F22" i="224"/>
  <c r="E22" i="224"/>
  <c r="K22" i="206"/>
  <c r="Q21" i="224"/>
  <c r="F21" i="224"/>
  <c r="E21" i="224"/>
  <c r="K21" i="206"/>
  <c r="Q20" i="224"/>
  <c r="F20" i="224"/>
  <c r="E20" i="224"/>
  <c r="AR19" i="224"/>
  <c r="AP19" i="224"/>
  <c r="AO19" i="224"/>
  <c r="AN19" i="224"/>
  <c r="AL19" i="224"/>
  <c r="AK19" i="224"/>
  <c r="AJ19" i="224"/>
  <c r="AH19" i="224"/>
  <c r="AG19" i="224"/>
  <c r="AF19" i="224"/>
  <c r="AC19" i="224"/>
  <c r="AB19" i="224"/>
  <c r="AA19" i="224"/>
  <c r="Z19" i="224"/>
  <c r="Y19" i="224"/>
  <c r="X19" i="224"/>
  <c r="W19" i="224"/>
  <c r="U19" i="224"/>
  <c r="T19" i="224"/>
  <c r="S19" i="224"/>
  <c r="R19" i="224"/>
  <c r="P19" i="224"/>
  <c r="O19" i="224"/>
  <c r="L19" i="224"/>
  <c r="K19" i="224"/>
  <c r="J19" i="224"/>
  <c r="I19" i="224"/>
  <c r="H19" i="224"/>
  <c r="G19" i="224"/>
  <c r="K19" i="206"/>
  <c r="K20" i="129"/>
  <c r="F18" i="224"/>
  <c r="E18" i="224"/>
  <c r="K18" i="206"/>
  <c r="K19" i="129"/>
  <c r="F17" i="224"/>
  <c r="E17" i="224"/>
  <c r="K17" i="206"/>
  <c r="K18" i="129"/>
  <c r="F16" i="224"/>
  <c r="E16" i="224"/>
  <c r="K16" i="206"/>
  <c r="K17" i="129"/>
  <c r="F15" i="224"/>
  <c r="E15" i="224"/>
  <c r="K15" i="206"/>
  <c r="K16" i="129"/>
  <c r="F14" i="224"/>
  <c r="E14" i="224"/>
  <c r="K14" i="206"/>
  <c r="K15" i="129"/>
  <c r="F13" i="224"/>
  <c r="E13" i="224"/>
  <c r="F12" i="224"/>
  <c r="E12" i="224"/>
  <c r="K12" i="206"/>
  <c r="K13" i="129"/>
  <c r="F11" i="224"/>
  <c r="F7" i="224"/>
  <c r="E11" i="224"/>
  <c r="K12" i="129"/>
  <c r="F9" i="224"/>
  <c r="E9" i="224"/>
  <c r="AR8" i="224"/>
  <c r="AQ8" i="224"/>
  <c r="AP8" i="224"/>
  <c r="AO8" i="224"/>
  <c r="AN8" i="224"/>
  <c r="AM8" i="224"/>
  <c r="AL8" i="224"/>
  <c r="AK8" i="224"/>
  <c r="AJ8" i="224"/>
  <c r="AI8" i="224"/>
  <c r="AH8" i="224"/>
  <c r="AG8" i="224"/>
  <c r="AF8" i="224"/>
  <c r="AE8" i="224"/>
  <c r="AD8" i="224"/>
  <c r="AB8" i="224"/>
  <c r="AA8" i="224"/>
  <c r="Z8" i="224"/>
  <c r="Y8" i="224"/>
  <c r="X8" i="224"/>
  <c r="W8" i="224"/>
  <c r="V8" i="224"/>
  <c r="T8" i="224"/>
  <c r="S8" i="224"/>
  <c r="R8" i="224"/>
  <c r="P8" i="224"/>
  <c r="K26" i="129"/>
  <c r="K23" i="129"/>
  <c r="I8" i="224"/>
  <c r="E8" i="224"/>
  <c r="H8" i="224"/>
  <c r="G8" i="224"/>
  <c r="AR7" i="224"/>
  <c r="AR7" i="218"/>
  <c r="AR7" i="219"/>
  <c r="AR7" i="220"/>
  <c r="AR7" i="221"/>
  <c r="AR7" i="222"/>
  <c r="AR7" i="223"/>
  <c r="AQ7" i="224"/>
  <c r="AO7" i="224"/>
  <c r="AN7" i="224"/>
  <c r="AM7" i="224"/>
  <c r="AJ7" i="224"/>
  <c r="AI7" i="224"/>
  <c r="AG7" i="224"/>
  <c r="AF7" i="224"/>
  <c r="AE7" i="224"/>
  <c r="AD7" i="224"/>
  <c r="AC7" i="224"/>
  <c r="AB7" i="224"/>
  <c r="AA7" i="224"/>
  <c r="Z7" i="224"/>
  <c r="Y7" i="224"/>
  <c r="X7" i="224"/>
  <c r="W7" i="224"/>
  <c r="V7" i="224"/>
  <c r="U7" i="224"/>
  <c r="T7" i="224"/>
  <c r="S7" i="224"/>
  <c r="P7" i="224"/>
  <c r="O7" i="224"/>
  <c r="N7" i="224"/>
  <c r="L7" i="224"/>
  <c r="K7" i="224"/>
  <c r="J7" i="224"/>
  <c r="H7" i="224"/>
  <c r="G7" i="224"/>
  <c r="G7" i="218"/>
  <c r="G7" i="211"/>
  <c r="G7" i="219"/>
  <c r="G7" i="220"/>
  <c r="G7" i="221"/>
  <c r="G7" i="222"/>
  <c r="G7" i="223"/>
  <c r="M47" i="211"/>
  <c r="Q45" i="223"/>
  <c r="E45" i="223"/>
  <c r="F44" i="223"/>
  <c r="E44" i="223"/>
  <c r="J44" i="206"/>
  <c r="Q43" i="223"/>
  <c r="F43" i="223"/>
  <c r="E43" i="223"/>
  <c r="J43" i="206"/>
  <c r="Q42" i="223"/>
  <c r="F42" i="223"/>
  <c r="E42" i="223"/>
  <c r="J42" i="206"/>
  <c r="Q41" i="223"/>
  <c r="F41" i="223"/>
  <c r="E41" i="223"/>
  <c r="J41" i="206"/>
  <c r="Q40" i="223"/>
  <c r="E40" i="223"/>
  <c r="J40" i="206"/>
  <c r="F39" i="223"/>
  <c r="E39" i="223"/>
  <c r="J39" i="206"/>
  <c r="Q38" i="223"/>
  <c r="F38" i="223"/>
  <c r="E38" i="223"/>
  <c r="J38" i="206"/>
  <c r="Q37" i="223"/>
  <c r="F37" i="223"/>
  <c r="E37" i="223"/>
  <c r="Q36" i="223"/>
  <c r="F36" i="223"/>
  <c r="E36" i="223"/>
  <c r="J36" i="206"/>
  <c r="Q35" i="223"/>
  <c r="F35" i="223"/>
  <c r="E35" i="223"/>
  <c r="Q34" i="223"/>
  <c r="F34" i="223"/>
  <c r="E34" i="223"/>
  <c r="Q33" i="223"/>
  <c r="F33" i="223"/>
  <c r="E33" i="223"/>
  <c r="J33" i="206"/>
  <c r="Q32" i="223"/>
  <c r="F32" i="223"/>
  <c r="E32" i="223"/>
  <c r="Q31" i="223"/>
  <c r="F31" i="223"/>
  <c r="E31" i="223"/>
  <c r="J31" i="206"/>
  <c r="Q30" i="223"/>
  <c r="F30" i="223"/>
  <c r="E30" i="223"/>
  <c r="Q29" i="223"/>
  <c r="F29" i="223"/>
  <c r="E29" i="223"/>
  <c r="J29" i="206"/>
  <c r="F28" i="223"/>
  <c r="E28" i="223"/>
  <c r="J28" i="206"/>
  <c r="F27" i="223"/>
  <c r="E27" i="223"/>
  <c r="J27" i="206"/>
  <c r="Q26" i="223"/>
  <c r="F26" i="223"/>
  <c r="E26" i="223"/>
  <c r="J26" i="206"/>
  <c r="Q25" i="223"/>
  <c r="F25" i="223"/>
  <c r="J25" i="206"/>
  <c r="Q24" i="223"/>
  <c r="F24" i="223"/>
  <c r="E24" i="223"/>
  <c r="J24" i="206"/>
  <c r="Q23" i="223"/>
  <c r="F23" i="223"/>
  <c r="E23" i="223"/>
  <c r="J23" i="206"/>
  <c r="Q22" i="223"/>
  <c r="F22" i="223"/>
  <c r="E22" i="223"/>
  <c r="J22" i="206"/>
  <c r="Q21" i="223"/>
  <c r="F21" i="223"/>
  <c r="E21" i="223"/>
  <c r="J21" i="206"/>
  <c r="Q20" i="223"/>
  <c r="F20" i="223"/>
  <c r="E20" i="223"/>
  <c r="AR19" i="223"/>
  <c r="AP19" i="223"/>
  <c r="AO19" i="223"/>
  <c r="AN19" i="223"/>
  <c r="AL19" i="223"/>
  <c r="AK19" i="223"/>
  <c r="AJ19" i="223"/>
  <c r="AH19" i="223"/>
  <c r="AG19" i="223"/>
  <c r="AF19" i="223"/>
  <c r="AC19" i="223"/>
  <c r="AB19" i="223"/>
  <c r="AA19" i="223"/>
  <c r="Z19" i="223"/>
  <c r="Y19" i="223"/>
  <c r="X19" i="223"/>
  <c r="W19" i="223"/>
  <c r="U19" i="223"/>
  <c r="T19" i="223"/>
  <c r="S19" i="223"/>
  <c r="R19" i="223"/>
  <c r="P19" i="223"/>
  <c r="O19" i="223"/>
  <c r="L19" i="223"/>
  <c r="K19" i="223"/>
  <c r="J19" i="223"/>
  <c r="I19" i="223"/>
  <c r="H19" i="223"/>
  <c r="G19" i="223"/>
  <c r="J19" i="206"/>
  <c r="J20" i="129"/>
  <c r="F18" i="223"/>
  <c r="E18" i="223"/>
  <c r="J18" i="206"/>
  <c r="J19" i="129"/>
  <c r="F17" i="223"/>
  <c r="E17" i="223"/>
  <c r="J17" i="206"/>
  <c r="J18" i="129"/>
  <c r="F16" i="223"/>
  <c r="E16" i="223"/>
  <c r="J17" i="129"/>
  <c r="F15" i="223"/>
  <c r="E15" i="223"/>
  <c r="J16" i="129"/>
  <c r="F14" i="223"/>
  <c r="E14" i="223"/>
  <c r="J14" i="206"/>
  <c r="J15" i="129"/>
  <c r="F13" i="223"/>
  <c r="E13" i="223"/>
  <c r="J13" i="206"/>
  <c r="F12" i="223"/>
  <c r="F7" i="223"/>
  <c r="E12" i="223"/>
  <c r="F11" i="223"/>
  <c r="E11" i="223"/>
  <c r="J11" i="129"/>
  <c r="F9" i="223"/>
  <c r="E9" i="223"/>
  <c r="AR8" i="223"/>
  <c r="AQ8" i="223"/>
  <c r="AP8" i="223"/>
  <c r="AO8" i="223"/>
  <c r="AN8" i="223"/>
  <c r="AM8" i="223"/>
  <c r="AL8" i="223"/>
  <c r="AK8" i="223"/>
  <c r="AJ8" i="223"/>
  <c r="AI8" i="223"/>
  <c r="AH8" i="223"/>
  <c r="AH8" i="218"/>
  <c r="AH8" i="219"/>
  <c r="AH8" i="220"/>
  <c r="AH8" i="221"/>
  <c r="AH8" i="222"/>
  <c r="AG8" i="223"/>
  <c r="AF8" i="223"/>
  <c r="AE8" i="223"/>
  <c r="AD8" i="223"/>
  <c r="AB8" i="223"/>
  <c r="AA8" i="223"/>
  <c r="Z8" i="223"/>
  <c r="Y8" i="223"/>
  <c r="X8" i="223"/>
  <c r="W8" i="223"/>
  <c r="V8" i="223"/>
  <c r="T8" i="223"/>
  <c r="S8" i="223"/>
  <c r="R8" i="223"/>
  <c r="P8" i="223"/>
  <c r="J26" i="129"/>
  <c r="J25" i="129"/>
  <c r="J24" i="129"/>
  <c r="J23" i="129"/>
  <c r="I8" i="223"/>
  <c r="H8" i="223"/>
  <c r="G8" i="223"/>
  <c r="AQ7" i="223"/>
  <c r="AO7" i="223"/>
  <c r="AN7" i="223"/>
  <c r="AM7" i="223"/>
  <c r="AJ7" i="223"/>
  <c r="AI7" i="223"/>
  <c r="AG7" i="223"/>
  <c r="AF7" i="223"/>
  <c r="AE7" i="223"/>
  <c r="AD7" i="223"/>
  <c r="AC7" i="223"/>
  <c r="AB7" i="223"/>
  <c r="AA7" i="223"/>
  <c r="Z7" i="223"/>
  <c r="Y7" i="223"/>
  <c r="X7" i="223"/>
  <c r="W7" i="223"/>
  <c r="V7" i="223"/>
  <c r="V7" i="218"/>
  <c r="V7" i="219"/>
  <c r="V7" i="220"/>
  <c r="V7" i="221"/>
  <c r="V7" i="222"/>
  <c r="U7" i="223"/>
  <c r="T7" i="223"/>
  <c r="S7" i="223"/>
  <c r="P7" i="223"/>
  <c r="O7" i="223"/>
  <c r="N7" i="223"/>
  <c r="L7" i="223"/>
  <c r="K7" i="223"/>
  <c r="J7" i="223"/>
  <c r="H7" i="223"/>
  <c r="H7" i="218"/>
  <c r="H7" i="219"/>
  <c r="H7" i="220"/>
  <c r="H7" i="221"/>
  <c r="H7" i="222"/>
  <c r="I46" i="206"/>
  <c r="Q45" i="222"/>
  <c r="E45" i="222"/>
  <c r="I45" i="206"/>
  <c r="F44" i="222"/>
  <c r="E44" i="222"/>
  <c r="I44" i="206"/>
  <c r="Q43" i="222"/>
  <c r="F43" i="222"/>
  <c r="E43" i="222"/>
  <c r="I43" i="206"/>
  <c r="Q42" i="222"/>
  <c r="F42" i="222"/>
  <c r="E42" i="222"/>
  <c r="I42" i="206"/>
  <c r="Q41" i="222"/>
  <c r="F41" i="222"/>
  <c r="E41" i="222"/>
  <c r="Q40" i="222"/>
  <c r="Q40" i="218"/>
  <c r="Q40" i="219"/>
  <c r="Q40" i="220"/>
  <c r="Q40" i="221"/>
  <c r="E40" i="222"/>
  <c r="I40" i="206"/>
  <c r="F39" i="222"/>
  <c r="E39" i="222"/>
  <c r="I39" i="206"/>
  <c r="Q38" i="222"/>
  <c r="F38" i="222"/>
  <c r="E38" i="222"/>
  <c r="Q37" i="222"/>
  <c r="F37" i="222"/>
  <c r="E37" i="222"/>
  <c r="Q36" i="222"/>
  <c r="F36" i="222"/>
  <c r="E36" i="222"/>
  <c r="I36" i="206"/>
  <c r="Q35" i="222"/>
  <c r="F35" i="222"/>
  <c r="E35" i="222"/>
  <c r="Q34" i="222"/>
  <c r="F34" i="222"/>
  <c r="E34" i="222"/>
  <c r="I34" i="206"/>
  <c r="Q33" i="222"/>
  <c r="F33" i="222"/>
  <c r="E33" i="222"/>
  <c r="I33" i="206"/>
  <c r="Q32" i="222"/>
  <c r="F32" i="222"/>
  <c r="E32" i="222"/>
  <c r="I32" i="206"/>
  <c r="Q31" i="222"/>
  <c r="F31" i="222"/>
  <c r="E31" i="222"/>
  <c r="Q30" i="222"/>
  <c r="F30" i="222"/>
  <c r="E30" i="222"/>
  <c r="Q29" i="222"/>
  <c r="F29" i="222"/>
  <c r="E29" i="222"/>
  <c r="F28" i="222"/>
  <c r="E28" i="222"/>
  <c r="I28" i="206"/>
  <c r="F27" i="222"/>
  <c r="E27" i="222"/>
  <c r="I27" i="206"/>
  <c r="Q26" i="222"/>
  <c r="F26" i="222"/>
  <c r="E26" i="222"/>
  <c r="I26" i="206"/>
  <c r="Q25" i="222"/>
  <c r="F25" i="222"/>
  <c r="I25" i="206"/>
  <c r="Q24" i="222"/>
  <c r="F24" i="222"/>
  <c r="F24" i="218"/>
  <c r="F24" i="219"/>
  <c r="F24" i="220"/>
  <c r="F24" i="221"/>
  <c r="E24" i="222"/>
  <c r="I24" i="206"/>
  <c r="Q23" i="222"/>
  <c r="Q23" i="218"/>
  <c r="Q23" i="219"/>
  <c r="Q23" i="220"/>
  <c r="Q23" i="221"/>
  <c r="F23" i="222"/>
  <c r="E23" i="222"/>
  <c r="I23" i="206"/>
  <c r="Q22" i="222"/>
  <c r="F22" i="222"/>
  <c r="E22" i="222"/>
  <c r="Q21" i="222"/>
  <c r="F21" i="222"/>
  <c r="E21" i="222"/>
  <c r="I21" i="206"/>
  <c r="Q20" i="222"/>
  <c r="F20" i="222"/>
  <c r="E20" i="222"/>
  <c r="AR19" i="222"/>
  <c r="AP19" i="222"/>
  <c r="AO19" i="222"/>
  <c r="AN19" i="222"/>
  <c r="AL19" i="222"/>
  <c r="AK19" i="222"/>
  <c r="AJ19" i="222"/>
  <c r="AH19" i="222"/>
  <c r="AG19" i="222"/>
  <c r="AF19" i="222"/>
  <c r="I32" i="129"/>
  <c r="AC19" i="222"/>
  <c r="AB19" i="222"/>
  <c r="AA19" i="222"/>
  <c r="Z19" i="222"/>
  <c r="Y19" i="222"/>
  <c r="X19" i="222"/>
  <c r="W19" i="222"/>
  <c r="U19" i="222"/>
  <c r="T19" i="222"/>
  <c r="S19" i="222"/>
  <c r="R19" i="222"/>
  <c r="P19" i="222"/>
  <c r="O19" i="222"/>
  <c r="L19" i="222"/>
  <c r="K19" i="222"/>
  <c r="J19" i="222"/>
  <c r="I19" i="222"/>
  <c r="H19" i="222"/>
  <c r="G19" i="222"/>
  <c r="I19" i="206"/>
  <c r="I20" i="129"/>
  <c r="F18" i="222"/>
  <c r="E18" i="222"/>
  <c r="I18" i="206"/>
  <c r="I19" i="129"/>
  <c r="F17" i="222"/>
  <c r="E17" i="222"/>
  <c r="I17" i="206"/>
  <c r="I18" i="129"/>
  <c r="F16" i="222"/>
  <c r="E16" i="222"/>
  <c r="I17" i="129"/>
  <c r="F15" i="222"/>
  <c r="E15" i="222"/>
  <c r="E15" i="218"/>
  <c r="E15" i="219"/>
  <c r="E15" i="220"/>
  <c r="E15" i="221"/>
  <c r="I16" i="129"/>
  <c r="F14" i="222"/>
  <c r="E14" i="222"/>
  <c r="I14" i="206"/>
  <c r="I15" i="129"/>
  <c r="F13" i="222"/>
  <c r="E13" i="222"/>
  <c r="F12" i="222"/>
  <c r="E12" i="222"/>
  <c r="F11" i="222"/>
  <c r="E11" i="222"/>
  <c r="F9" i="222"/>
  <c r="E9" i="222"/>
  <c r="AR8" i="222"/>
  <c r="AQ8" i="222"/>
  <c r="AP8" i="222"/>
  <c r="AO8" i="222"/>
  <c r="AN8" i="222"/>
  <c r="AM8" i="222"/>
  <c r="AL8" i="222"/>
  <c r="AK8" i="222"/>
  <c r="AJ8" i="222"/>
  <c r="AI8" i="222"/>
  <c r="AG8" i="222"/>
  <c r="AF8" i="222"/>
  <c r="AE8" i="222"/>
  <c r="AD8" i="222"/>
  <c r="AB8" i="222"/>
  <c r="AA8" i="222"/>
  <c r="Z8" i="222"/>
  <c r="Y8" i="222"/>
  <c r="X8" i="222"/>
  <c r="W8" i="222"/>
  <c r="V8" i="222"/>
  <c r="T8" i="222"/>
  <c r="S8" i="222"/>
  <c r="R8" i="222"/>
  <c r="P8" i="222"/>
  <c r="I26" i="129"/>
  <c r="I25" i="129"/>
  <c r="I24" i="129"/>
  <c r="I8" i="222"/>
  <c r="H8" i="222"/>
  <c r="G8" i="222"/>
  <c r="AQ7" i="222"/>
  <c r="AO7" i="222"/>
  <c r="AN7" i="222"/>
  <c r="AM7" i="222"/>
  <c r="AJ7" i="222"/>
  <c r="AI7" i="222"/>
  <c r="AG7" i="222"/>
  <c r="AF7" i="222"/>
  <c r="AE7" i="222"/>
  <c r="AC7" i="222"/>
  <c r="AB7" i="222"/>
  <c r="AA7" i="222"/>
  <c r="Z7" i="222"/>
  <c r="Y7" i="222"/>
  <c r="X7" i="222"/>
  <c r="W7" i="222"/>
  <c r="U7" i="222"/>
  <c r="T7" i="222"/>
  <c r="S7" i="222"/>
  <c r="P7" i="222"/>
  <c r="P7" i="218"/>
  <c r="P7" i="219"/>
  <c r="P7" i="220"/>
  <c r="P7" i="221"/>
  <c r="O7" i="222"/>
  <c r="N7" i="222"/>
  <c r="L7" i="222"/>
  <c r="K7" i="222"/>
  <c r="J7" i="222"/>
  <c r="H46" i="206"/>
  <c r="Q45" i="221"/>
  <c r="E45" i="221"/>
  <c r="F44" i="221"/>
  <c r="E44" i="221"/>
  <c r="H44" i="206"/>
  <c r="Q43" i="221"/>
  <c r="F43" i="221"/>
  <c r="E43" i="221"/>
  <c r="Q42" i="221"/>
  <c r="F42" i="221"/>
  <c r="E42" i="221"/>
  <c r="H42" i="206"/>
  <c r="Q41" i="221"/>
  <c r="F41" i="221"/>
  <c r="E41" i="221"/>
  <c r="E40" i="221"/>
  <c r="F39" i="221"/>
  <c r="E39" i="221"/>
  <c r="Q38" i="221"/>
  <c r="F38" i="221"/>
  <c r="E38" i="221"/>
  <c r="H38" i="206"/>
  <c r="Q37" i="221"/>
  <c r="F37" i="221"/>
  <c r="E37" i="221"/>
  <c r="E37" i="211"/>
  <c r="H37" i="206"/>
  <c r="Q36" i="221"/>
  <c r="F36" i="221"/>
  <c r="E36" i="221"/>
  <c r="H36" i="206"/>
  <c r="Q35" i="221"/>
  <c r="F35" i="221"/>
  <c r="E35" i="221"/>
  <c r="H35" i="206"/>
  <c r="Q34" i="221"/>
  <c r="F34" i="221"/>
  <c r="E34" i="221"/>
  <c r="Q33" i="221"/>
  <c r="F33" i="221"/>
  <c r="E33" i="221"/>
  <c r="H33" i="206"/>
  <c r="Q32" i="221"/>
  <c r="F32" i="221"/>
  <c r="E32" i="221"/>
  <c r="H32" i="206"/>
  <c r="Q31" i="221"/>
  <c r="F31" i="221"/>
  <c r="E31" i="221"/>
  <c r="H31" i="206"/>
  <c r="Q30" i="221"/>
  <c r="F30" i="221"/>
  <c r="E30" i="221"/>
  <c r="H30" i="206"/>
  <c r="Q29" i="221"/>
  <c r="F29" i="221"/>
  <c r="E29" i="221"/>
  <c r="H29" i="206"/>
  <c r="F28" i="221"/>
  <c r="E28" i="221"/>
  <c r="F27" i="221"/>
  <c r="E27" i="221"/>
  <c r="H27" i="206"/>
  <c r="Q26" i="221"/>
  <c r="F26" i="221"/>
  <c r="E26" i="221"/>
  <c r="Q25" i="221"/>
  <c r="F25" i="221"/>
  <c r="Q24" i="221"/>
  <c r="E24" i="221"/>
  <c r="H24" i="206"/>
  <c r="F23" i="221"/>
  <c r="E23" i="221"/>
  <c r="H23" i="206"/>
  <c r="Q22" i="221"/>
  <c r="F22" i="221"/>
  <c r="E22" i="221"/>
  <c r="H22" i="206"/>
  <c r="Q21" i="221"/>
  <c r="F21" i="221"/>
  <c r="E21" i="221"/>
  <c r="Q20" i="221"/>
  <c r="F20" i="221"/>
  <c r="E20" i="221"/>
  <c r="AR19" i="221"/>
  <c r="AP19" i="221"/>
  <c r="AO19" i="221"/>
  <c r="AN19" i="221"/>
  <c r="AL19" i="221"/>
  <c r="AK19" i="221"/>
  <c r="AJ19" i="221"/>
  <c r="AH19" i="221"/>
  <c r="AG19" i="221"/>
  <c r="AF19" i="221"/>
  <c r="AC19" i="221"/>
  <c r="AB19" i="221"/>
  <c r="AA19" i="221"/>
  <c r="Z19" i="221"/>
  <c r="Y19" i="221"/>
  <c r="X19" i="221"/>
  <c r="W19" i="221"/>
  <c r="U19" i="221"/>
  <c r="T19" i="221"/>
  <c r="S19" i="221"/>
  <c r="R19" i="221"/>
  <c r="P19" i="221"/>
  <c r="O19" i="221"/>
  <c r="L19" i="221"/>
  <c r="K19" i="221"/>
  <c r="J19" i="221"/>
  <c r="I19" i="221"/>
  <c r="H19" i="221"/>
  <c r="G19" i="221"/>
  <c r="H20" i="129"/>
  <c r="F18" i="221"/>
  <c r="E18" i="221"/>
  <c r="H18" i="206"/>
  <c r="H19" i="129"/>
  <c r="F17" i="221"/>
  <c r="E17" i="221"/>
  <c r="H18" i="129"/>
  <c r="F16" i="221"/>
  <c r="E16" i="221"/>
  <c r="E16" i="218"/>
  <c r="E16" i="219"/>
  <c r="E16" i="220"/>
  <c r="H17" i="129"/>
  <c r="F15" i="221"/>
  <c r="F15" i="218"/>
  <c r="F15" i="219"/>
  <c r="F15" i="220"/>
  <c r="H16" i="129"/>
  <c r="F14" i="221"/>
  <c r="E14" i="221"/>
  <c r="F13" i="221"/>
  <c r="E13" i="221"/>
  <c r="F12" i="221"/>
  <c r="E12" i="221"/>
  <c r="F11" i="221"/>
  <c r="E11" i="221"/>
  <c r="E11" i="211"/>
  <c r="F9" i="221"/>
  <c r="E9" i="221"/>
  <c r="AR8" i="221"/>
  <c r="AQ8" i="221"/>
  <c r="AQ8" i="218"/>
  <c r="AQ8" i="219"/>
  <c r="AQ8" i="220"/>
  <c r="AP8" i="221"/>
  <c r="AO8" i="221"/>
  <c r="AN8" i="221"/>
  <c r="AM8" i="221"/>
  <c r="AL8" i="221"/>
  <c r="AK8" i="221"/>
  <c r="AJ8" i="221"/>
  <c r="AI8" i="221"/>
  <c r="AI8" i="218"/>
  <c r="AI8" i="219"/>
  <c r="AI8" i="220"/>
  <c r="AG8" i="221"/>
  <c r="AF8" i="221"/>
  <c r="AE8" i="221"/>
  <c r="AE8" i="218"/>
  <c r="AE8" i="219"/>
  <c r="AE8" i="220"/>
  <c r="AD8" i="221"/>
  <c r="AB8" i="221"/>
  <c r="AA8" i="221"/>
  <c r="Z8" i="221"/>
  <c r="Y8" i="221"/>
  <c r="X8" i="221"/>
  <c r="X8" i="218"/>
  <c r="X8" i="219"/>
  <c r="X8" i="220"/>
  <c r="W8" i="221"/>
  <c r="V8" i="221"/>
  <c r="T8" i="221"/>
  <c r="S8" i="221"/>
  <c r="R8" i="221"/>
  <c r="P8" i="221"/>
  <c r="H26" i="129"/>
  <c r="I8" i="221"/>
  <c r="E8" i="221"/>
  <c r="H8" i="221"/>
  <c r="G8" i="221"/>
  <c r="AQ7" i="221"/>
  <c r="AO7" i="221"/>
  <c r="AN7" i="221"/>
  <c r="AM7" i="221"/>
  <c r="AJ7" i="221"/>
  <c r="AI7" i="221"/>
  <c r="AG7" i="221"/>
  <c r="AF7" i="221"/>
  <c r="AE7" i="221"/>
  <c r="AD7" i="221"/>
  <c r="AC7" i="221"/>
  <c r="AB7" i="221"/>
  <c r="AA7" i="221"/>
  <c r="Z7" i="221"/>
  <c r="Y7" i="221"/>
  <c r="X7" i="221"/>
  <c r="W7" i="221"/>
  <c r="U7" i="221"/>
  <c r="T7" i="221"/>
  <c r="S7" i="221"/>
  <c r="O7" i="221"/>
  <c r="N7" i="221"/>
  <c r="L7" i="221"/>
  <c r="K7" i="221"/>
  <c r="J7" i="221"/>
  <c r="Q45" i="220"/>
  <c r="E45" i="220"/>
  <c r="F44" i="220"/>
  <c r="E44" i="220"/>
  <c r="G44" i="206"/>
  <c r="Q43" i="220"/>
  <c r="F43" i="220"/>
  <c r="E43" i="220"/>
  <c r="G43" i="206"/>
  <c r="Q42" i="220"/>
  <c r="F42" i="220"/>
  <c r="E42" i="220"/>
  <c r="G42" i="206"/>
  <c r="Q41" i="220"/>
  <c r="F41" i="220"/>
  <c r="E41" i="220"/>
  <c r="G41" i="206"/>
  <c r="E40" i="220"/>
  <c r="F39" i="220"/>
  <c r="E39" i="220"/>
  <c r="G39" i="206"/>
  <c r="Q38" i="220"/>
  <c r="F38" i="220"/>
  <c r="E38" i="220"/>
  <c r="G38" i="206"/>
  <c r="Q37" i="220"/>
  <c r="F37" i="220"/>
  <c r="E37" i="220"/>
  <c r="Q36" i="220"/>
  <c r="F36" i="220"/>
  <c r="E36" i="220"/>
  <c r="G36" i="206"/>
  <c r="Q35" i="220"/>
  <c r="F35" i="220"/>
  <c r="E35" i="220"/>
  <c r="G35" i="206"/>
  <c r="Q34" i="220"/>
  <c r="F34" i="220"/>
  <c r="E34" i="220"/>
  <c r="G34" i="206"/>
  <c r="Q33" i="220"/>
  <c r="F33" i="220"/>
  <c r="E33" i="220"/>
  <c r="Q32" i="220"/>
  <c r="F32" i="220"/>
  <c r="E32" i="220"/>
  <c r="G32" i="206"/>
  <c r="Q31" i="220"/>
  <c r="F31" i="220"/>
  <c r="E31" i="220"/>
  <c r="G31" i="206"/>
  <c r="Q30" i="220"/>
  <c r="F30" i="220"/>
  <c r="E30" i="220"/>
  <c r="G30" i="206"/>
  <c r="Q29" i="220"/>
  <c r="F29" i="220"/>
  <c r="E29" i="220"/>
  <c r="F28" i="220"/>
  <c r="E28" i="220"/>
  <c r="F27" i="220"/>
  <c r="E27" i="220"/>
  <c r="Q26" i="220"/>
  <c r="F26" i="220"/>
  <c r="E26" i="220"/>
  <c r="G26" i="206"/>
  <c r="Q25" i="220"/>
  <c r="F25" i="220"/>
  <c r="G25" i="206"/>
  <c r="Q24" i="220"/>
  <c r="E24" i="220"/>
  <c r="G24" i="206"/>
  <c r="F23" i="220"/>
  <c r="E23" i="220"/>
  <c r="G23" i="206"/>
  <c r="Q22" i="220"/>
  <c r="F22" i="220"/>
  <c r="E22" i="220"/>
  <c r="G22" i="206"/>
  <c r="Q21" i="220"/>
  <c r="Q21" i="211"/>
  <c r="F21" i="220"/>
  <c r="E21" i="220"/>
  <c r="Q20" i="220"/>
  <c r="F20" i="220"/>
  <c r="E20" i="220"/>
  <c r="AR19" i="220"/>
  <c r="AP19" i="220"/>
  <c r="AO19" i="220"/>
  <c r="AN19" i="220"/>
  <c r="AL19" i="220"/>
  <c r="AK19" i="220"/>
  <c r="AJ19" i="220"/>
  <c r="AJ19" i="218"/>
  <c r="AJ19" i="219"/>
  <c r="AH19" i="220"/>
  <c r="AG19" i="220"/>
  <c r="AF19" i="220"/>
  <c r="G32" i="129"/>
  <c r="AC19" i="220"/>
  <c r="AB19" i="220"/>
  <c r="AB19" i="218"/>
  <c r="AB19" i="211"/>
  <c r="AB19" i="219"/>
  <c r="AA19" i="220"/>
  <c r="Z19" i="220"/>
  <c r="Y19" i="220"/>
  <c r="X19" i="220"/>
  <c r="W19" i="220"/>
  <c r="U19" i="220"/>
  <c r="T19" i="220"/>
  <c r="S19" i="220"/>
  <c r="R19" i="220"/>
  <c r="P19" i="220"/>
  <c r="O19" i="220"/>
  <c r="L19" i="220"/>
  <c r="K19" i="220"/>
  <c r="K19" i="218"/>
  <c r="K19" i="219"/>
  <c r="J19" i="220"/>
  <c r="E19" i="220"/>
  <c r="I19" i="220"/>
  <c r="H19" i="220"/>
  <c r="G19" i="220"/>
  <c r="G20" i="129"/>
  <c r="F18" i="220"/>
  <c r="E18" i="220"/>
  <c r="G18" i="206"/>
  <c r="G19" i="129"/>
  <c r="F17" i="220"/>
  <c r="E17" i="220"/>
  <c r="F16" i="220"/>
  <c r="G16" i="129"/>
  <c r="F14" i="220"/>
  <c r="E14" i="220"/>
  <c r="G14" i="206"/>
  <c r="G15" i="129"/>
  <c r="F13" i="220"/>
  <c r="E13" i="220"/>
  <c r="F12" i="220"/>
  <c r="E12" i="220"/>
  <c r="F11" i="220"/>
  <c r="E11" i="220"/>
  <c r="G12" i="129"/>
  <c r="F9" i="220"/>
  <c r="E9" i="220"/>
  <c r="AR8" i="220"/>
  <c r="AP8" i="220"/>
  <c r="AO8" i="220"/>
  <c r="AN8" i="220"/>
  <c r="AM8" i="220"/>
  <c r="AL8" i="220"/>
  <c r="AK8" i="220"/>
  <c r="AJ8" i="220"/>
  <c r="AG8" i="220"/>
  <c r="AF8" i="220"/>
  <c r="AD8" i="220"/>
  <c r="AB8" i="220"/>
  <c r="AA8" i="220"/>
  <c r="Z8" i="220"/>
  <c r="Y8" i="220"/>
  <c r="W8" i="220"/>
  <c r="V8" i="220"/>
  <c r="T8" i="220"/>
  <c r="S8" i="220"/>
  <c r="R8" i="220"/>
  <c r="P8" i="220"/>
  <c r="G26" i="129"/>
  <c r="G25" i="129"/>
  <c r="I8" i="220"/>
  <c r="E8" i="220"/>
  <c r="H8" i="220"/>
  <c r="G8" i="220"/>
  <c r="G8" i="218"/>
  <c r="G8" i="219"/>
  <c r="AQ7" i="220"/>
  <c r="AO7" i="220"/>
  <c r="AO7" i="218"/>
  <c r="AO7" i="219"/>
  <c r="AN7" i="220"/>
  <c r="AM7" i="220"/>
  <c r="AJ7" i="220"/>
  <c r="AI7" i="220"/>
  <c r="AG7" i="220"/>
  <c r="AF7" i="220"/>
  <c r="AE7" i="220"/>
  <c r="AD7" i="220"/>
  <c r="AC7" i="220"/>
  <c r="AB7" i="220"/>
  <c r="AA7" i="220"/>
  <c r="Z7" i="220"/>
  <c r="Y7" i="220"/>
  <c r="X7" i="220"/>
  <c r="W7" i="220"/>
  <c r="U7" i="220"/>
  <c r="T7" i="220"/>
  <c r="S7" i="220"/>
  <c r="O7" i="220"/>
  <c r="N7" i="220"/>
  <c r="L7" i="220"/>
  <c r="K7" i="220"/>
  <c r="J7" i="220"/>
  <c r="Q45" i="219"/>
  <c r="E45" i="219"/>
  <c r="F44" i="219"/>
  <c r="E44" i="219"/>
  <c r="Q43" i="219"/>
  <c r="F43" i="219"/>
  <c r="E43" i="219"/>
  <c r="F43" i="206"/>
  <c r="Q42" i="219"/>
  <c r="F42" i="219"/>
  <c r="E42" i="219"/>
  <c r="Q41" i="219"/>
  <c r="F41" i="219"/>
  <c r="E41" i="219"/>
  <c r="E40" i="219"/>
  <c r="F40" i="206"/>
  <c r="F39" i="219"/>
  <c r="E39" i="219"/>
  <c r="Q38" i="219"/>
  <c r="F38" i="219"/>
  <c r="E38" i="219"/>
  <c r="F38" i="206"/>
  <c r="Q37" i="219"/>
  <c r="F37" i="219"/>
  <c r="E37" i="219"/>
  <c r="F37" i="206"/>
  <c r="Q36" i="219"/>
  <c r="F36" i="219"/>
  <c r="E36" i="219"/>
  <c r="F36" i="206"/>
  <c r="Q35" i="219"/>
  <c r="F35" i="219"/>
  <c r="E35" i="219"/>
  <c r="F35" i="206"/>
  <c r="Q34" i="219"/>
  <c r="F34" i="219"/>
  <c r="E34" i="219"/>
  <c r="Q33" i="219"/>
  <c r="F33" i="219"/>
  <c r="E33" i="219"/>
  <c r="Q32" i="219"/>
  <c r="F32" i="219"/>
  <c r="E32" i="219"/>
  <c r="F32" i="206"/>
  <c r="Q31" i="219"/>
  <c r="F31" i="219"/>
  <c r="E31" i="219"/>
  <c r="Q30" i="219"/>
  <c r="F30" i="219"/>
  <c r="E30" i="219"/>
  <c r="Q29" i="219"/>
  <c r="F29" i="219"/>
  <c r="E29" i="219"/>
  <c r="F28" i="219"/>
  <c r="E28" i="219"/>
  <c r="F28" i="206"/>
  <c r="F27" i="219"/>
  <c r="E27" i="219"/>
  <c r="F27" i="206"/>
  <c r="Q26" i="219"/>
  <c r="F26" i="219"/>
  <c r="E26" i="219"/>
  <c r="F26" i="206"/>
  <c r="Q25" i="219"/>
  <c r="F25" i="219"/>
  <c r="F25" i="206"/>
  <c r="Q24" i="219"/>
  <c r="E24" i="219"/>
  <c r="F23" i="219"/>
  <c r="E23" i="219"/>
  <c r="Q22" i="219"/>
  <c r="F22" i="219"/>
  <c r="E22" i="219"/>
  <c r="F22" i="206"/>
  <c r="Q21" i="219"/>
  <c r="F21" i="219"/>
  <c r="E21" i="219"/>
  <c r="F21" i="206"/>
  <c r="Q20" i="219"/>
  <c r="F20" i="219"/>
  <c r="E20" i="219"/>
  <c r="AR19" i="219"/>
  <c r="AP19" i="219"/>
  <c r="AO19" i="219"/>
  <c r="AN19" i="219"/>
  <c r="AL19" i="219"/>
  <c r="AK19" i="219"/>
  <c r="AH19" i="219"/>
  <c r="AG19" i="219"/>
  <c r="AF19" i="219"/>
  <c r="F32" i="129"/>
  <c r="AC19" i="219"/>
  <c r="AA19" i="219"/>
  <c r="Z19" i="219"/>
  <c r="Y19" i="219"/>
  <c r="X19" i="219"/>
  <c r="W19" i="219"/>
  <c r="U19" i="219"/>
  <c r="T19" i="219"/>
  <c r="S19" i="219"/>
  <c r="R19" i="219"/>
  <c r="P19" i="219"/>
  <c r="O19" i="219"/>
  <c r="L19" i="219"/>
  <c r="J19" i="219"/>
  <c r="E19" i="219"/>
  <c r="I19" i="219"/>
  <c r="H19" i="219"/>
  <c r="G19" i="219"/>
  <c r="F19" i="206"/>
  <c r="F20" i="129"/>
  <c r="F18" i="219"/>
  <c r="E18" i="219"/>
  <c r="F19" i="129"/>
  <c r="F17" i="219"/>
  <c r="E17" i="219"/>
  <c r="F17" i="206"/>
  <c r="F18" i="129"/>
  <c r="F16" i="219"/>
  <c r="F15" i="206"/>
  <c r="F16" i="129"/>
  <c r="F14" i="219"/>
  <c r="E14" i="219"/>
  <c r="F13" i="219"/>
  <c r="E13" i="219"/>
  <c r="F12" i="219"/>
  <c r="E12" i="219"/>
  <c r="F11" i="219"/>
  <c r="E11" i="219"/>
  <c r="F9" i="219"/>
  <c r="E9" i="219"/>
  <c r="AR8" i="219"/>
  <c r="AP8" i="219"/>
  <c r="AO8" i="219"/>
  <c r="AN8" i="219"/>
  <c r="AM8" i="219"/>
  <c r="AL8" i="219"/>
  <c r="AK8" i="219"/>
  <c r="AJ8" i="219"/>
  <c r="AG8" i="219"/>
  <c r="AF8" i="219"/>
  <c r="AD8" i="219"/>
  <c r="AB8" i="219"/>
  <c r="AA8" i="219"/>
  <c r="Z8" i="219"/>
  <c r="Y8" i="219"/>
  <c r="W8" i="219"/>
  <c r="V8" i="219"/>
  <c r="T8" i="219"/>
  <c r="S8" i="219"/>
  <c r="R8" i="219"/>
  <c r="P8" i="219"/>
  <c r="F26" i="129"/>
  <c r="F25" i="129"/>
  <c r="F23" i="129"/>
  <c r="I8" i="219"/>
  <c r="H8" i="219"/>
  <c r="H8" i="211"/>
  <c r="AQ7" i="219"/>
  <c r="AN7" i="219"/>
  <c r="AM7" i="219"/>
  <c r="AJ7" i="219"/>
  <c r="AI7" i="219"/>
  <c r="AG7" i="219"/>
  <c r="AF7" i="219"/>
  <c r="AE7" i="219"/>
  <c r="AD7" i="219"/>
  <c r="AC7" i="219"/>
  <c r="AB7" i="219"/>
  <c r="AA7" i="219"/>
  <c r="Z7" i="219"/>
  <c r="Y7" i="219"/>
  <c r="X7" i="219"/>
  <c r="W7" i="219"/>
  <c r="U7" i="219"/>
  <c r="T7" i="219"/>
  <c r="S7" i="219"/>
  <c r="O7" i="219"/>
  <c r="N7" i="219"/>
  <c r="N7" i="218"/>
  <c r="L7" i="219"/>
  <c r="K7" i="219"/>
  <c r="J7" i="219"/>
  <c r="J7" i="218"/>
  <c r="E46" i="206"/>
  <c r="Q45" i="218"/>
  <c r="E45" i="218"/>
  <c r="F44" i="218"/>
  <c r="F44" i="211"/>
  <c r="E44" i="218"/>
  <c r="E44" i="206"/>
  <c r="Q43" i="218"/>
  <c r="F43" i="218"/>
  <c r="F43" i="211"/>
  <c r="E43" i="218"/>
  <c r="Q42" i="218"/>
  <c r="F42" i="218"/>
  <c r="E42" i="218"/>
  <c r="E42" i="211"/>
  <c r="Q41" i="218"/>
  <c r="F41" i="218"/>
  <c r="E41" i="218"/>
  <c r="E40" i="218"/>
  <c r="E40" i="211"/>
  <c r="E40" i="206"/>
  <c r="F39" i="218"/>
  <c r="E39" i="218"/>
  <c r="E39" i="206"/>
  <c r="Q38" i="218"/>
  <c r="F38" i="218"/>
  <c r="E38" i="218"/>
  <c r="E38" i="206"/>
  <c r="Q37" i="218"/>
  <c r="F37" i="218"/>
  <c r="E37" i="218"/>
  <c r="E37" i="206"/>
  <c r="Q36" i="218"/>
  <c r="F36" i="218"/>
  <c r="E36" i="218"/>
  <c r="Q35" i="218"/>
  <c r="Q35" i="211"/>
  <c r="F35" i="218"/>
  <c r="E35" i="218"/>
  <c r="Q34" i="218"/>
  <c r="F34" i="218"/>
  <c r="F34" i="211"/>
  <c r="E34" i="218"/>
  <c r="Q33" i="218"/>
  <c r="F33" i="218"/>
  <c r="F33" i="211"/>
  <c r="E33" i="218"/>
  <c r="Q32" i="218"/>
  <c r="F32" i="218"/>
  <c r="E32" i="218"/>
  <c r="Q31" i="218"/>
  <c r="F31" i="218"/>
  <c r="F31" i="211"/>
  <c r="E31" i="218"/>
  <c r="Q30" i="218"/>
  <c r="F30" i="218"/>
  <c r="E30" i="218"/>
  <c r="E30" i="206"/>
  <c r="Q29" i="218"/>
  <c r="Q29" i="211"/>
  <c r="F29" i="218"/>
  <c r="F29" i="211"/>
  <c r="E29" i="218"/>
  <c r="F28" i="218"/>
  <c r="E28" i="218"/>
  <c r="F27" i="218"/>
  <c r="E27" i="218"/>
  <c r="Q26" i="218"/>
  <c r="F26" i="218"/>
  <c r="E26" i="218"/>
  <c r="Q25" i="218"/>
  <c r="F25" i="218"/>
  <c r="Q24" i="218"/>
  <c r="E24" i="218"/>
  <c r="E24" i="206"/>
  <c r="F23" i="218"/>
  <c r="E23" i="218"/>
  <c r="E23" i="206"/>
  <c r="Q22" i="218"/>
  <c r="F22" i="218"/>
  <c r="E22" i="218"/>
  <c r="E22" i="206"/>
  <c r="Q21" i="218"/>
  <c r="F21" i="218"/>
  <c r="E21" i="206"/>
  <c r="Q20" i="218"/>
  <c r="F20" i="218"/>
  <c r="AR19" i="218"/>
  <c r="AR19" i="211"/>
  <c r="AP19" i="218"/>
  <c r="AO19" i="218"/>
  <c r="AN19" i="218"/>
  <c r="AN19" i="211"/>
  <c r="AL19" i="218"/>
  <c r="AL19" i="211"/>
  <c r="AK19" i="218"/>
  <c r="AH19" i="218"/>
  <c r="AG19" i="218"/>
  <c r="AF19" i="218"/>
  <c r="AC19" i="218"/>
  <c r="AA19" i="218"/>
  <c r="Z19" i="218"/>
  <c r="Y19" i="218"/>
  <c r="Y19" i="211"/>
  <c r="X19" i="218"/>
  <c r="W19" i="218"/>
  <c r="U19" i="218"/>
  <c r="T19" i="218"/>
  <c r="T19" i="211"/>
  <c r="S19" i="218"/>
  <c r="R19" i="218"/>
  <c r="R19" i="211"/>
  <c r="P19" i="218"/>
  <c r="O19" i="218"/>
  <c r="O19" i="211"/>
  <c r="L19" i="218"/>
  <c r="J19" i="218"/>
  <c r="I19" i="218"/>
  <c r="H19" i="218"/>
  <c r="G19" i="218"/>
  <c r="F19" i="218"/>
  <c r="E20" i="129"/>
  <c r="F18" i="218"/>
  <c r="E18" i="218"/>
  <c r="E19" i="129"/>
  <c r="F17" i="218"/>
  <c r="F17" i="211"/>
  <c r="E17" i="218"/>
  <c r="E17" i="206"/>
  <c r="F16" i="218"/>
  <c r="F16" i="211"/>
  <c r="E17" i="129"/>
  <c r="F14" i="218"/>
  <c r="E14" i="218"/>
  <c r="E15" i="129"/>
  <c r="F13" i="218"/>
  <c r="E13" i="218"/>
  <c r="F12" i="218"/>
  <c r="E12" i="218"/>
  <c r="F11" i="218"/>
  <c r="E11" i="218"/>
  <c r="E9" i="218"/>
  <c r="AR8" i="218"/>
  <c r="AP8" i="218"/>
  <c r="AO8" i="218"/>
  <c r="AN8" i="218"/>
  <c r="AM8" i="218"/>
  <c r="AL8" i="218"/>
  <c r="AK8" i="218"/>
  <c r="AJ8" i="218"/>
  <c r="AG8" i="218"/>
  <c r="AF8" i="218"/>
  <c r="AD8" i="218"/>
  <c r="AB8" i="218"/>
  <c r="AA8" i="218"/>
  <c r="Z8" i="218"/>
  <c r="Y8" i="218"/>
  <c r="W8" i="218"/>
  <c r="V8" i="218"/>
  <c r="V8" i="211"/>
  <c r="T8" i="218"/>
  <c r="S8" i="218"/>
  <c r="R8" i="218"/>
  <c r="P8" i="218"/>
  <c r="E8" i="218"/>
  <c r="E23" i="129"/>
  <c r="I8" i="218"/>
  <c r="H8" i="218"/>
  <c r="AQ7" i="218"/>
  <c r="AN7" i="218"/>
  <c r="AM7" i="218"/>
  <c r="AJ7" i="218"/>
  <c r="AJ7" i="211"/>
  <c r="AI7" i="218"/>
  <c r="AG7" i="218"/>
  <c r="AF7" i="218"/>
  <c r="AE7" i="218"/>
  <c r="AE7" i="211"/>
  <c r="AD7" i="218"/>
  <c r="AC7" i="218"/>
  <c r="AB7" i="218"/>
  <c r="AA7" i="218"/>
  <c r="Z7" i="218"/>
  <c r="Y7" i="218"/>
  <c r="X7" i="218"/>
  <c r="W7" i="218"/>
  <c r="U7" i="218"/>
  <c r="T7" i="218"/>
  <c r="S7" i="218"/>
  <c r="O7" i="218"/>
  <c r="L7" i="218"/>
  <c r="K7" i="218"/>
  <c r="E43" i="206"/>
  <c r="U11" i="206"/>
  <c r="T17" i="206"/>
  <c r="I41" i="206"/>
  <c r="J30" i="206"/>
  <c r="J37" i="206"/>
  <c r="M21" i="206"/>
  <c r="K31" i="206"/>
  <c r="H19" i="206"/>
  <c r="E18" i="129"/>
  <c r="E31" i="206"/>
  <c r="E32" i="206"/>
  <c r="E33" i="206"/>
  <c r="S11" i="206"/>
  <c r="G15" i="206"/>
  <c r="J12" i="129"/>
  <c r="S18" i="206"/>
  <c r="T13" i="206"/>
  <c r="Z19" i="206"/>
  <c r="AA40" i="206"/>
  <c r="AB18" i="206"/>
  <c r="AD22" i="206"/>
  <c r="AD24" i="206"/>
  <c r="AD28" i="206"/>
  <c r="AF11" i="206"/>
  <c r="E24" i="129"/>
  <c r="E26" i="129"/>
  <c r="E16" i="206"/>
  <c r="AH47" i="211"/>
  <c r="G23" i="129"/>
  <c r="H23" i="129"/>
  <c r="J11" i="206"/>
  <c r="J15" i="206"/>
  <c r="K24" i="129"/>
  <c r="N21" i="206"/>
  <c r="N27" i="206"/>
  <c r="N31" i="206"/>
  <c r="Q10" i="206"/>
  <c r="F19" i="234"/>
  <c r="X32" i="206"/>
  <c r="Z35" i="206"/>
  <c r="Z38" i="206"/>
  <c r="Z42" i="206"/>
  <c r="AA46" i="206"/>
  <c r="F19" i="241"/>
  <c r="AE43" i="206"/>
  <c r="AE46" i="206"/>
  <c r="AJ21" i="206"/>
  <c r="AJ24" i="206"/>
  <c r="AJ26" i="206"/>
  <c r="AJ27" i="206"/>
  <c r="AJ28" i="206"/>
  <c r="AE45" i="206"/>
  <c r="X33" i="206"/>
  <c r="N24" i="206"/>
  <c r="S19" i="206"/>
  <c r="T15" i="206"/>
  <c r="Z14" i="129"/>
  <c r="U23" i="129"/>
  <c r="E25" i="206"/>
  <c r="E36" i="206"/>
  <c r="F23" i="206"/>
  <c r="G37" i="206"/>
  <c r="G45" i="206"/>
  <c r="G46" i="206"/>
  <c r="L32" i="206"/>
  <c r="N40" i="206"/>
  <c r="O14" i="206"/>
  <c r="O16" i="206"/>
  <c r="O19" i="206"/>
  <c r="P18" i="206"/>
  <c r="U21" i="206"/>
  <c r="U23" i="206"/>
  <c r="U26" i="206"/>
  <c r="U30" i="206"/>
  <c r="U37" i="206"/>
  <c r="AA10" i="206"/>
  <c r="AI21" i="206"/>
  <c r="AI34" i="206"/>
  <c r="AI42" i="206"/>
  <c r="AI43" i="206"/>
  <c r="AI44" i="206"/>
  <c r="F14" i="206"/>
  <c r="AI37" i="206"/>
  <c r="AD26" i="206"/>
  <c r="U24" i="206"/>
  <c r="X21" i="206"/>
  <c r="S17" i="206"/>
  <c r="E18" i="206"/>
  <c r="E8" i="219"/>
  <c r="F29" i="206"/>
  <c r="F31" i="206"/>
  <c r="F33" i="206"/>
  <c r="H26" i="206"/>
  <c r="E19" i="223"/>
  <c r="F19" i="223"/>
  <c r="K37" i="206"/>
  <c r="K40" i="206"/>
  <c r="K44" i="206"/>
  <c r="K46" i="206"/>
  <c r="O21" i="206"/>
  <c r="O24" i="206"/>
  <c r="O27" i="206"/>
  <c r="O31" i="206"/>
  <c r="O33" i="206"/>
  <c r="O38" i="206"/>
  <c r="O41" i="206"/>
  <c r="O43" i="206"/>
  <c r="O46" i="206"/>
  <c r="F19" i="233"/>
  <c r="V14" i="206"/>
  <c r="V15" i="206"/>
  <c r="V17" i="206"/>
  <c r="W24" i="129"/>
  <c r="W12" i="129"/>
  <c r="W24" i="206"/>
  <c r="W25" i="206"/>
  <c r="F19" i="243"/>
  <c r="AH21" i="206"/>
  <c r="AH22" i="206"/>
  <c r="AH28" i="206"/>
  <c r="AH32" i="206"/>
  <c r="AH34" i="206"/>
  <c r="AH37" i="206"/>
  <c r="AH39" i="206"/>
  <c r="AH40" i="206"/>
  <c r="AH41" i="206"/>
  <c r="F24" i="206"/>
  <c r="O44" i="206"/>
  <c r="G40" i="206"/>
  <c r="N38" i="206"/>
  <c r="X36" i="206"/>
  <c r="X34" i="206"/>
  <c r="AI32" i="206"/>
  <c r="AI31" i="206"/>
  <c r="AI30" i="206"/>
  <c r="O30" i="206"/>
  <c r="H21" i="206"/>
  <c r="AC12" i="129"/>
  <c r="G24" i="129"/>
  <c r="W33" i="90"/>
  <c r="AB21" i="206"/>
  <c r="AC24" i="206"/>
  <c r="AI19" i="206"/>
  <c r="E25" i="129"/>
  <c r="F19" i="219"/>
  <c r="G28" i="206"/>
  <c r="H32" i="129"/>
  <c r="H40" i="206"/>
  <c r="I30" i="206"/>
  <c r="I9" i="90" a="1"/>
  <c r="I44" i="90"/>
  <c r="K32" i="206"/>
  <c r="Q21" i="206"/>
  <c r="R24" i="129"/>
  <c r="R15" i="206"/>
  <c r="T24" i="129"/>
  <c r="U17" i="206"/>
  <c r="X32" i="129"/>
  <c r="AA23" i="206"/>
  <c r="AA26" i="206"/>
  <c r="AE14" i="206"/>
  <c r="AH18" i="206"/>
  <c r="AJ40" i="206"/>
  <c r="AJ42" i="206"/>
  <c r="E28" i="206"/>
  <c r="F44" i="206"/>
  <c r="AB41" i="206"/>
  <c r="Y38" i="206"/>
  <c r="U14" i="206"/>
  <c r="X12" i="129"/>
  <c r="I35" i="206"/>
  <c r="P24" i="129"/>
  <c r="V39" i="206"/>
  <c r="Y32" i="129"/>
  <c r="Z31" i="206"/>
  <c r="Y46" i="206"/>
  <c r="AG43" i="206"/>
  <c r="V43" i="206"/>
  <c r="T33" i="206"/>
  <c r="AE29" i="206"/>
  <c r="E41" i="206"/>
  <c r="H45" i="206"/>
  <c r="K24" i="206"/>
  <c r="Q24" i="206"/>
  <c r="R22" i="206"/>
  <c r="S21" i="206"/>
  <c r="T40" i="206"/>
  <c r="E19" i="206"/>
  <c r="G29" i="206"/>
  <c r="H17" i="206"/>
  <c r="H25" i="206"/>
  <c r="H28" i="206"/>
  <c r="H39" i="206"/>
  <c r="H41" i="206"/>
  <c r="J46" i="206"/>
  <c r="Q16" i="206"/>
  <c r="Q34" i="206"/>
  <c r="Q38" i="206"/>
  <c r="G19" i="206"/>
  <c r="G21" i="206"/>
  <c r="I38" i="206"/>
  <c r="J34" i="206"/>
  <c r="N11" i="206"/>
  <c r="P44" i="206"/>
  <c r="S25" i="206"/>
  <c r="S38" i="206"/>
  <c r="S39" i="206"/>
  <c r="S42" i="206"/>
  <c r="W30" i="90"/>
  <c r="K39" i="206"/>
  <c r="Z22" i="206"/>
  <c r="Z26" i="206"/>
  <c r="AA19" i="206"/>
  <c r="AC35" i="206"/>
  <c r="AE21" i="206"/>
  <c r="AG23" i="206"/>
  <c r="AJ30" i="206"/>
  <c r="S23" i="206"/>
  <c r="S27" i="206"/>
  <c r="V24" i="206"/>
  <c r="V38" i="206"/>
  <c r="AA36" i="206"/>
  <c r="AC37" i="206"/>
  <c r="AE26" i="206"/>
  <c r="AE28" i="206"/>
  <c r="AJ45" i="206"/>
  <c r="V24" i="129"/>
  <c r="V25" i="206"/>
  <c r="W46" i="206"/>
  <c r="X14" i="206"/>
  <c r="X23" i="206"/>
  <c r="X25" i="206"/>
  <c r="X43" i="206"/>
  <c r="Y40" i="206"/>
  <c r="Z18" i="206"/>
  <c r="Z25" i="206"/>
  <c r="AA28" i="206"/>
  <c r="AC10" i="206"/>
  <c r="AD42" i="206"/>
  <c r="AF22" i="206"/>
  <c r="AF37" i="206"/>
  <c r="AG13" i="206"/>
  <c r="AG27" i="206"/>
  <c r="AI45" i="206"/>
  <c r="E42" i="206"/>
  <c r="F30" i="206"/>
  <c r="K26" i="206"/>
  <c r="K42" i="206"/>
  <c r="L36" i="206"/>
  <c r="L37" i="206"/>
  <c r="L38" i="206"/>
  <c r="H47" i="211"/>
  <c r="Q19" i="206"/>
  <c r="S44" i="206"/>
  <c r="T30" i="206"/>
  <c r="T32" i="206"/>
  <c r="AC26" i="206"/>
  <c r="H24" i="129"/>
  <c r="L25" i="206"/>
  <c r="F46" i="206"/>
  <c r="G27" i="206"/>
  <c r="H34" i="206"/>
  <c r="H43" i="206"/>
  <c r="M23" i="206"/>
  <c r="N23" i="129"/>
  <c r="E34" i="206"/>
  <c r="I22" i="206"/>
  <c r="I31" i="206"/>
  <c r="I37" i="206"/>
  <c r="M19" i="206"/>
  <c r="M44" i="206"/>
  <c r="F39" i="206"/>
  <c r="K9" i="90" a="1"/>
  <c r="L44" i="206"/>
  <c r="M11" i="206"/>
  <c r="F19" i="231"/>
  <c r="L47" i="211"/>
  <c r="F42" i="206"/>
  <c r="I23" i="129"/>
  <c r="J32" i="206"/>
  <c r="F24" i="129"/>
  <c r="F7" i="220"/>
  <c r="L42" i="206"/>
  <c r="L31" i="206"/>
  <c r="P32" i="129"/>
  <c r="F7" i="232"/>
  <c r="T45" i="206"/>
  <c r="AD24" i="129"/>
  <c r="AD35" i="206"/>
  <c r="AF21" i="206"/>
  <c r="O28" i="206"/>
  <c r="R32" i="206"/>
  <c r="F7" i="234"/>
  <c r="Q36" i="206"/>
  <c r="T21" i="206"/>
  <c r="U38" i="206"/>
  <c r="Y22" i="206"/>
  <c r="W21" i="206"/>
  <c r="X16" i="206"/>
  <c r="Y24" i="129"/>
  <c r="Z24" i="129"/>
  <c r="Z39" i="206"/>
  <c r="AG34" i="206"/>
  <c r="X24" i="129"/>
  <c r="AE24" i="129"/>
  <c r="AE15" i="206"/>
  <c r="AH33" i="206"/>
  <c r="AI23" i="206"/>
  <c r="AJ41" i="206"/>
  <c r="AF20" i="206"/>
  <c r="W11" i="206"/>
  <c r="AD7" i="222"/>
  <c r="I13" i="206"/>
  <c r="F19" i="220"/>
  <c r="F19" i="227"/>
  <c r="F30" i="211"/>
  <c r="F7" i="222"/>
  <c r="F19" i="230"/>
  <c r="F19" i="236"/>
  <c r="AO47" i="211"/>
  <c r="U47" i="211"/>
  <c r="AP47" i="211"/>
  <c r="E24" i="211"/>
  <c r="F7" i="238"/>
  <c r="AR47" i="211"/>
  <c r="AH19" i="211"/>
  <c r="F19" i="222"/>
  <c r="F47" i="233"/>
  <c r="D17" i="267"/>
  <c r="E47" i="230"/>
  <c r="C14" i="267"/>
  <c r="F47" i="230"/>
  <c r="D14" i="267"/>
  <c r="AC24" i="129"/>
  <c r="Q24" i="129"/>
  <c r="M24" i="129"/>
  <c r="E19" i="221"/>
  <c r="AH46" i="206"/>
  <c r="AH42" i="206"/>
  <c r="AH30" i="206"/>
  <c r="AS39" i="211"/>
  <c r="D40" i="206"/>
  <c r="AG32" i="206"/>
  <c r="AG28" i="206"/>
  <c r="AG24" i="206"/>
  <c r="AF43" i="206"/>
  <c r="AF39" i="206"/>
  <c r="AF35" i="206"/>
  <c r="AF31" i="206"/>
  <c r="AF27" i="206"/>
  <c r="AF23" i="206"/>
  <c r="U46" i="206"/>
  <c r="U42" i="206"/>
  <c r="U34" i="206"/>
  <c r="S46" i="206"/>
  <c r="AS21" i="211"/>
  <c r="D22" i="206"/>
  <c r="K19" i="211"/>
  <c r="E19" i="234"/>
  <c r="F47" i="240"/>
  <c r="D24" i="267"/>
  <c r="F47" i="244"/>
  <c r="D28" i="267"/>
  <c r="F47" i="243"/>
  <c r="D27" i="267"/>
  <c r="AS9" i="224"/>
  <c r="Q9" i="224"/>
  <c r="Q8" i="224"/>
  <c r="K10" i="129"/>
  <c r="Z47" i="224"/>
  <c r="F47" i="239"/>
  <c r="D23" i="267"/>
  <c r="O8" i="211"/>
  <c r="D26" i="129"/>
  <c r="F47" i="235"/>
  <c r="D19" i="267"/>
  <c r="F47" i="232"/>
  <c r="D16" i="267"/>
  <c r="E47" i="219"/>
  <c r="C3" i="267"/>
  <c r="AS35" i="211"/>
  <c r="D36" i="206"/>
  <c r="K8" i="211"/>
  <c r="Q8" i="230"/>
  <c r="Q10" i="129"/>
  <c r="AS19" i="229"/>
  <c r="P20" i="206"/>
  <c r="AS41" i="211"/>
  <c r="D42" i="206"/>
  <c r="AS37" i="211"/>
  <c r="D38" i="206"/>
  <c r="AS29" i="211"/>
  <c r="D30" i="206"/>
  <c r="AS25" i="211"/>
  <c r="D26" i="206"/>
  <c r="AS31" i="211"/>
  <c r="D32" i="206"/>
  <c r="AS27" i="211"/>
  <c r="D28" i="206"/>
  <c r="AS23" i="211"/>
  <c r="D24" i="206"/>
  <c r="L8" i="211"/>
  <c r="AS42" i="211"/>
  <c r="D43" i="206"/>
  <c r="AS8" i="230"/>
  <c r="AS19" i="239"/>
  <c r="Z20" i="206"/>
  <c r="AS19" i="221"/>
  <c r="H20" i="206"/>
  <c r="AS30" i="211"/>
  <c r="D31" i="206"/>
  <c r="AS26" i="211"/>
  <c r="D27" i="206"/>
  <c r="AS22" i="211"/>
  <c r="D23" i="206"/>
  <c r="AS24" i="211"/>
  <c r="D25" i="206"/>
  <c r="AS20" i="211"/>
  <c r="D21" i="206"/>
  <c r="AS19" i="238"/>
  <c r="Y20" i="206"/>
  <c r="AS19" i="222"/>
  <c r="Q19" i="222"/>
  <c r="F46" i="211"/>
  <c r="D10" i="90"/>
  <c r="AH20" i="206"/>
  <c r="T18" i="129"/>
  <c r="AJ10" i="206"/>
  <c r="AJ16" i="206"/>
  <c r="AH16" i="206"/>
  <c r="AD46" i="211"/>
  <c r="D34" i="90"/>
  <c r="AE16" i="206"/>
  <c r="S15" i="206"/>
  <c r="S15" i="129"/>
  <c r="AS11" i="226"/>
  <c r="I11" i="226"/>
  <c r="I48" i="226"/>
  <c r="AT11" i="226"/>
  <c r="K13" i="206"/>
  <c r="I14" i="129"/>
  <c r="AJ9" i="206"/>
  <c r="AJ8" i="206"/>
  <c r="AG9" i="206"/>
  <c r="G33" i="206"/>
  <c r="AI29" i="206"/>
  <c r="AG20" i="206"/>
  <c r="AG29" i="206"/>
  <c r="AF12" i="206"/>
  <c r="AD14" i="129"/>
  <c r="X11" i="206"/>
  <c r="V33" i="206"/>
  <c r="R11" i="206"/>
  <c r="Q45" i="206"/>
  <c r="AS19" i="226"/>
  <c r="M20" i="206"/>
  <c r="I16" i="206"/>
  <c r="I15" i="206"/>
  <c r="AE19" i="211"/>
  <c r="E16" i="129"/>
  <c r="AI20" i="206"/>
  <c r="E12" i="129"/>
  <c r="AB45" i="206"/>
  <c r="AB32" i="129"/>
  <c r="Z16" i="206"/>
  <c r="AS8" i="240"/>
  <c r="AA9" i="206"/>
  <c r="Z14" i="206"/>
  <c r="Z16" i="129"/>
  <c r="V29" i="206"/>
  <c r="O12" i="206"/>
  <c r="O12" i="129"/>
  <c r="K25" i="129"/>
  <c r="AI10" i="206"/>
  <c r="AH10" i="206"/>
  <c r="AS19" i="244"/>
  <c r="AE11" i="206"/>
  <c r="AC45" i="206"/>
  <c r="AE20" i="206"/>
  <c r="K41" i="206"/>
  <c r="K29" i="206"/>
  <c r="Y27" i="244"/>
  <c r="Y48" i="244"/>
  <c r="AT27" i="244"/>
  <c r="J36" i="63"/>
  <c r="T20" i="63"/>
  <c r="T48" i="242"/>
  <c r="AT22" i="242"/>
  <c r="AA29" i="236"/>
  <c r="AA48" i="236"/>
  <c r="AT29" i="236"/>
  <c r="X26" i="63"/>
  <c r="S21" i="242"/>
  <c r="AF16" i="206"/>
  <c r="AS19" i="243"/>
  <c r="AD20" i="206"/>
  <c r="N16" i="206"/>
  <c r="P12" i="206"/>
  <c r="P17" i="129"/>
  <c r="Y40" i="63"/>
  <c r="AC46" i="63"/>
  <c r="AA37" i="63"/>
  <c r="AE8" i="63"/>
  <c r="U44" i="63"/>
  <c r="L14" i="232"/>
  <c r="L48" i="232"/>
  <c r="AT14" i="232"/>
  <c r="S15" i="63"/>
  <c r="AA28" i="63"/>
  <c r="T22" i="243"/>
  <c r="T48" i="243"/>
  <c r="AT22" i="243"/>
  <c r="AE33" i="243"/>
  <c r="AE48" i="243"/>
  <c r="AT33" i="243"/>
  <c r="AP44" i="242"/>
  <c r="AP48" i="242"/>
  <c r="AT44" i="242"/>
  <c r="AD47" i="63"/>
  <c r="L32" i="63"/>
  <c r="O17" i="235"/>
  <c r="O48" i="235"/>
  <c r="AT17" i="235"/>
  <c r="AD8" i="63"/>
  <c r="AL40" i="243"/>
  <c r="AL48" i="243"/>
  <c r="AT40" i="243"/>
  <c r="U23" i="239"/>
  <c r="U48" i="239"/>
  <c r="AT23" i="239"/>
  <c r="AA35" i="63"/>
  <c r="Y31" i="63"/>
  <c r="AA29" i="244"/>
  <c r="AA48" i="244"/>
  <c r="AT29" i="244"/>
  <c r="AE30" i="63"/>
  <c r="Y27" i="63"/>
  <c r="AJ38" i="233"/>
  <c r="AH36" i="223"/>
  <c r="AH48" i="223"/>
  <c r="AT36" i="223"/>
  <c r="AL40" i="218"/>
  <c r="AB21" i="63"/>
  <c r="AC31" i="242"/>
  <c r="AC48" i="242"/>
  <c r="AT31" i="242"/>
  <c r="AH36" i="243"/>
  <c r="AH48" i="243"/>
  <c r="AT36" i="243"/>
  <c r="R20" i="218"/>
  <c r="R48" i="218"/>
  <c r="E21" i="63"/>
  <c r="AB30" i="63"/>
  <c r="AN42" i="230"/>
  <c r="AN48" i="230"/>
  <c r="AT42" i="230"/>
  <c r="AC42" i="63"/>
  <c r="AB30" i="235"/>
  <c r="AB48" i="235"/>
  <c r="AT30" i="235"/>
  <c r="AC36" i="63"/>
  <c r="AG35" i="242"/>
  <c r="AG48" i="242"/>
  <c r="AT35" i="242"/>
  <c r="Z28" i="244"/>
  <c r="AF34" i="232"/>
  <c r="AF48" i="232"/>
  <c r="AT34" i="232"/>
  <c r="AM41" i="241"/>
  <c r="AM48" i="241"/>
  <c r="AT41" i="241"/>
  <c r="AB10" i="63"/>
  <c r="AC35" i="63"/>
  <c r="AF48" i="242"/>
  <c r="AT34" i="242"/>
  <c r="AE10" i="63"/>
  <c r="Q31" i="63"/>
  <c r="AB30" i="230"/>
  <c r="AB48" i="230"/>
  <c r="AT30" i="230"/>
  <c r="P18" i="63"/>
  <c r="Z10" i="63"/>
  <c r="Q44" i="63"/>
  <c r="Q16" i="63"/>
  <c r="M15" i="230"/>
  <c r="M48" i="230"/>
  <c r="AT15" i="230"/>
  <c r="AC31" i="240"/>
  <c r="AC48" i="240"/>
  <c r="AT31" i="240"/>
  <c r="AE41" i="63"/>
  <c r="AF34" i="244"/>
  <c r="AE11" i="63"/>
  <c r="Y22" i="63"/>
  <c r="AP44" i="239"/>
  <c r="AP48" i="239"/>
  <c r="AT44" i="239"/>
  <c r="J12" i="242"/>
  <c r="J48" i="242"/>
  <c r="AT12" i="242"/>
  <c r="AB30" i="241"/>
  <c r="AB48" i="241"/>
  <c r="AT30" i="241"/>
  <c r="AC31" i="233"/>
  <c r="AC48" i="233"/>
  <c r="AT31" i="233"/>
  <c r="AC31" i="224"/>
  <c r="AC48" i="224"/>
  <c r="AT31" i="224"/>
  <c r="AB30" i="231"/>
  <c r="AB48" i="231"/>
  <c r="AT30" i="231"/>
  <c r="V37" i="63"/>
  <c r="X12" i="63"/>
  <c r="Y8" i="63"/>
  <c r="AK39" i="231"/>
  <c r="AK48" i="231"/>
  <c r="AT39" i="231"/>
  <c r="AP44" i="244"/>
  <c r="AP48" i="244"/>
  <c r="AT44" i="244"/>
  <c r="AE45" i="63"/>
  <c r="W47" i="63"/>
  <c r="M15" i="236"/>
  <c r="M48" i="236"/>
  <c r="AT15" i="236"/>
  <c r="AC31" i="244"/>
  <c r="AC48" i="244"/>
  <c r="AT31" i="244"/>
  <c r="AD20" i="63"/>
  <c r="V46" i="63"/>
  <c r="I22" i="63"/>
  <c r="AE40" i="63"/>
  <c r="AE33" i="244"/>
  <c r="AE48" i="244"/>
  <c r="AT33" i="244"/>
  <c r="P36" i="63"/>
  <c r="N16" i="242"/>
  <c r="N48" i="242"/>
  <c r="AT16" i="242"/>
  <c r="AC17" i="63"/>
  <c r="K44" i="63"/>
  <c r="H10" i="228"/>
  <c r="H48" i="228"/>
  <c r="AT10" i="228"/>
  <c r="AC31" i="63"/>
  <c r="O17" i="244"/>
  <c r="O48" i="244"/>
  <c r="AT17" i="244"/>
  <c r="AE18" i="63"/>
  <c r="S26" i="63"/>
  <c r="AB23" i="63"/>
  <c r="T34" i="63"/>
  <c r="W25" i="236"/>
  <c r="W48" i="236"/>
  <c r="AT25" i="236"/>
  <c r="M15" i="237"/>
  <c r="M48" i="237"/>
  <c r="AT15" i="237"/>
  <c r="Z36" i="63"/>
  <c r="V24" i="243"/>
  <c r="V48" i="243"/>
  <c r="AT24" i="243"/>
  <c r="N43" i="63"/>
  <c r="AN48" i="227"/>
  <c r="AT42" i="227"/>
  <c r="AB29" i="63"/>
  <c r="M15" i="241"/>
  <c r="M48" i="241"/>
  <c r="AT15" i="241"/>
  <c r="U23" i="244"/>
  <c r="U48" i="244"/>
  <c r="AT23" i="244"/>
  <c r="AE24" i="63"/>
  <c r="AE15" i="63"/>
  <c r="U30" i="63"/>
  <c r="AC43" i="63"/>
  <c r="W29" i="63"/>
  <c r="P13" i="63"/>
  <c r="Q47" i="63"/>
  <c r="M15" i="228"/>
  <c r="M48" i="228"/>
  <c r="AT15" i="228"/>
  <c r="AI48" i="243"/>
  <c r="AT37" i="243"/>
  <c r="X26" i="243"/>
  <c r="X48" i="243"/>
  <c r="AT26" i="243"/>
  <c r="Z26" i="63"/>
  <c r="AJ38" i="241"/>
  <c r="AJ48" i="241"/>
  <c r="AT38" i="241"/>
  <c r="R20" i="242"/>
  <c r="R48" i="242"/>
  <c r="AT20" i="242"/>
  <c r="AC19" i="63"/>
  <c r="AC9" i="63"/>
  <c r="AD45" i="63"/>
  <c r="AP44" i="243"/>
  <c r="AP48" i="243"/>
  <c r="AT44" i="243"/>
  <c r="K47" i="63"/>
  <c r="P17" i="63"/>
  <c r="N16" i="229"/>
  <c r="N48" i="229"/>
  <c r="AT16" i="229"/>
  <c r="Q41" i="63"/>
  <c r="T13" i="63"/>
  <c r="U23" i="237"/>
  <c r="U48" i="237"/>
  <c r="AT23" i="237"/>
  <c r="AA12" i="63"/>
  <c r="AB44" i="63"/>
  <c r="AB20" i="63"/>
  <c r="AJ38" i="239"/>
  <c r="AJ48" i="239"/>
  <c r="AT38" i="239"/>
  <c r="V45" i="63"/>
  <c r="AH36" i="229"/>
  <c r="AH48" i="229"/>
  <c r="AT36" i="229"/>
  <c r="F44" i="63"/>
  <c r="V24" i="230"/>
  <c r="T12" i="63"/>
  <c r="AA29" i="237"/>
  <c r="AA48" i="237"/>
  <c r="AT29" i="237"/>
  <c r="X30" i="63"/>
  <c r="AD32" i="243"/>
  <c r="AD33" i="63"/>
  <c r="L31" i="63"/>
  <c r="T17" i="63"/>
  <c r="AB24" i="63"/>
  <c r="AD21" i="63"/>
  <c r="R20" i="243"/>
  <c r="R48" i="243"/>
  <c r="AT20" i="243"/>
  <c r="AD13" i="63"/>
  <c r="T29" i="63"/>
  <c r="U33" i="63"/>
  <c r="AD32" i="239"/>
  <c r="AD48" i="239"/>
  <c r="AT32" i="239"/>
  <c r="AD19" i="63"/>
  <c r="P18" i="243"/>
  <c r="R23" i="63"/>
  <c r="AL40" i="233"/>
  <c r="AL48" i="233"/>
  <c r="X18" i="63"/>
  <c r="O17" i="237"/>
  <c r="O48" i="237"/>
  <c r="AT17" i="237"/>
  <c r="Z8" i="63"/>
  <c r="S21" i="244"/>
  <c r="S48" i="244"/>
  <c r="AT21" i="244"/>
  <c r="AE22" i="63"/>
  <c r="J47" i="63"/>
  <c r="P43" i="63"/>
  <c r="AN42" i="229"/>
  <c r="AN48" i="229"/>
  <c r="AT42" i="229"/>
  <c r="U18" i="63"/>
  <c r="V41" i="63"/>
  <c r="AL40" i="235"/>
  <c r="AL48" i="235"/>
  <c r="AT40" i="235"/>
  <c r="T22" i="235"/>
  <c r="T48" i="235"/>
  <c r="AT22" i="235"/>
  <c r="AO43" i="239"/>
  <c r="AO48" i="239"/>
  <c r="AT43" i="239"/>
  <c r="AB8" i="63"/>
  <c r="J12" i="241"/>
  <c r="J48" i="241"/>
  <c r="AT12" i="241"/>
  <c r="AD30" i="63"/>
  <c r="AJ38" i="218"/>
  <c r="AJ48" i="218"/>
  <c r="AT38" i="218"/>
  <c r="E26" i="63"/>
  <c r="W25" i="218"/>
  <c r="Q9" i="63"/>
  <c r="AM41" i="231"/>
  <c r="AM48" i="231"/>
  <c r="AT41" i="231"/>
  <c r="V30" i="63"/>
  <c r="AA29" i="235"/>
  <c r="AA48" i="235"/>
  <c r="AT29" i="235"/>
  <c r="W46" i="63"/>
  <c r="X10" i="63"/>
  <c r="T22" i="240"/>
  <c r="T48" i="240"/>
  <c r="AT22" i="240"/>
  <c r="AP44" i="241"/>
  <c r="AP48" i="241"/>
  <c r="AT44" i="241"/>
  <c r="AC44" i="63"/>
  <c r="AO43" i="242"/>
  <c r="AO48" i="242"/>
  <c r="AT43" i="242"/>
  <c r="AH36" i="242"/>
  <c r="AH48" i="242"/>
  <c r="AT36" i="242"/>
  <c r="AE27" i="63"/>
  <c r="AG35" i="218"/>
  <c r="AO43" i="240"/>
  <c r="AO48" i="240"/>
  <c r="AT43" i="240"/>
  <c r="O17" i="221"/>
  <c r="O48" i="221"/>
  <c r="AT17" i="221"/>
  <c r="K29" i="63"/>
  <c r="R20" i="63"/>
  <c r="R17" i="63"/>
  <c r="O17" i="232"/>
  <c r="S18" i="63"/>
  <c r="X26" i="235"/>
  <c r="AG35" i="231"/>
  <c r="AG48" i="231"/>
  <c r="AT35" i="231"/>
  <c r="R36" i="63"/>
  <c r="AQ45" i="222"/>
  <c r="AQ48" i="222"/>
  <c r="AT45" i="222"/>
  <c r="S37" i="63"/>
  <c r="AH36" i="232"/>
  <c r="AH48" i="232"/>
  <c r="AT36" i="232"/>
  <c r="U31" i="63"/>
  <c r="AB30" i="234"/>
  <c r="AB48" i="234"/>
  <c r="AT30" i="234"/>
  <c r="S21" i="236"/>
  <c r="AG35" i="222"/>
  <c r="AG48" i="222"/>
  <c r="AT35" i="222"/>
  <c r="J16" i="63"/>
  <c r="AK39" i="225"/>
  <c r="AK48" i="225"/>
  <c r="AT39" i="225"/>
  <c r="U23" i="229"/>
  <c r="U48" i="229"/>
  <c r="AT23" i="229"/>
  <c r="P24" i="63"/>
  <c r="R9" i="63"/>
  <c r="AL40" i="232"/>
  <c r="AL48" i="232"/>
  <c r="AT40" i="232"/>
  <c r="F28" i="63"/>
  <c r="Q23" i="63"/>
  <c r="T22" i="230"/>
  <c r="T48" i="230"/>
  <c r="AT22" i="230"/>
  <c r="R28" i="63"/>
  <c r="X21" i="63"/>
  <c r="AC18" i="63"/>
  <c r="AE25" i="63"/>
  <c r="U24" i="63"/>
  <c r="X26" i="219"/>
  <c r="X48" i="219"/>
  <c r="AM41" i="228"/>
  <c r="AM48" i="228"/>
  <c r="AT41" i="228"/>
  <c r="AC31" i="228"/>
  <c r="AC48" i="228"/>
  <c r="AT31" i="228"/>
  <c r="S21" i="229"/>
  <c r="S48" i="229"/>
  <c r="AT21" i="229"/>
  <c r="R12" i="63"/>
  <c r="I11" i="231"/>
  <c r="I48" i="231"/>
  <c r="AT11" i="231"/>
  <c r="U13" i="63"/>
  <c r="Y47" i="63"/>
  <c r="X26" i="224"/>
  <c r="X48" i="224"/>
  <c r="AT26" i="224"/>
  <c r="AD40" i="63"/>
  <c r="X38" i="63"/>
  <c r="AI37" i="237"/>
  <c r="AI48" i="237"/>
  <c r="AT37" i="237"/>
  <c r="Z28" i="63"/>
  <c r="Y27" i="239"/>
  <c r="Y48" i="239"/>
  <c r="AT27" i="239"/>
  <c r="R20" i="239"/>
  <c r="R48" i="239"/>
  <c r="AT20" i="239"/>
  <c r="AI37" i="244"/>
  <c r="AI48" i="244"/>
  <c r="AT37" i="244"/>
  <c r="AE38" i="63"/>
  <c r="V22" i="63"/>
  <c r="AJ38" i="227"/>
  <c r="AJ48" i="227"/>
  <c r="AT38" i="227"/>
  <c r="N22" i="63"/>
  <c r="W21" i="63"/>
  <c r="R20" i="236"/>
  <c r="R48" i="236"/>
  <c r="AT20" i="236"/>
  <c r="X20" i="63"/>
  <c r="AQ45" i="239"/>
  <c r="AQ48" i="239"/>
  <c r="AT45" i="239"/>
  <c r="Z28" i="241"/>
  <c r="V24" i="241"/>
  <c r="V48" i="241"/>
  <c r="AT24" i="241"/>
  <c r="T22" i="221"/>
  <c r="T48" i="221"/>
  <c r="AT22" i="221"/>
  <c r="AH36" i="224"/>
  <c r="AH48" i="224"/>
  <c r="AT36" i="224"/>
  <c r="Q33" i="63"/>
  <c r="H15" i="63"/>
  <c r="AK39" i="229"/>
  <c r="AK48" i="229"/>
  <c r="AT39" i="229"/>
  <c r="P32" i="63"/>
  <c r="U25" i="63"/>
  <c r="AN42" i="232"/>
  <c r="AN48" i="232"/>
  <c r="AT42" i="232"/>
  <c r="Y10" i="63"/>
  <c r="J12" i="244"/>
  <c r="J48" i="244"/>
  <c r="AT12" i="244"/>
  <c r="AE13" i="63"/>
  <c r="O36" i="63"/>
  <c r="P45" i="63"/>
  <c r="R8" i="63"/>
  <c r="S44" i="63"/>
  <c r="S25" i="63"/>
  <c r="S11" i="63"/>
  <c r="X23" i="63"/>
  <c r="Y38" i="63"/>
  <c r="AI37" i="238"/>
  <c r="AI48" i="238"/>
  <c r="AT37" i="238"/>
  <c r="AE33" i="238"/>
  <c r="AE48" i="238"/>
  <c r="AT33" i="238"/>
  <c r="Y21" i="63"/>
  <c r="Y15" i="63"/>
  <c r="M15" i="239"/>
  <c r="M48" i="239"/>
  <c r="AT15" i="239"/>
  <c r="P47" i="63"/>
  <c r="AO43" i="231"/>
  <c r="AO48" i="231"/>
  <c r="AT43" i="231"/>
  <c r="AM41" i="232"/>
  <c r="AM48" i="232"/>
  <c r="AT41" i="232"/>
  <c r="X26" i="232"/>
  <c r="X48" i="232"/>
  <c r="AO43" i="238"/>
  <c r="AO48" i="238"/>
  <c r="AT43" i="238"/>
  <c r="Y44" i="63"/>
  <c r="Y36" i="63"/>
  <c r="J12" i="238"/>
  <c r="J48" i="238"/>
  <c r="AT12" i="238"/>
  <c r="Z18" i="63"/>
  <c r="Z28" i="220"/>
  <c r="W25" i="223"/>
  <c r="J19" i="63"/>
  <c r="AK39" i="223"/>
  <c r="AK48" i="223"/>
  <c r="AT39" i="223"/>
  <c r="N16" i="224"/>
  <c r="N48" i="224"/>
  <c r="AT16" i="224"/>
  <c r="K17" i="63"/>
  <c r="W36" i="63"/>
  <c r="W17" i="63"/>
  <c r="N16" i="236"/>
  <c r="N48" i="236"/>
  <c r="AT16" i="236"/>
  <c r="AB48" i="223"/>
  <c r="AT30" i="223"/>
  <c r="AJ38" i="231"/>
  <c r="AJ48" i="231"/>
  <c r="AT38" i="231"/>
  <c r="AI37" i="236"/>
  <c r="AI48" i="236"/>
  <c r="AT37" i="236"/>
  <c r="H8" i="63"/>
  <c r="Y14" i="63"/>
  <c r="H10" i="230"/>
  <c r="H48" i="230"/>
  <c r="AT10" i="230"/>
  <c r="AB27" i="63"/>
  <c r="X26" i="241"/>
  <c r="X48" i="241"/>
  <c r="AT26" i="241"/>
  <c r="F29" i="63"/>
  <c r="AM41" i="220"/>
  <c r="AM48" i="220"/>
  <c r="AT41" i="220"/>
  <c r="G42" i="63"/>
  <c r="Q19" i="63"/>
  <c r="P18" i="230"/>
  <c r="P48" i="230"/>
  <c r="AT18" i="230"/>
  <c r="AN42" i="235"/>
  <c r="AN48" i="235"/>
  <c r="AT42" i="235"/>
  <c r="U23" i="236"/>
  <c r="U48" i="236"/>
  <c r="AT23" i="236"/>
  <c r="H10" i="237"/>
  <c r="H48" i="237"/>
  <c r="AT10" i="237"/>
  <c r="Z14" i="63"/>
  <c r="V24" i="240"/>
  <c r="V48" i="240"/>
  <c r="AT24" i="240"/>
  <c r="AB34" i="63"/>
  <c r="R11" i="63"/>
  <c r="AD42" i="63"/>
  <c r="L12" i="63"/>
  <c r="H25" i="63"/>
  <c r="E28" i="63"/>
  <c r="T22" i="226"/>
  <c r="T48" i="226"/>
  <c r="AT22" i="226"/>
  <c r="I29" i="63"/>
  <c r="Z28" i="222"/>
  <c r="Z48" i="222"/>
  <c r="AT28" i="222"/>
  <c r="I11" i="224"/>
  <c r="I48" i="224"/>
  <c r="AT11" i="224"/>
  <c r="O39" i="63"/>
  <c r="AJ38" i="228"/>
  <c r="AK39" i="232"/>
  <c r="AK48" i="232"/>
  <c r="AT39" i="232"/>
  <c r="S40" i="63"/>
  <c r="T35" i="63"/>
  <c r="T11" i="63"/>
  <c r="V32" i="63"/>
  <c r="AE9" i="63"/>
  <c r="AB9" i="63"/>
  <c r="M15" i="227"/>
  <c r="M48" i="227"/>
  <c r="AT15" i="227"/>
  <c r="T22" i="238"/>
  <c r="T48" i="238"/>
  <c r="AT22" i="238"/>
  <c r="AE31" i="63"/>
  <c r="AF34" i="243"/>
  <c r="AF48" i="243"/>
  <c r="AT34" i="243"/>
  <c r="F21" i="63"/>
  <c r="R20" i="219"/>
  <c r="R48" i="219"/>
  <c r="AT20" i="219"/>
  <c r="AK39" i="220"/>
  <c r="AK48" i="220"/>
  <c r="AT39" i="220"/>
  <c r="J21" i="63"/>
  <c r="M47" i="63"/>
  <c r="AD32" i="229"/>
  <c r="AD48" i="229"/>
  <c r="AT32" i="229"/>
  <c r="AF34" i="231"/>
  <c r="AF48" i="231"/>
  <c r="AT34" i="231"/>
  <c r="R35" i="63"/>
  <c r="AB30" i="233"/>
  <c r="AB48" i="233"/>
  <c r="AT30" i="233"/>
  <c r="T31" i="63"/>
  <c r="U42" i="63"/>
  <c r="W25" i="234"/>
  <c r="U26" i="63"/>
  <c r="N16" i="234"/>
  <c r="N48" i="234"/>
  <c r="AT16" i="234"/>
  <c r="X39" i="63"/>
  <c r="AF34" i="237"/>
  <c r="AF48" i="237"/>
  <c r="AT34" i="237"/>
  <c r="X35" i="63"/>
  <c r="S21" i="237"/>
  <c r="S48" i="237"/>
  <c r="AT21" i="237"/>
  <c r="X22" i="63"/>
  <c r="AD32" i="238"/>
  <c r="AD48" i="238"/>
  <c r="AT32" i="238"/>
  <c r="Y33" i="63"/>
  <c r="Y12" i="63"/>
  <c r="P18" i="241"/>
  <c r="AB19" i="63"/>
  <c r="E32" i="63"/>
  <c r="F33" i="63"/>
  <c r="G45" i="63"/>
  <c r="AE48" i="221"/>
  <c r="AT33" i="221"/>
  <c r="H34" i="63"/>
  <c r="P18" i="222"/>
  <c r="P48" i="222"/>
  <c r="AT18" i="222"/>
  <c r="M14" i="63"/>
  <c r="R30" i="63"/>
  <c r="AA29" i="231"/>
  <c r="AA48" i="231"/>
  <c r="AT29" i="231"/>
  <c r="Y27" i="232"/>
  <c r="Y48" i="232"/>
  <c r="AT27" i="232"/>
  <c r="AI37" i="235"/>
  <c r="AI48" i="235"/>
  <c r="AT37" i="235"/>
  <c r="AM41" i="239"/>
  <c r="AM48" i="239"/>
  <c r="AT41" i="239"/>
  <c r="Z42" i="63"/>
  <c r="O40" i="63"/>
  <c r="P35" i="63"/>
  <c r="Q45" i="63"/>
  <c r="AP44" i="230"/>
  <c r="AP48" i="230"/>
  <c r="AT44" i="230"/>
  <c r="AC31" i="231"/>
  <c r="R32" i="63"/>
  <c r="T26" i="63"/>
  <c r="V8" i="63"/>
  <c r="L14" i="229"/>
  <c r="L48" i="229"/>
  <c r="AT14" i="229"/>
  <c r="P15" i="63"/>
  <c r="AA29" i="242"/>
  <c r="AA48" i="242"/>
  <c r="AT29" i="242"/>
  <c r="S21" i="234"/>
  <c r="S48" i="234"/>
  <c r="AT21" i="234"/>
  <c r="V47" i="63"/>
  <c r="S21" i="243"/>
  <c r="AD18" i="63"/>
  <c r="AD14" i="63"/>
  <c r="AD32" i="226"/>
  <c r="AD48" i="226"/>
  <c r="AT32" i="226"/>
  <c r="X26" i="227"/>
  <c r="X48" i="227"/>
  <c r="AT26" i="227"/>
  <c r="AB30" i="228"/>
  <c r="AB48" i="228"/>
  <c r="AT30" i="228"/>
  <c r="AG35" i="230"/>
  <c r="AG48" i="230"/>
  <c r="AT35" i="230"/>
  <c r="S29" i="63"/>
  <c r="J12" i="232"/>
  <c r="S13" i="63"/>
  <c r="AQ45" i="233"/>
  <c r="AQ48" i="233"/>
  <c r="AT45" i="233"/>
  <c r="T46" i="63"/>
  <c r="AG35" i="233"/>
  <c r="AG48" i="233"/>
  <c r="AT35" i="233"/>
  <c r="T36" i="63"/>
  <c r="T33" i="63"/>
  <c r="AD32" i="233"/>
  <c r="AD48" i="233"/>
  <c r="AT32" i="233"/>
  <c r="T18" i="63"/>
  <c r="O48" i="233"/>
  <c r="AT17" i="233"/>
  <c r="R10" i="63"/>
  <c r="AA45" i="63"/>
  <c r="AF34" i="218"/>
  <c r="N16" i="218"/>
  <c r="N48" i="218"/>
  <c r="AT16" i="218"/>
  <c r="I47" i="63"/>
  <c r="K42" i="63"/>
  <c r="L14" i="224"/>
  <c r="L48" i="224"/>
  <c r="AT14" i="224"/>
  <c r="F8" i="63"/>
  <c r="AQ45" i="229"/>
  <c r="AQ48" i="229"/>
  <c r="AT45" i="229"/>
  <c r="AJ48" i="230"/>
  <c r="AT38" i="230"/>
  <c r="Q39" i="63"/>
  <c r="AA29" i="230"/>
  <c r="AA48" i="230"/>
  <c r="AT29" i="230"/>
  <c r="Q30" i="63"/>
  <c r="Q20" i="63"/>
  <c r="W27" i="63"/>
  <c r="X26" i="236"/>
  <c r="X48" i="236"/>
  <c r="AT26" i="236"/>
  <c r="G36" i="63"/>
  <c r="Y27" i="228"/>
  <c r="Y48" i="228"/>
  <c r="AT27" i="228"/>
  <c r="O28" i="63"/>
  <c r="W25" i="230"/>
  <c r="W48" i="230"/>
  <c r="AT25" i="230"/>
  <c r="V42" i="63"/>
  <c r="AN42" i="241"/>
  <c r="AN48" i="241"/>
  <c r="AT42" i="241"/>
  <c r="P19" i="63"/>
  <c r="P18" i="229"/>
  <c r="Q22" i="63"/>
  <c r="S21" i="230"/>
  <c r="E33" i="63"/>
  <c r="AD32" i="218"/>
  <c r="F25" i="63"/>
  <c r="T24" i="63"/>
  <c r="U23" i="233"/>
  <c r="U48" i="233"/>
  <c r="AT23" i="233"/>
  <c r="Z28" i="239"/>
  <c r="Z48" i="239"/>
  <c r="AT28" i="239"/>
  <c r="Z29" i="63"/>
  <c r="AK39" i="240"/>
  <c r="AK48" i="240"/>
  <c r="AT39" i="240"/>
  <c r="R20" i="222"/>
  <c r="U23" i="225"/>
  <c r="U48" i="225"/>
  <c r="AT23" i="225"/>
  <c r="L19" i="63"/>
  <c r="U35" i="63"/>
  <c r="AF34" i="234"/>
  <c r="W25" i="240"/>
  <c r="W48" i="240"/>
  <c r="AT25" i="240"/>
  <c r="AA26" i="63"/>
  <c r="O17" i="236"/>
  <c r="O48" i="236"/>
  <c r="AT17" i="236"/>
  <c r="AD32" i="222"/>
  <c r="I33" i="63"/>
  <c r="J45" i="63"/>
  <c r="AP44" i="226"/>
  <c r="AP48" i="226"/>
  <c r="AT44" i="226"/>
  <c r="M22" i="63"/>
  <c r="S48" i="226"/>
  <c r="AT21" i="226"/>
  <c r="O17" i="226"/>
  <c r="O48" i="226"/>
  <c r="AT17" i="226"/>
  <c r="M15" i="63"/>
  <c r="N36" i="63"/>
  <c r="AA29" i="227"/>
  <c r="X26" i="230"/>
  <c r="X48" i="230"/>
  <c r="AT26" i="230"/>
  <c r="AA29" i="232"/>
  <c r="AA48" i="232"/>
  <c r="AT29" i="232"/>
  <c r="L14" i="233"/>
  <c r="L48" i="233"/>
  <c r="AT14" i="233"/>
  <c r="U23" i="235"/>
  <c r="U48" i="235"/>
  <c r="AT23" i="235"/>
  <c r="V24" i="63"/>
  <c r="V14" i="63"/>
  <c r="Y27" i="238"/>
  <c r="Y48" i="238"/>
  <c r="AT27" i="238"/>
  <c r="AA47" i="63"/>
  <c r="Z28" i="240"/>
  <c r="Z48" i="240"/>
  <c r="AT28" i="240"/>
  <c r="AE33" i="242"/>
  <c r="AE48" i="242"/>
  <c r="AT33" i="242"/>
  <c r="AC34" i="63"/>
  <c r="L14" i="239"/>
  <c r="L48" i="239"/>
  <c r="AT14" i="239"/>
  <c r="J27" i="63"/>
  <c r="I30" i="63"/>
  <c r="AK39" i="242"/>
  <c r="AK48" i="242"/>
  <c r="AT39" i="242"/>
  <c r="O25" i="63"/>
  <c r="G16" i="63"/>
  <c r="AD32" i="221"/>
  <c r="Q19" i="221"/>
  <c r="H20" i="63"/>
  <c r="AL40" i="223"/>
  <c r="AL48" i="223"/>
  <c r="AT40" i="223"/>
  <c r="J41" i="63"/>
  <c r="AE33" i="224"/>
  <c r="AE48" i="224"/>
  <c r="AT33" i="224"/>
  <c r="K34" i="63"/>
  <c r="R20" i="224"/>
  <c r="R48" i="224"/>
  <c r="AT20" i="224"/>
  <c r="L44" i="63"/>
  <c r="AO43" i="225"/>
  <c r="AO48" i="225"/>
  <c r="AT43" i="225"/>
  <c r="M39" i="63"/>
  <c r="AF34" i="226"/>
  <c r="AF48" i="226"/>
  <c r="AT34" i="226"/>
  <c r="M35" i="63"/>
  <c r="R20" i="226"/>
  <c r="R48" i="226"/>
  <c r="AT20" i="226"/>
  <c r="T22" i="227"/>
  <c r="T48" i="227"/>
  <c r="AT22" i="227"/>
  <c r="N23" i="63"/>
  <c r="N16" i="228"/>
  <c r="N48" i="228"/>
  <c r="AT16" i="228"/>
  <c r="O17" i="63"/>
  <c r="P8" i="63"/>
  <c r="P31" i="63"/>
  <c r="R26" i="63"/>
  <c r="W25" i="231"/>
  <c r="K13" i="233"/>
  <c r="K48" i="233"/>
  <c r="AT13" i="233"/>
  <c r="T14" i="63"/>
  <c r="U34" i="63"/>
  <c r="AE33" i="234"/>
  <c r="AE48" i="234"/>
  <c r="AT33" i="234"/>
  <c r="H10" i="234"/>
  <c r="H48" i="234"/>
  <c r="AT10" i="234"/>
  <c r="U11" i="63"/>
  <c r="W25" i="235"/>
  <c r="W48" i="235"/>
  <c r="V26" i="63"/>
  <c r="P18" i="235"/>
  <c r="P48" i="235"/>
  <c r="AT18" i="235"/>
  <c r="V19" i="63"/>
  <c r="V24" i="237"/>
  <c r="V48" i="237"/>
  <c r="AT24" i="237"/>
  <c r="X25" i="63"/>
  <c r="Z27" i="63"/>
  <c r="AD29" i="63"/>
  <c r="AD32" i="244"/>
  <c r="AD48" i="244"/>
  <c r="AT32" i="244"/>
  <c r="AE33" i="63"/>
  <c r="AA29" i="220"/>
  <c r="AA48" i="220"/>
  <c r="AT29" i="220"/>
  <c r="AA38" i="63"/>
  <c r="AP44" i="237"/>
  <c r="AP48" i="237"/>
  <c r="AT44" i="237"/>
  <c r="M15" i="225"/>
  <c r="M48" i="225"/>
  <c r="AT15" i="225"/>
  <c r="R16" i="63"/>
  <c r="X44" i="63"/>
  <c r="G35" i="63"/>
  <c r="AD32" i="236"/>
  <c r="AD48" i="236"/>
  <c r="AT32" i="236"/>
  <c r="G25" i="63"/>
  <c r="T22" i="239"/>
  <c r="T48" i="239"/>
  <c r="AT22" i="239"/>
  <c r="AC31" i="227"/>
  <c r="AC48" i="227"/>
  <c r="AT31" i="227"/>
  <c r="AI37" i="218"/>
  <c r="AM41" i="219"/>
  <c r="AM48" i="219"/>
  <c r="AT41" i="219"/>
  <c r="AB30" i="219"/>
  <c r="G19" i="63"/>
  <c r="P18" i="220"/>
  <c r="H23" i="63"/>
  <c r="D22" i="211"/>
  <c r="D23" i="63"/>
  <c r="M34" i="63"/>
  <c r="AE33" i="226"/>
  <c r="AE48" i="226"/>
  <c r="AT33" i="226"/>
  <c r="N20" i="63"/>
  <c r="M15" i="229"/>
  <c r="M48" i="229"/>
  <c r="AT15" i="229"/>
  <c r="R18" i="63"/>
  <c r="O17" i="231"/>
  <c r="O48" i="231"/>
  <c r="AT17" i="231"/>
  <c r="U37" i="63"/>
  <c r="AH36" i="234"/>
  <c r="AH48" i="234"/>
  <c r="AT36" i="234"/>
  <c r="V34" i="63"/>
  <c r="AE33" i="235"/>
  <c r="AE48" i="235"/>
  <c r="AT33" i="235"/>
  <c r="W39" i="63"/>
  <c r="AJ38" i="236"/>
  <c r="X9" i="63"/>
  <c r="AB40" i="63"/>
  <c r="AK39" i="241"/>
  <c r="AK48" i="241"/>
  <c r="AT39" i="241"/>
  <c r="AB36" i="63"/>
  <c r="AG35" i="241"/>
  <c r="AG48" i="241"/>
  <c r="AT35" i="241"/>
  <c r="AC12" i="63"/>
  <c r="Y27" i="243"/>
  <c r="Y48" i="243"/>
  <c r="AT27" i="243"/>
  <c r="AD28" i="63"/>
  <c r="AI37" i="227"/>
  <c r="AI48" i="227"/>
  <c r="AT37" i="227"/>
  <c r="G33" i="63"/>
  <c r="AF34" i="219"/>
  <c r="AF48" i="219"/>
  <c r="AT34" i="219"/>
  <c r="H10" i="235"/>
  <c r="H48" i="235"/>
  <c r="AT10" i="235"/>
  <c r="AE33" i="237"/>
  <c r="AE48" i="237"/>
  <c r="AT33" i="237"/>
  <c r="AJ38" i="243"/>
  <c r="AJ48" i="243"/>
  <c r="AT38" i="243"/>
  <c r="K13" i="231"/>
  <c r="K48" i="231"/>
  <c r="AT13" i="231"/>
  <c r="R20" i="232"/>
  <c r="R48" i="232"/>
  <c r="AT20" i="232"/>
  <c r="H42" i="63"/>
  <c r="Y27" i="241"/>
  <c r="Y48" i="241"/>
  <c r="AT27" i="241"/>
  <c r="AE37" i="63"/>
  <c r="AA31" i="63"/>
  <c r="H30" i="63"/>
  <c r="AN42" i="244"/>
  <c r="AN48" i="244"/>
  <c r="AT42" i="244"/>
  <c r="V24" i="238"/>
  <c r="V48" i="238"/>
  <c r="AT24" i="238"/>
  <c r="V21" i="63"/>
  <c r="M31" i="63"/>
  <c r="F31" i="63"/>
  <c r="AA29" i="218"/>
  <c r="AA48" i="218"/>
  <c r="F30" i="63"/>
  <c r="H29" i="63"/>
  <c r="S21" i="221"/>
  <c r="I10" i="63"/>
  <c r="J22" i="63"/>
  <c r="S21" i="223"/>
  <c r="S48" i="223"/>
  <c r="AT21" i="223"/>
  <c r="AQ45" i="224"/>
  <c r="AQ48" i="224"/>
  <c r="AT45" i="224"/>
  <c r="K46" i="63"/>
  <c r="K23" i="63"/>
  <c r="T22" i="224"/>
  <c r="T48" i="224"/>
  <c r="AT22" i="224"/>
  <c r="L20" i="63"/>
  <c r="N42" i="63"/>
  <c r="AM41" i="227"/>
  <c r="AM48" i="227"/>
  <c r="AT41" i="227"/>
  <c r="AQ45" i="228"/>
  <c r="AQ48" i="228"/>
  <c r="AT45" i="228"/>
  <c r="O46" i="63"/>
  <c r="P38" i="63"/>
  <c r="Q19" i="229"/>
  <c r="U23" i="230"/>
  <c r="U48" i="230"/>
  <c r="AT23" i="230"/>
  <c r="Q21" i="63"/>
  <c r="P18" i="232"/>
  <c r="S19" i="63"/>
  <c r="T22" i="63"/>
  <c r="W14" i="63"/>
  <c r="K13" i="236"/>
  <c r="K48" i="236"/>
  <c r="AT13" i="236"/>
  <c r="Q19" i="238"/>
  <c r="Y20" i="63"/>
  <c r="Z47" i="63"/>
  <c r="AN42" i="239"/>
  <c r="AN48" i="239"/>
  <c r="AT42" i="239"/>
  <c r="Z43" i="63"/>
  <c r="Z12" i="63"/>
  <c r="AA42" i="63"/>
  <c r="AM41" i="240"/>
  <c r="AM48" i="240"/>
  <c r="AT41" i="240"/>
  <c r="AJ38" i="240"/>
  <c r="AJ48" i="240"/>
  <c r="AT38" i="240"/>
  <c r="AG35" i="240"/>
  <c r="AG48" i="240"/>
  <c r="AT35" i="240"/>
  <c r="AA36" i="63"/>
  <c r="AC11" i="63"/>
  <c r="AE39" i="63"/>
  <c r="AJ38" i="244"/>
  <c r="AJ48" i="244"/>
  <c r="AT38" i="244"/>
  <c r="E45" i="63"/>
  <c r="E19" i="63"/>
  <c r="I25" i="63"/>
  <c r="V24" i="222"/>
  <c r="V48" i="222"/>
  <c r="AT24" i="222"/>
  <c r="I9" i="63"/>
  <c r="AF34" i="224"/>
  <c r="AF48" i="224"/>
  <c r="AT34" i="224"/>
  <c r="K35" i="63"/>
  <c r="N45" i="63"/>
  <c r="V24" i="231"/>
  <c r="V48" i="231"/>
  <c r="AT24" i="231"/>
  <c r="R25" i="63"/>
  <c r="U45" i="63"/>
  <c r="U32" i="63"/>
  <c r="AC31" i="234"/>
  <c r="V24" i="235"/>
  <c r="V48" i="235"/>
  <c r="AT24" i="235"/>
  <c r="V25" i="63"/>
  <c r="AC16" i="63"/>
  <c r="AD26" i="63"/>
  <c r="W25" i="243"/>
  <c r="W48" i="243"/>
  <c r="AT25" i="243"/>
  <c r="H36" i="63"/>
  <c r="AG35" i="221"/>
  <c r="AG48" i="221"/>
  <c r="AT35" i="221"/>
  <c r="AD32" i="227"/>
  <c r="AI37" i="242"/>
  <c r="AI48" i="242"/>
  <c r="AT37" i="242"/>
  <c r="AC38" i="63"/>
  <c r="Z28" i="242"/>
  <c r="AC29" i="63"/>
  <c r="AB30" i="243"/>
  <c r="AB48" i="243"/>
  <c r="AT30" i="243"/>
  <c r="AD31" i="63"/>
  <c r="AD12" i="63"/>
  <c r="Y18" i="63"/>
  <c r="O17" i="238"/>
  <c r="O48" i="238"/>
  <c r="AT17" i="238"/>
  <c r="AI37" i="239"/>
  <c r="AI48" i="239"/>
  <c r="AT37" i="239"/>
  <c r="Z38" i="63"/>
  <c r="Z35" i="63"/>
  <c r="AF34" i="239"/>
  <c r="AF48" i="239"/>
  <c r="AT34" i="239"/>
  <c r="AC31" i="239"/>
  <c r="AC48" i="239"/>
  <c r="AT31" i="239"/>
  <c r="Z32" i="63"/>
  <c r="Z9" i="63"/>
  <c r="AD32" i="240"/>
  <c r="AD48" i="240"/>
  <c r="AT32" i="240"/>
  <c r="AA33" i="63"/>
  <c r="AA9" i="63"/>
  <c r="G47" i="63"/>
  <c r="H47" i="63"/>
  <c r="F17" i="63"/>
  <c r="W45" i="63"/>
  <c r="AP44" i="236"/>
  <c r="AP48" i="236"/>
  <c r="AT44" i="236"/>
  <c r="W37" i="63"/>
  <c r="AH36" i="236"/>
  <c r="AH48" i="236"/>
  <c r="AT36" i="236"/>
  <c r="P18" i="236"/>
  <c r="W19" i="63"/>
  <c r="W13" i="63"/>
  <c r="X29" i="63"/>
  <c r="Z28" i="237"/>
  <c r="Z48" i="237"/>
  <c r="AT28" i="237"/>
  <c r="Y41" i="63"/>
  <c r="AL40" i="238"/>
  <c r="AL48" i="238"/>
  <c r="AT40" i="238"/>
  <c r="Y37" i="63"/>
  <c r="AH36" i="238"/>
  <c r="AH48" i="238"/>
  <c r="AT36" i="238"/>
  <c r="Y35" i="63"/>
  <c r="Z40" i="63"/>
  <c r="AK39" i="239"/>
  <c r="AK48" i="239"/>
  <c r="AT39" i="239"/>
  <c r="Z15" i="63"/>
  <c r="I26" i="63"/>
  <c r="W25" i="222"/>
  <c r="W48" i="222"/>
  <c r="AT25" i="222"/>
  <c r="W25" i="225"/>
  <c r="W48" i="225"/>
  <c r="AT25" i="225"/>
  <c r="AA29" i="224"/>
  <c r="AA48" i="224"/>
  <c r="AT29" i="224"/>
  <c r="J12" i="224"/>
  <c r="J48" i="224"/>
  <c r="AT12" i="224"/>
  <c r="AI37" i="228"/>
  <c r="AI48" i="228"/>
  <c r="AT37" i="228"/>
  <c r="S45" i="63"/>
  <c r="AP44" i="232"/>
  <c r="AP48" i="232"/>
  <c r="AT44" i="232"/>
  <c r="AI37" i="232"/>
  <c r="AI48" i="232"/>
  <c r="S38" i="63"/>
  <c r="Y27" i="233"/>
  <c r="Y48" i="233"/>
  <c r="AT27" i="233"/>
  <c r="T28" i="63"/>
  <c r="AO43" i="235"/>
  <c r="AO48" i="235"/>
  <c r="AT43" i="235"/>
  <c r="V44" i="63"/>
  <c r="L14" i="235"/>
  <c r="L48" i="235"/>
  <c r="AT14" i="235"/>
  <c r="V15" i="63"/>
  <c r="W40" i="63"/>
  <c r="AK39" i="236"/>
  <c r="AK48" i="236"/>
  <c r="AT39" i="236"/>
  <c r="AB30" i="218"/>
  <c r="AB48" i="218"/>
  <c r="E31" i="63"/>
  <c r="G8" i="63"/>
  <c r="AN42" i="221"/>
  <c r="AN48" i="221"/>
  <c r="AT42" i="221"/>
  <c r="J38" i="63"/>
  <c r="AI37" i="223"/>
  <c r="AI48" i="223"/>
  <c r="AT37" i="223"/>
  <c r="AE33" i="223"/>
  <c r="AE48" i="223"/>
  <c r="AT33" i="223"/>
  <c r="J13" i="63"/>
  <c r="J12" i="223"/>
  <c r="J10" i="63"/>
  <c r="K45" i="63"/>
  <c r="AP44" i="224"/>
  <c r="V24" i="224"/>
  <c r="V48" i="224"/>
  <c r="AT24" i="224"/>
  <c r="AQ45" i="226"/>
  <c r="AQ48" i="226"/>
  <c r="AT45" i="226"/>
  <c r="AK39" i="227"/>
  <c r="AK48" i="227"/>
  <c r="AT39" i="227"/>
  <c r="N40" i="63"/>
  <c r="O45" i="63"/>
  <c r="AP44" i="228"/>
  <c r="AP48" i="228"/>
  <c r="AT44" i="228"/>
  <c r="U23" i="231"/>
  <c r="U48" i="231"/>
  <c r="AT23" i="231"/>
  <c r="Y16" i="63"/>
  <c r="E34" i="63"/>
  <c r="O17" i="224"/>
  <c r="O48" i="224"/>
  <c r="AT17" i="224"/>
  <c r="AF34" i="227"/>
  <c r="AF48" i="227"/>
  <c r="AT34" i="227"/>
  <c r="R20" i="227"/>
  <c r="R48" i="227"/>
  <c r="AT20" i="227"/>
  <c r="N14" i="63"/>
  <c r="K13" i="227"/>
  <c r="K48" i="227"/>
  <c r="AT13" i="227"/>
  <c r="T42" i="63"/>
  <c r="AH36" i="233"/>
  <c r="AH48" i="233"/>
  <c r="AT36" i="233"/>
  <c r="T27" i="63"/>
  <c r="X43" i="63"/>
  <c r="AN42" i="237"/>
  <c r="AN48" i="237"/>
  <c r="AT42" i="237"/>
  <c r="X19" i="63"/>
  <c r="AN42" i="243"/>
  <c r="AN48" i="243"/>
  <c r="AT42" i="243"/>
  <c r="AD43" i="63"/>
  <c r="AD17" i="63"/>
  <c r="AL40" i="221"/>
  <c r="AL48" i="221"/>
  <c r="AT40" i="221"/>
  <c r="H41" i="63"/>
  <c r="O12" i="63"/>
  <c r="I11" i="228"/>
  <c r="I48" i="228"/>
  <c r="AT11" i="228"/>
  <c r="Q42" i="63"/>
  <c r="AM41" i="230"/>
  <c r="AM48" i="230"/>
  <c r="AT41" i="230"/>
  <c r="S39" i="63"/>
  <c r="AJ38" i="232"/>
  <c r="AJ48" i="232"/>
  <c r="AT38" i="232"/>
  <c r="AL40" i="239"/>
  <c r="AL48" i="239"/>
  <c r="AT40" i="239"/>
  <c r="Z41" i="63"/>
  <c r="AC24" i="63"/>
  <c r="U23" i="242"/>
  <c r="U48" i="242"/>
  <c r="AT23" i="242"/>
  <c r="K13" i="218"/>
  <c r="K48" i="218"/>
  <c r="AT13" i="218"/>
  <c r="G26" i="63"/>
  <c r="I23" i="63"/>
  <c r="T22" i="222"/>
  <c r="X42" i="63"/>
  <c r="Z31" i="63"/>
  <c r="S8" i="63"/>
  <c r="AQ45" i="237"/>
  <c r="AQ48" i="237"/>
  <c r="AT45" i="237"/>
  <c r="X46" i="63"/>
  <c r="E44" i="63"/>
  <c r="S21" i="218"/>
  <c r="S48" i="218"/>
  <c r="G9" i="63"/>
  <c r="J15" i="63"/>
  <c r="K43" i="63"/>
  <c r="AN42" i="224"/>
  <c r="AN48" i="224"/>
  <c r="AT42" i="224"/>
  <c r="K20" i="63"/>
  <c r="L25" i="63"/>
  <c r="E8" i="63"/>
  <c r="E25" i="63"/>
  <c r="V24" i="218"/>
  <c r="V48" i="218"/>
  <c r="G39" i="63"/>
  <c r="AJ38" i="220"/>
  <c r="AJ48" i="220"/>
  <c r="AT38" i="220"/>
  <c r="G18" i="63"/>
  <c r="AG35" i="225"/>
  <c r="AG48" i="225"/>
  <c r="AT35" i="225"/>
  <c r="L36" i="63"/>
  <c r="S12" i="63"/>
  <c r="V39" i="63"/>
  <c r="AJ38" i="222"/>
  <c r="AF34" i="222"/>
  <c r="I35" i="63"/>
  <c r="K41" i="63"/>
  <c r="G28" i="63"/>
  <c r="Y27" i="220"/>
  <c r="Z28" i="227"/>
  <c r="Z48" i="227"/>
  <c r="AT28" i="227"/>
  <c r="U38" i="63"/>
  <c r="AI37" i="234"/>
  <c r="AI48" i="234"/>
  <c r="AT37" i="234"/>
  <c r="L14" i="63"/>
  <c r="X8" i="63"/>
  <c r="R21" i="63"/>
  <c r="AM41" i="229"/>
  <c r="AM48" i="229"/>
  <c r="AT41" i="229"/>
  <c r="Y27" i="222"/>
  <c r="Y48" i="222"/>
  <c r="AT27" i="222"/>
  <c r="N25" i="63"/>
  <c r="V24" i="227"/>
  <c r="V48" i="227"/>
  <c r="AT24" i="227"/>
  <c r="P18" i="227"/>
  <c r="N19" i="63"/>
  <c r="I11" i="229"/>
  <c r="I48" i="229"/>
  <c r="AT11" i="229"/>
  <c r="P12" i="63"/>
  <c r="AJ38" i="238"/>
  <c r="AJ48" i="238"/>
  <c r="AT38" i="238"/>
  <c r="Y39" i="63"/>
  <c r="I34" i="63"/>
  <c r="AE33" i="222"/>
  <c r="AE48" i="222"/>
  <c r="AT33" i="222"/>
  <c r="L38" i="63"/>
  <c r="Y27" i="226"/>
  <c r="Y48" i="226"/>
  <c r="AT27" i="226"/>
  <c r="P39" i="63"/>
  <c r="E47" i="63"/>
  <c r="AA14" i="63"/>
  <c r="F24" i="63"/>
  <c r="E15" i="63"/>
  <c r="AQ45" i="230"/>
  <c r="AQ48" i="230"/>
  <c r="AT45" i="230"/>
  <c r="Q46" i="63"/>
  <c r="R15" i="63"/>
  <c r="L14" i="231"/>
  <c r="L48" i="231"/>
  <c r="AT14" i="231"/>
  <c r="S17" i="63"/>
  <c r="P18" i="226"/>
  <c r="AM41" i="226"/>
  <c r="AM48" i="226"/>
  <c r="AT41" i="226"/>
  <c r="AM41" i="218"/>
  <c r="Y27" i="235"/>
  <c r="Y48" i="235"/>
  <c r="AT27" i="235"/>
  <c r="Y11" i="63"/>
  <c r="H40" i="63"/>
  <c r="M13" i="63"/>
  <c r="S20" i="63"/>
  <c r="U27" i="63"/>
  <c r="H16" i="63"/>
  <c r="Y27" i="236"/>
  <c r="W28" i="63"/>
  <c r="X13" i="63"/>
  <c r="X37" i="63"/>
  <c r="K22" i="63"/>
  <c r="AO43" i="228"/>
  <c r="AO48" i="228"/>
  <c r="AT43" i="228"/>
  <c r="X26" i="221"/>
  <c r="H19" i="63"/>
  <c r="Y27" i="223"/>
  <c r="Y48" i="223"/>
  <c r="AT27" i="223"/>
  <c r="J28" i="63"/>
  <c r="L28" i="63"/>
  <c r="Y27" i="225"/>
  <c r="Y48" i="225"/>
  <c r="AT27" i="225"/>
  <c r="K13" i="229"/>
  <c r="K48" i="229"/>
  <c r="AT13" i="229"/>
  <c r="P14" i="63"/>
  <c r="Q28" i="63"/>
  <c r="Y27" i="230"/>
  <c r="Y48" i="230"/>
  <c r="AT27" i="230"/>
  <c r="J8" i="63"/>
  <c r="Y27" i="224"/>
  <c r="Y48" i="224"/>
  <c r="AT27" i="224"/>
  <c r="M17" i="63"/>
  <c r="Y27" i="229"/>
  <c r="Y48" i="229"/>
  <c r="AT27" i="229"/>
  <c r="AC31" i="221"/>
  <c r="AC48" i="221"/>
  <c r="AT31" i="221"/>
  <c r="X31" i="63"/>
  <c r="R20" i="220"/>
  <c r="R48" i="220"/>
  <c r="AT20" i="220"/>
  <c r="AO43" i="244"/>
  <c r="AO48" i="244"/>
  <c r="AT43" i="244"/>
  <c r="AJ38" i="224"/>
  <c r="H44" i="63"/>
  <c r="X33" i="63"/>
  <c r="E29" i="63"/>
  <c r="AE33" i="220"/>
  <c r="AE48" i="220"/>
  <c r="AT33" i="220"/>
  <c r="G34" i="63"/>
  <c r="K13" i="220"/>
  <c r="K48" i="220"/>
  <c r="AT13" i="220"/>
  <c r="J24" i="63"/>
  <c r="U23" i="223"/>
  <c r="U48" i="223"/>
  <c r="AT23" i="223"/>
  <c r="Q10" i="63"/>
  <c r="G9" i="230"/>
  <c r="G48" i="230"/>
  <c r="AT9" i="230"/>
  <c r="S47" i="63"/>
  <c r="F12" i="63"/>
  <c r="P34" i="63"/>
  <c r="K13" i="223"/>
  <c r="J14" i="63"/>
  <c r="AA30" i="63"/>
  <c r="AA29" i="240"/>
  <c r="AA48" i="240"/>
  <c r="AT29" i="240"/>
  <c r="AJ48" i="224"/>
  <c r="AT38" i="224"/>
  <c r="T48" i="222"/>
  <c r="AT22" i="222"/>
  <c r="AI37" i="221"/>
  <c r="H38" i="63"/>
  <c r="AB11" i="63"/>
  <c r="AE36" i="63"/>
  <c r="AG35" i="244"/>
  <c r="AG48" i="244"/>
  <c r="AT35" i="244"/>
  <c r="U46" i="63"/>
  <c r="AQ45" i="234"/>
  <c r="AQ48" i="234"/>
  <c r="AB30" i="236"/>
  <c r="AB48" i="236"/>
  <c r="AT30" i="236"/>
  <c r="W31" i="63"/>
  <c r="Y27" i="237"/>
  <c r="Y48" i="237"/>
  <c r="AT27" i="237"/>
  <c r="AA41" i="63"/>
  <c r="AL40" i="240"/>
  <c r="AH36" i="220"/>
  <c r="AH48" i="220"/>
  <c r="AT36" i="220"/>
  <c r="E37" i="63"/>
  <c r="Q19" i="244"/>
  <c r="AI37" i="241"/>
  <c r="AI48" i="241"/>
  <c r="AT37" i="241"/>
  <c r="O17" i="241"/>
  <c r="O48" i="241"/>
  <c r="AT17" i="241"/>
  <c r="AE33" i="227"/>
  <c r="AE48" i="227"/>
  <c r="AT33" i="227"/>
  <c r="Z28" i="238"/>
  <c r="N31" i="63"/>
  <c r="AB22" i="63"/>
  <c r="AF34" i="235"/>
  <c r="AF48" i="235"/>
  <c r="AT34" i="235"/>
  <c r="J20" i="63"/>
  <c r="U20" i="63"/>
  <c r="AB30" i="220"/>
  <c r="AB48" i="220"/>
  <c r="G31" i="63"/>
  <c r="M15" i="222"/>
  <c r="M48" i="222"/>
  <c r="AT15" i="222"/>
  <c r="I16" i="63"/>
  <c r="AQ45" i="227"/>
  <c r="T22" i="225"/>
  <c r="T48" i="225"/>
  <c r="AT22" i="225"/>
  <c r="X41" i="63"/>
  <c r="AL40" i="237"/>
  <c r="AL48" i="237"/>
  <c r="AT40" i="237"/>
  <c r="AA20" i="63"/>
  <c r="N16" i="240"/>
  <c r="N48" i="240"/>
  <c r="AT16" i="240"/>
  <c r="D7" i="211"/>
  <c r="D8" i="63"/>
  <c r="O19" i="63"/>
  <c r="P18" i="228"/>
  <c r="P44" i="63"/>
  <c r="AO43" i="229"/>
  <c r="AO48" i="229"/>
  <c r="AT43" i="229"/>
  <c r="P40" i="63"/>
  <c r="AE33" i="229"/>
  <c r="AE48" i="229"/>
  <c r="AT33" i="229"/>
  <c r="AB30" i="229"/>
  <c r="AB48" i="229"/>
  <c r="AT30" i="229"/>
  <c r="AC31" i="232"/>
  <c r="AC48" i="232"/>
  <c r="AT31" i="232"/>
  <c r="S32" i="63"/>
  <c r="Z28" i="232"/>
  <c r="R20" i="234"/>
  <c r="R48" i="234"/>
  <c r="AT20" i="234"/>
  <c r="E13" i="63"/>
  <c r="R20" i="221"/>
  <c r="R48" i="221"/>
  <c r="AT20" i="221"/>
  <c r="H21" i="63"/>
  <c r="I43" i="63"/>
  <c r="AN42" i="222"/>
  <c r="AN48" i="222"/>
  <c r="AT42" i="222"/>
  <c r="S23" i="63"/>
  <c r="T22" i="232"/>
  <c r="V24" i="233"/>
  <c r="V48" i="233"/>
  <c r="AT24" i="233"/>
  <c r="T25" i="63"/>
  <c r="V17" i="63"/>
  <c r="N16" i="235"/>
  <c r="N48" i="235"/>
  <c r="W32" i="63"/>
  <c r="AC31" i="236"/>
  <c r="AC48" i="236"/>
  <c r="AT31" i="236"/>
  <c r="X17" i="63"/>
  <c r="N16" i="237"/>
  <c r="N48" i="237"/>
  <c r="AE33" i="240"/>
  <c r="AE48" i="240"/>
  <c r="AT33" i="240"/>
  <c r="AB14" i="63"/>
  <c r="K13" i="241"/>
  <c r="K48" i="241"/>
  <c r="AT13" i="241"/>
  <c r="E24" i="63"/>
  <c r="J32" i="63"/>
  <c r="H24" i="63"/>
  <c r="U23" i="221"/>
  <c r="U48" i="221"/>
  <c r="AT23" i="221"/>
  <c r="J18" i="63"/>
  <c r="O17" i="223"/>
  <c r="O48" i="223"/>
  <c r="AT17" i="223"/>
  <c r="L17" i="63"/>
  <c r="O29" i="63"/>
  <c r="AK39" i="230"/>
  <c r="AK48" i="230"/>
  <c r="AT39" i="230"/>
  <c r="Z28" i="234"/>
  <c r="Z48" i="234"/>
  <c r="AT28" i="234"/>
  <c r="U29" i="63"/>
  <c r="AQ45" i="240"/>
  <c r="AQ48" i="240"/>
  <c r="AT45" i="240"/>
  <c r="AA46" i="63"/>
  <c r="AC31" i="243"/>
  <c r="AD32" i="63"/>
  <c r="AI37" i="224"/>
  <c r="AI48" i="224"/>
  <c r="AT37" i="224"/>
  <c r="K38" i="63"/>
  <c r="Z37" i="63"/>
  <c r="P18" i="240"/>
  <c r="P48" i="240"/>
  <c r="AT18" i="240"/>
  <c r="AA19" i="63"/>
  <c r="AK39" i="222"/>
  <c r="AK48" i="222"/>
  <c r="AT39" i="222"/>
  <c r="I40" i="63"/>
  <c r="I37" i="63"/>
  <c r="X40" i="63"/>
  <c r="AK39" i="237"/>
  <c r="AK48" i="237"/>
  <c r="AT39" i="237"/>
  <c r="AB32" i="63"/>
  <c r="AC31" i="241"/>
  <c r="AC48" i="241"/>
  <c r="AT31" i="241"/>
  <c r="AC47" i="63"/>
  <c r="AG35" i="243"/>
  <c r="AG48" i="243"/>
  <c r="AT35" i="243"/>
  <c r="AD36" i="63"/>
  <c r="AH36" i="227"/>
  <c r="AH48" i="227"/>
  <c r="AT36" i="227"/>
  <c r="L14" i="236"/>
  <c r="L48" i="236"/>
  <c r="AT14" i="236"/>
  <c r="AK39" i="233"/>
  <c r="AK48" i="233"/>
  <c r="AT39" i="233"/>
  <c r="U40" i="63"/>
  <c r="M26" i="63"/>
  <c r="T8" i="63"/>
  <c r="S21" i="232"/>
  <c r="S48" i="232"/>
  <c r="AT21" i="232"/>
  <c r="AJ38" i="221"/>
  <c r="AJ48" i="221"/>
  <c r="AT38" i="221"/>
  <c r="U23" i="222"/>
  <c r="U48" i="222"/>
  <c r="AT23" i="222"/>
  <c r="AG35" i="234"/>
  <c r="AG48" i="234"/>
  <c r="AT35" i="234"/>
  <c r="AE42" i="63"/>
  <c r="J12" i="220"/>
  <c r="J48" i="220"/>
  <c r="AT12" i="220"/>
  <c r="O37" i="63"/>
  <c r="W34" i="63"/>
  <c r="X36" i="63"/>
  <c r="AQ45" i="231"/>
  <c r="AQ48" i="231"/>
  <c r="AT45" i="231"/>
  <c r="AD24" i="63"/>
  <c r="T9" i="63"/>
  <c r="AA11" i="63"/>
  <c r="O20" i="63"/>
  <c r="AC28" i="63"/>
  <c r="Y27" i="242"/>
  <c r="Y48" i="242"/>
  <c r="AT27" i="242"/>
  <c r="H35" i="63"/>
  <c r="AF34" i="221"/>
  <c r="AF48" i="221"/>
  <c r="AT34" i="221"/>
  <c r="AB30" i="221"/>
  <c r="H31" i="63"/>
  <c r="H17" i="63"/>
  <c r="N16" i="221"/>
  <c r="H13" i="63"/>
  <c r="AP48" i="224"/>
  <c r="AT44" i="224"/>
  <c r="X26" i="218"/>
  <c r="E27" i="63"/>
  <c r="G41" i="63"/>
  <c r="AL40" i="220"/>
  <c r="AL48" i="220"/>
  <c r="AC31" i="220"/>
  <c r="AC48" i="220"/>
  <c r="AT31" i="220"/>
  <c r="G32" i="63"/>
  <c r="AL40" i="229"/>
  <c r="AL48" i="229"/>
  <c r="AT40" i="229"/>
  <c r="P41" i="63"/>
  <c r="Z28" i="229"/>
  <c r="Z48" i="229"/>
  <c r="P29" i="63"/>
  <c r="R13" i="63"/>
  <c r="L14" i="234"/>
  <c r="L48" i="234"/>
  <c r="AT14" i="234"/>
  <c r="U15" i="63"/>
  <c r="V12" i="63"/>
  <c r="Z20" i="63"/>
  <c r="W25" i="241"/>
  <c r="W48" i="241"/>
  <c r="AT25" i="241"/>
  <c r="AB26" i="63"/>
  <c r="AE47" i="63"/>
  <c r="Q29" i="63"/>
  <c r="E12" i="63"/>
  <c r="F41" i="63"/>
  <c r="AL40" i="219"/>
  <c r="AL48" i="219"/>
  <c r="AT40" i="219"/>
  <c r="O13" i="63"/>
  <c r="F46" i="63"/>
  <c r="J12" i="222"/>
  <c r="J48" i="222"/>
  <c r="AT12" i="222"/>
  <c r="I13" i="63"/>
  <c r="F37" i="63"/>
  <c r="AH36" i="219"/>
  <c r="AH48" i="219"/>
  <c r="AT36" i="219"/>
  <c r="U23" i="220"/>
  <c r="U23" i="211"/>
  <c r="G24" i="63"/>
  <c r="I8" i="63"/>
  <c r="M37" i="63"/>
  <c r="AH36" i="226"/>
  <c r="AH48" i="226"/>
  <c r="AT36" i="226"/>
  <c r="J12" i="227"/>
  <c r="J48" i="227"/>
  <c r="AT12" i="227"/>
  <c r="O34" i="63"/>
  <c r="AE33" i="228"/>
  <c r="AE48" i="228"/>
  <c r="AT33" i="228"/>
  <c r="P18" i="233"/>
  <c r="P48" i="233"/>
  <c r="AT18" i="233"/>
  <c r="T19" i="63"/>
  <c r="AB47" i="63"/>
  <c r="AC8" i="63"/>
  <c r="F14" i="63"/>
  <c r="N16" i="241"/>
  <c r="N48" i="241"/>
  <c r="AT16" i="241"/>
  <c r="F19" i="63"/>
  <c r="J46" i="63"/>
  <c r="E43" i="63"/>
  <c r="E36" i="63"/>
  <c r="E23" i="63"/>
  <c r="T22" i="218"/>
  <c r="T48" i="218"/>
  <c r="AT22" i="218"/>
  <c r="F43" i="63"/>
  <c r="J35" i="63"/>
  <c r="AF34" i="223"/>
  <c r="AF48" i="223"/>
  <c r="AT34" i="223"/>
  <c r="J29" i="63"/>
  <c r="Z28" i="223"/>
  <c r="F11" i="63"/>
  <c r="G27" i="63"/>
  <c r="J43" i="63"/>
  <c r="AN42" i="223"/>
  <c r="AN48" i="223"/>
  <c r="AT42" i="223"/>
  <c r="K40" i="63"/>
  <c r="AK39" i="224"/>
  <c r="N47" i="63"/>
  <c r="O33" i="63"/>
  <c r="AE33" i="239"/>
  <c r="AE48" i="239"/>
  <c r="AT33" i="239"/>
  <c r="Y27" i="234"/>
  <c r="Z28" i="235"/>
  <c r="Z48" i="235"/>
  <c r="AT28" i="235"/>
  <c r="W25" i="63"/>
  <c r="K13" i="242"/>
  <c r="K48" i="242"/>
  <c r="AT13" i="242"/>
  <c r="T30" i="63"/>
  <c r="AA29" i="233"/>
  <c r="AA48" i="233"/>
  <c r="AT29" i="233"/>
  <c r="H26" i="63"/>
  <c r="W25" i="221"/>
  <c r="W48" i="221"/>
  <c r="AT25" i="221"/>
  <c r="O23" i="63"/>
  <c r="T22" i="228"/>
  <c r="T48" i="228"/>
  <c r="AT22" i="228"/>
  <c r="S21" i="220"/>
  <c r="G22" i="63"/>
  <c r="AB30" i="224"/>
  <c r="AB48" i="224"/>
  <c r="AT30" i="224"/>
  <c r="K31" i="63"/>
  <c r="Q35" i="63"/>
  <c r="M27" i="63"/>
  <c r="AI37" i="222"/>
  <c r="AI48" i="222"/>
  <c r="AT37" i="222"/>
  <c r="I38" i="63"/>
  <c r="J31" i="63"/>
  <c r="R20" i="229"/>
  <c r="R48" i="229"/>
  <c r="AT20" i="229"/>
  <c r="P21" i="63"/>
  <c r="AG35" i="235"/>
  <c r="AG48" i="235"/>
  <c r="AT35" i="235"/>
  <c r="Y26" i="63"/>
  <c r="E9" i="63"/>
  <c r="AC31" i="219"/>
  <c r="AC48" i="219"/>
  <c r="AT31" i="219"/>
  <c r="F32" i="63"/>
  <c r="F13" i="63"/>
  <c r="G10" i="63"/>
  <c r="G9" i="220"/>
  <c r="G48" i="220"/>
  <c r="AT9" i="220"/>
  <c r="Y27" i="221"/>
  <c r="Y48" i="221"/>
  <c r="AT27" i="221"/>
  <c r="L13" i="63"/>
  <c r="O27" i="63"/>
  <c r="X26" i="228"/>
  <c r="S21" i="228"/>
  <c r="S48" i="228"/>
  <c r="AT21" i="228"/>
  <c r="O22" i="63"/>
  <c r="Q32" i="63"/>
  <c r="AC31" i="230"/>
  <c r="AC48" i="230"/>
  <c r="AT31" i="230"/>
  <c r="Q12" i="63"/>
  <c r="R43" i="63"/>
  <c r="AN42" i="231"/>
  <c r="AN48" i="231"/>
  <c r="AT42" i="231"/>
  <c r="R34" i="63"/>
  <c r="AE33" i="231"/>
  <c r="AE48" i="231"/>
  <c r="AT33" i="231"/>
  <c r="P18" i="231"/>
  <c r="P48" i="231"/>
  <c r="AT18" i="231"/>
  <c r="R19" i="63"/>
  <c r="S46" i="63"/>
  <c r="AQ45" i="232"/>
  <c r="AQ48" i="232"/>
  <c r="AT45" i="232"/>
  <c r="S36" i="63"/>
  <c r="AG35" i="232"/>
  <c r="AG48" i="232"/>
  <c r="AT35" i="232"/>
  <c r="U23" i="232"/>
  <c r="U48" i="232"/>
  <c r="AT23" i="232"/>
  <c r="S24" i="63"/>
  <c r="U39" i="63"/>
  <c r="AJ38" i="234"/>
  <c r="AJ48" i="234"/>
  <c r="AT38" i="234"/>
  <c r="V10" i="63"/>
  <c r="AM41" i="236"/>
  <c r="AM48" i="236"/>
  <c r="AT41" i="236"/>
  <c r="W42" i="63"/>
  <c r="AA15" i="63"/>
  <c r="L14" i="240"/>
  <c r="L48" i="240"/>
  <c r="AT14" i="240"/>
  <c r="AB37" i="63"/>
  <c r="AH36" i="241"/>
  <c r="AH48" i="241"/>
  <c r="AT36" i="241"/>
  <c r="L14" i="241"/>
  <c r="L48" i="241"/>
  <c r="AT14" i="241"/>
  <c r="AB15" i="63"/>
  <c r="AD32" i="242"/>
  <c r="AC33" i="63"/>
  <c r="D21" i="211"/>
  <c r="D22" i="63"/>
  <c r="H28" i="63"/>
  <c r="E30" i="63"/>
  <c r="R20" i="233"/>
  <c r="R48" i="233"/>
  <c r="AT20" i="233"/>
  <c r="D42" i="211"/>
  <c r="D43" i="63"/>
  <c r="D38" i="211"/>
  <c r="D39" i="63"/>
  <c r="H10" i="223"/>
  <c r="H48" i="223"/>
  <c r="AT10" i="223"/>
  <c r="V16" i="63"/>
  <c r="AA27" i="63"/>
  <c r="AI37" i="231"/>
  <c r="AI48" i="231"/>
  <c r="AT37" i="231"/>
  <c r="AM41" i="223"/>
  <c r="AM48" i="223"/>
  <c r="AT41" i="223"/>
  <c r="AC27" i="63"/>
  <c r="L39" i="63"/>
  <c r="N24" i="63"/>
  <c r="U23" i="218"/>
  <c r="D23" i="211"/>
  <c r="D24" i="63"/>
  <c r="E20" i="63"/>
  <c r="D30" i="211"/>
  <c r="D31" i="63"/>
  <c r="D11" i="211"/>
  <c r="D12" i="63"/>
  <c r="O18" i="63"/>
  <c r="O17" i="228"/>
  <c r="O48" i="228"/>
  <c r="AT17" i="228"/>
  <c r="P11" i="63"/>
  <c r="Q18" i="63"/>
  <c r="O17" i="230"/>
  <c r="O48" i="230"/>
  <c r="AT17" i="230"/>
  <c r="AH36" i="231"/>
  <c r="AH48" i="231"/>
  <c r="AT36" i="231"/>
  <c r="R37" i="63"/>
  <c r="AN42" i="234"/>
  <c r="AN48" i="234"/>
  <c r="AT42" i="234"/>
  <c r="U43" i="63"/>
  <c r="U9" i="63"/>
  <c r="V33" i="63"/>
  <c r="AD32" i="235"/>
  <c r="X47" i="63"/>
  <c r="X26" i="237"/>
  <c r="X48" i="237"/>
  <c r="AT26" i="237"/>
  <c r="X27" i="63"/>
  <c r="X15" i="63"/>
  <c r="L14" i="237"/>
  <c r="L48" i="237"/>
  <c r="AT14" i="237"/>
  <c r="Y19" i="63"/>
  <c r="P18" i="238"/>
  <c r="P48" i="238"/>
  <c r="AT18" i="238"/>
  <c r="AD46" i="63"/>
  <c r="AQ45" i="243"/>
  <c r="AQ48" i="243"/>
  <c r="AT45" i="243"/>
  <c r="AE17" i="63"/>
  <c r="N16" i="244"/>
  <c r="N48" i="244"/>
  <c r="AT16" i="244"/>
  <c r="D36" i="211"/>
  <c r="D37" i="63"/>
  <c r="D26" i="211"/>
  <c r="D27" i="63"/>
  <c r="D34" i="211"/>
  <c r="D35" i="63"/>
  <c r="AL40" i="222"/>
  <c r="AL48" i="222"/>
  <c r="AT40" i="222"/>
  <c r="AF34" i="225"/>
  <c r="AF48" i="225"/>
  <c r="AT34" i="225"/>
  <c r="N15" i="63"/>
  <c r="AK39" i="235"/>
  <c r="AK48" i="235"/>
  <c r="AT39" i="235"/>
  <c r="W25" i="228"/>
  <c r="W48" i="228"/>
  <c r="AT25" i="228"/>
  <c r="Z48" i="220"/>
  <c r="AT28" i="220"/>
  <c r="P27" i="63"/>
  <c r="W25" i="224"/>
  <c r="D10" i="211"/>
  <c r="D11" i="63"/>
  <c r="T22" i="223"/>
  <c r="T48" i="223"/>
  <c r="AT22" i="223"/>
  <c r="U14" i="63"/>
  <c r="K14" i="63"/>
  <c r="Y46" i="63"/>
  <c r="P23" i="63"/>
  <c r="O15" i="63"/>
  <c r="Z28" i="225"/>
  <c r="AO43" i="222"/>
  <c r="AO48" i="222"/>
  <c r="AT43" i="222"/>
  <c r="J17" i="63"/>
  <c r="AF34" i="236"/>
  <c r="AF48" i="236"/>
  <c r="AT34" i="236"/>
  <c r="AI37" i="233"/>
  <c r="AI48" i="233"/>
  <c r="AT37" i="233"/>
  <c r="AB30" i="222"/>
  <c r="AB48" i="222"/>
  <c r="AT30" i="222"/>
  <c r="M15" i="234"/>
  <c r="M48" i="234"/>
  <c r="AT15" i="234"/>
  <c r="AC15" i="63"/>
  <c r="AQ45" i="218"/>
  <c r="D37" i="211"/>
  <c r="D38" i="63"/>
  <c r="F39" i="63"/>
  <c r="W25" i="219"/>
  <c r="F26" i="63"/>
  <c r="AP44" i="221"/>
  <c r="H45" i="63"/>
  <c r="AD32" i="223"/>
  <c r="AD48" i="223"/>
  <c r="AT32" i="223"/>
  <c r="J33" i="63"/>
  <c r="K33" i="63"/>
  <c r="K24" i="63"/>
  <c r="U23" i="224"/>
  <c r="U48" i="224"/>
  <c r="AT23" i="224"/>
  <c r="O14" i="63"/>
  <c r="K13" i="228"/>
  <c r="K48" i="228"/>
  <c r="AT13" i="228"/>
  <c r="Q17" i="63"/>
  <c r="N16" i="230"/>
  <c r="N48" i="230"/>
  <c r="AT16" i="230"/>
  <c r="K13" i="230"/>
  <c r="K48" i="230"/>
  <c r="AT13" i="230"/>
  <c r="Q14" i="63"/>
  <c r="R27" i="63"/>
  <c r="X26" i="231"/>
  <c r="X48" i="231"/>
  <c r="AT26" i="231"/>
  <c r="T22" i="233"/>
  <c r="T48" i="233"/>
  <c r="AT22" i="233"/>
  <c r="T23" i="63"/>
  <c r="T16" i="63"/>
  <c r="W44" i="63"/>
  <c r="AO43" i="236"/>
  <c r="AO48" i="236"/>
  <c r="AT43" i="236"/>
  <c r="X32" i="63"/>
  <c r="AC31" i="237"/>
  <c r="AC48" i="237"/>
  <c r="AT31" i="237"/>
  <c r="AP44" i="238"/>
  <c r="AP48" i="238"/>
  <c r="AT44" i="238"/>
  <c r="Y45" i="63"/>
  <c r="Y24" i="63"/>
  <c r="U23" i="238"/>
  <c r="U48" i="238"/>
  <c r="AT23" i="238"/>
  <c r="N16" i="239"/>
  <c r="N48" i="239"/>
  <c r="AT16" i="239"/>
  <c r="Z17" i="63"/>
  <c r="AC25" i="63"/>
  <c r="V24" i="242"/>
  <c r="V48" i="242"/>
  <c r="AT24" i="242"/>
  <c r="L14" i="243"/>
  <c r="L48" i="243"/>
  <c r="AT14" i="243"/>
  <c r="AD15" i="63"/>
  <c r="H10" i="243"/>
  <c r="H48" i="243"/>
  <c r="AD11" i="63"/>
  <c r="W25" i="244"/>
  <c r="W48" i="244"/>
  <c r="AT25" i="244"/>
  <c r="AE26" i="63"/>
  <c r="AE23" i="63"/>
  <c r="T22" i="244"/>
  <c r="T48" i="244"/>
  <c r="AT22" i="244"/>
  <c r="AE16" i="63"/>
  <c r="F40" i="63"/>
  <c r="G44" i="63"/>
  <c r="D25" i="211"/>
  <c r="D26" i="63"/>
  <c r="D46" i="211"/>
  <c r="D47" i="63"/>
  <c r="I41" i="63"/>
  <c r="K13" i="222"/>
  <c r="K48" i="222"/>
  <c r="AT13" i="222"/>
  <c r="D18" i="211"/>
  <c r="D19" i="63"/>
  <c r="AF34" i="241"/>
  <c r="AF48" i="241"/>
  <c r="AT34" i="241"/>
  <c r="AO43" i="223"/>
  <c r="AO48" i="223"/>
  <c r="AT43" i="223"/>
  <c r="AN42" i="226"/>
  <c r="AN48" i="226"/>
  <c r="AT42" i="226"/>
  <c r="O21" i="63"/>
  <c r="S21" i="231"/>
  <c r="S48" i="231"/>
  <c r="AT21" i="231"/>
  <c r="D17" i="211"/>
  <c r="D18" i="63"/>
  <c r="D20" i="211"/>
  <c r="D21" i="63"/>
  <c r="L8" i="63"/>
  <c r="AL40" i="236"/>
  <c r="AL48" i="236"/>
  <c r="AT40" i="236"/>
  <c r="AM41" i="238"/>
  <c r="AM48" i="238"/>
  <c r="AT41" i="238"/>
  <c r="M15" i="218"/>
  <c r="M48" i="218"/>
  <c r="AT15" i="218"/>
  <c r="J30" i="63"/>
  <c r="AG35" i="219"/>
  <c r="E46" i="63"/>
  <c r="O41" i="63"/>
  <c r="AJ38" i="223"/>
  <c r="AJ48" i="223"/>
  <c r="AT38" i="223"/>
  <c r="G12" i="63"/>
  <c r="S9" i="63"/>
  <c r="K19" i="63"/>
  <c r="AH36" i="230"/>
  <c r="AH48" i="230"/>
  <c r="AT36" i="230"/>
  <c r="O30" i="63"/>
  <c r="Y32" i="63"/>
  <c r="K13" i="237"/>
  <c r="K48" i="237"/>
  <c r="AT13" i="237"/>
  <c r="Z22" i="63"/>
  <c r="AB41" i="63"/>
  <c r="Q38" i="63"/>
  <c r="K10" i="63"/>
  <c r="AE14" i="63"/>
  <c r="O17" i="227"/>
  <c r="O48" i="227"/>
  <c r="AT17" i="227"/>
  <c r="AA21" i="63"/>
  <c r="F47" i="63"/>
  <c r="T22" i="219"/>
  <c r="T48" i="219"/>
  <c r="AT22" i="219"/>
  <c r="F10" i="63"/>
  <c r="G9" i="219"/>
  <c r="G48" i="219"/>
  <c r="AT9" i="219"/>
  <c r="AQ45" i="220"/>
  <c r="AQ48" i="220"/>
  <c r="AT45" i="220"/>
  <c r="G46" i="63"/>
  <c r="AN42" i="220"/>
  <c r="G43" i="63"/>
  <c r="AH36" i="221"/>
  <c r="AH48" i="221"/>
  <c r="AT36" i="221"/>
  <c r="I32" i="63"/>
  <c r="AC31" i="222"/>
  <c r="AC48" i="222"/>
  <c r="AT31" i="222"/>
  <c r="I15" i="63"/>
  <c r="L14" i="222"/>
  <c r="L48" i="222"/>
  <c r="AT14" i="222"/>
  <c r="J25" i="63"/>
  <c r="K36" i="63"/>
  <c r="AG35" i="224"/>
  <c r="AG48" i="224"/>
  <c r="AT35" i="224"/>
  <c r="AN42" i="225"/>
  <c r="AN48" i="225"/>
  <c r="AT42" i="225"/>
  <c r="L43" i="63"/>
  <c r="L27" i="63"/>
  <c r="M11" i="63"/>
  <c r="H10" i="226"/>
  <c r="H48" i="226"/>
  <c r="AT10" i="226"/>
  <c r="AL40" i="227"/>
  <c r="AL48" i="227"/>
  <c r="AT40" i="227"/>
  <c r="N41" i="63"/>
  <c r="N10" i="63"/>
  <c r="Z28" i="231"/>
  <c r="R29" i="63"/>
  <c r="S34" i="63"/>
  <c r="AE33" i="232"/>
  <c r="AE48" i="232"/>
  <c r="AT33" i="232"/>
  <c r="AB30" i="232"/>
  <c r="AB48" i="232"/>
  <c r="AT30" i="232"/>
  <c r="S31" i="63"/>
  <c r="W43" i="63"/>
  <c r="AN42" i="236"/>
  <c r="AN48" i="236"/>
  <c r="AT42" i="236"/>
  <c r="W23" i="63"/>
  <c r="T22" i="236"/>
  <c r="T48" i="236"/>
  <c r="AT22" i="236"/>
  <c r="H10" i="236"/>
  <c r="H48" i="236"/>
  <c r="AT10" i="236"/>
  <c r="W11" i="63"/>
  <c r="Y30" i="63"/>
  <c r="Y17" i="63"/>
  <c r="N16" i="238"/>
  <c r="AC10" i="63"/>
  <c r="AD44" i="63"/>
  <c r="AO43" i="243"/>
  <c r="AO48" i="243"/>
  <c r="AT43" i="243"/>
  <c r="AD10" i="63"/>
  <c r="AE46" i="63"/>
  <c r="AQ45" i="244"/>
  <c r="AQ48" i="244"/>
  <c r="AT45" i="244"/>
  <c r="S21" i="219"/>
  <c r="F22" i="63"/>
  <c r="D14" i="211"/>
  <c r="D15" i="63"/>
  <c r="I12" i="63"/>
  <c r="M38" i="63"/>
  <c r="N44" i="63"/>
  <c r="AO43" i="227"/>
  <c r="N12" i="63"/>
  <c r="W25" i="229"/>
  <c r="W48" i="229"/>
  <c r="AT25" i="229"/>
  <c r="P26" i="63"/>
  <c r="U41" i="63"/>
  <c r="AL40" i="234"/>
  <c r="AL48" i="234"/>
  <c r="AT40" i="234"/>
  <c r="U12" i="63"/>
  <c r="W8" i="63"/>
  <c r="M15" i="240"/>
  <c r="M48" i="240"/>
  <c r="AT15" i="240"/>
  <c r="AA16" i="63"/>
  <c r="AJ38" i="242"/>
  <c r="AJ48" i="242"/>
  <c r="AT38" i="242"/>
  <c r="AC39" i="63"/>
  <c r="W25" i="242"/>
  <c r="W48" i="242"/>
  <c r="AT25" i="242"/>
  <c r="AC26" i="63"/>
  <c r="AD9" i="63"/>
  <c r="AE19" i="63"/>
  <c r="P18" i="244"/>
  <c r="R33" i="63"/>
  <c r="AN42" i="233"/>
  <c r="AN48" i="233"/>
  <c r="AT42" i="233"/>
  <c r="T43" i="63"/>
  <c r="Y43" i="63"/>
  <c r="AN42" i="238"/>
  <c r="AN48" i="238"/>
  <c r="AT42" i="238"/>
  <c r="AA18" i="63"/>
  <c r="O17" i="240"/>
  <c r="O48" i="240"/>
  <c r="R20" i="244"/>
  <c r="R48" i="244"/>
  <c r="AT20" i="244"/>
  <c r="AE21" i="63"/>
  <c r="AQ48" i="218"/>
  <c r="I11" i="218"/>
  <c r="I48" i="218"/>
  <c r="Z28" i="243"/>
  <c r="Z48" i="243"/>
  <c r="AT28" i="243"/>
  <c r="AD32" i="129"/>
  <c r="Y20" i="129"/>
  <c r="AS18" i="211"/>
  <c r="D19" i="206"/>
  <c r="N12" i="206"/>
  <c r="O13" i="129"/>
  <c r="J12" i="231"/>
  <c r="J48" i="231"/>
  <c r="AT12" i="231"/>
  <c r="AJ35" i="206"/>
  <c r="AI47" i="211"/>
  <c r="AI11" i="206"/>
  <c r="AH8" i="206"/>
  <c r="AF10" i="206"/>
  <c r="AF9" i="206"/>
  <c r="N16" i="243"/>
  <c r="N48" i="243"/>
  <c r="AT16" i="243"/>
  <c r="AD18" i="129"/>
  <c r="AD48" i="243"/>
  <c r="AT32" i="243"/>
  <c r="AD17" i="206"/>
  <c r="AD25" i="129"/>
  <c r="AC41" i="206"/>
  <c r="AL40" i="242"/>
  <c r="AL48" i="242"/>
  <c r="AT40" i="242"/>
  <c r="AS19" i="242"/>
  <c r="AC20" i="206"/>
  <c r="AA48" i="241"/>
  <c r="AT29" i="241"/>
  <c r="H10" i="241"/>
  <c r="H48" i="241"/>
  <c r="AT10" i="241"/>
  <c r="J12" i="240"/>
  <c r="J48" i="240"/>
  <c r="AT12" i="240"/>
  <c r="H10" i="240"/>
  <c r="H48" i="240"/>
  <c r="AT10" i="240"/>
  <c r="K13" i="239"/>
  <c r="K48" i="239"/>
  <c r="AT13" i="239"/>
  <c r="H10" i="238"/>
  <c r="H48" i="238"/>
  <c r="AT10" i="238"/>
  <c r="Y25" i="129"/>
  <c r="AD48" i="237"/>
  <c r="AT32" i="237"/>
  <c r="I11" i="237"/>
  <c r="I48" i="237"/>
  <c r="AT11" i="237"/>
  <c r="AE48" i="236"/>
  <c r="AT33" i="236"/>
  <c r="I11" i="235"/>
  <c r="Q8" i="234"/>
  <c r="U10" i="129"/>
  <c r="T29" i="206"/>
  <c r="AS19" i="233"/>
  <c r="M15" i="233"/>
  <c r="M48" i="233"/>
  <c r="AT15" i="233"/>
  <c r="S13" i="206"/>
  <c r="AS19" i="232"/>
  <c r="AD32" i="232"/>
  <c r="AD48" i="232"/>
  <c r="AT32" i="232"/>
  <c r="O48" i="232"/>
  <c r="AT17" i="232"/>
  <c r="S14" i="206"/>
  <c r="AC48" i="231"/>
  <c r="AT31" i="231"/>
  <c r="AA8" i="211"/>
  <c r="H10" i="229"/>
  <c r="H48" i="229"/>
  <c r="AT10" i="229"/>
  <c r="P11" i="206"/>
  <c r="AB47" i="211"/>
  <c r="AE8" i="211"/>
  <c r="N12" i="129"/>
  <c r="M16" i="129"/>
  <c r="Q14" i="211"/>
  <c r="D16" i="129"/>
  <c r="M12" i="206"/>
  <c r="L14" i="226"/>
  <c r="L48" i="226"/>
  <c r="AT14" i="226"/>
  <c r="M14" i="206"/>
  <c r="H10" i="224"/>
  <c r="H48" i="224"/>
  <c r="AT10" i="224"/>
  <c r="K11" i="206"/>
  <c r="J12" i="206"/>
  <c r="J16" i="206"/>
  <c r="I20" i="90"/>
  <c r="AJ48" i="222"/>
  <c r="AT38" i="222"/>
  <c r="J12" i="221"/>
  <c r="J48" i="221"/>
  <c r="AT12" i="221"/>
  <c r="H12" i="129"/>
  <c r="H10" i="221"/>
  <c r="H48" i="221"/>
  <c r="AT10" i="221"/>
  <c r="M15" i="221"/>
  <c r="M48" i="221"/>
  <c r="AT15" i="221"/>
  <c r="H10" i="220"/>
  <c r="H48" i="220"/>
  <c r="AT10" i="220"/>
  <c r="E35" i="206"/>
  <c r="AS34" i="211"/>
  <c r="D35" i="206"/>
  <c r="AD48" i="218"/>
  <c r="AG48" i="218"/>
  <c r="U48" i="218"/>
  <c r="AT23" i="218"/>
  <c r="L14" i="218"/>
  <c r="E15" i="206"/>
  <c r="AS14" i="211"/>
  <c r="D15" i="206"/>
  <c r="E11" i="206"/>
  <c r="H10" i="218"/>
  <c r="H48" i="218"/>
  <c r="X48" i="218"/>
  <c r="AT26" i="218"/>
  <c r="AJ20" i="206"/>
  <c r="AI8" i="206"/>
  <c r="AI9" i="206"/>
  <c r="AH9" i="206"/>
  <c r="AG8" i="206"/>
  <c r="AF8" i="206"/>
  <c r="S20" i="206"/>
  <c r="AT35" i="218"/>
  <c r="AT30" i="218"/>
  <c r="I38" i="90"/>
  <c r="I33" i="90"/>
  <c r="I14" i="90"/>
  <c r="I18" i="90"/>
  <c r="I34" i="90"/>
  <c r="I25" i="90"/>
  <c r="W25" i="90"/>
  <c r="W42" i="90"/>
  <c r="W23" i="90"/>
  <c r="W44" i="90"/>
  <c r="W19" i="90"/>
  <c r="I17" i="90"/>
  <c r="I46" i="90"/>
  <c r="I16" i="90"/>
  <c r="I42" i="90"/>
  <c r="Y48" i="219"/>
  <c r="AT27" i="219"/>
  <c r="D39" i="211"/>
  <c r="D40" i="63"/>
  <c r="AC31" i="226"/>
  <c r="AC48" i="226"/>
  <c r="AT31" i="226"/>
  <c r="M28" i="63"/>
  <c r="M20" i="63"/>
  <c r="M36" i="63"/>
  <c r="M16" i="63"/>
  <c r="D31" i="211"/>
  <c r="D32" i="63"/>
  <c r="D35" i="211"/>
  <c r="D36" i="63"/>
  <c r="D15" i="211"/>
  <c r="D16" i="63"/>
  <c r="M25" i="63"/>
  <c r="M45" i="63"/>
  <c r="M40" i="63"/>
  <c r="M44" i="63"/>
  <c r="D24" i="211"/>
  <c r="D25" i="63"/>
  <c r="D9" i="211"/>
  <c r="D10" i="63"/>
  <c r="AA29" i="226"/>
  <c r="AA48" i="226"/>
  <c r="AT29" i="226"/>
  <c r="D43" i="211"/>
  <c r="D44" i="63"/>
  <c r="D28" i="211"/>
  <c r="D29" i="63"/>
  <c r="L37" i="63"/>
  <c r="N16" i="225"/>
  <c r="N48" i="225"/>
  <c r="AT16" i="225"/>
  <c r="L22" i="63"/>
  <c r="L18" i="63"/>
  <c r="AQ45" i="225"/>
  <c r="AQ48" i="225"/>
  <c r="AT45" i="225"/>
  <c r="L42" i="63"/>
  <c r="L30" i="63"/>
  <c r="D40" i="211"/>
  <c r="D41" i="63"/>
  <c r="L46" i="63"/>
  <c r="D32" i="211"/>
  <c r="D33" i="63"/>
  <c r="AP44" i="225"/>
  <c r="AP48" i="225"/>
  <c r="AT44" i="225"/>
  <c r="L33" i="63"/>
  <c r="D33" i="211"/>
  <c r="D34" i="63"/>
  <c r="D41" i="211"/>
  <c r="D42" i="63"/>
  <c r="D8" i="211"/>
  <c r="D9" i="63"/>
  <c r="AT10" i="243"/>
  <c r="V24" i="211"/>
  <c r="L48" i="221"/>
  <c r="AK48" i="221"/>
  <c r="AT39" i="221"/>
  <c r="AT26" i="219"/>
  <c r="AB48" i="219"/>
  <c r="AD48" i="219"/>
  <c r="AT20" i="218"/>
  <c r="AT29" i="218"/>
  <c r="AT24" i="218"/>
  <c r="AT45" i="218"/>
  <c r="AI48" i="218"/>
  <c r="AN48" i="218"/>
  <c r="AT14" i="221"/>
  <c r="AT30" i="219"/>
  <c r="AT32" i="219"/>
  <c r="AT37" i="218"/>
  <c r="AL48" i="231"/>
  <c r="AT40" i="231"/>
  <c r="R9" i="90" a="1"/>
  <c r="R41" i="90"/>
  <c r="R41" i="206"/>
  <c r="AD48" i="231"/>
  <c r="AT32" i="231"/>
  <c r="N16" i="231"/>
  <c r="N48" i="231"/>
  <c r="AT16" i="231"/>
  <c r="W48" i="231"/>
  <c r="AT25" i="231"/>
  <c r="R42" i="90"/>
  <c r="R18" i="90"/>
  <c r="AS19" i="231"/>
  <c r="AP44" i="231"/>
  <c r="AP48" i="231"/>
  <c r="AT44" i="231"/>
  <c r="Q42" i="90"/>
  <c r="Q20" i="90"/>
  <c r="Q25" i="90"/>
  <c r="Q18" i="90"/>
  <c r="Q21" i="90"/>
  <c r="Q45" i="90"/>
  <c r="Q22" i="90"/>
  <c r="Q30" i="90"/>
  <c r="Q23" i="90"/>
  <c r="Q28" i="90"/>
  <c r="AL48" i="230"/>
  <c r="AT40" i="230"/>
  <c r="Q15" i="90"/>
  <c r="Q29" i="90"/>
  <c r="Q10" i="90"/>
  <c r="Q24" i="90"/>
  <c r="Q46" i="90"/>
  <c r="Q11" i="90"/>
  <c r="Q44" i="90"/>
  <c r="Q9" i="90"/>
  <c r="Q27" i="90"/>
  <c r="Q39" i="90"/>
  <c r="Q19" i="90"/>
  <c r="Q41" i="206"/>
  <c r="AS40" i="211"/>
  <c r="D41" i="206"/>
  <c r="AF34" i="230"/>
  <c r="AF48" i="230"/>
  <c r="Q13" i="90"/>
  <c r="Q41" i="90"/>
  <c r="Q43" i="90"/>
  <c r="Q26" i="90"/>
  <c r="Q32" i="90"/>
  <c r="Q40" i="90"/>
  <c r="Q17" i="90"/>
  <c r="Q33" i="90"/>
  <c r="Q38" i="90"/>
  <c r="Q34" i="90"/>
  <c r="Q47" i="90"/>
  <c r="Q12" i="90"/>
  <c r="Q14" i="90"/>
  <c r="Q31" i="90"/>
  <c r="Q35" i="90"/>
  <c r="Q37" i="90"/>
  <c r="Q36" i="90"/>
  <c r="Q16" i="90"/>
  <c r="Q7" i="230"/>
  <c r="AO43" i="230"/>
  <c r="AO48" i="230"/>
  <c r="AT43" i="230"/>
  <c r="V48" i="230"/>
  <c r="AT24" i="230"/>
  <c r="J12" i="229"/>
  <c r="J48" i="229"/>
  <c r="AT12" i="229"/>
  <c r="P11" i="129"/>
  <c r="AT28" i="229"/>
  <c r="P9" i="90" a="1"/>
  <c r="P48" i="229"/>
  <c r="AT18" i="229"/>
  <c r="AS7" i="229"/>
  <c r="P8" i="206"/>
  <c r="P10" i="206"/>
  <c r="AS8" i="229"/>
  <c r="AS19" i="228"/>
  <c r="Q19" i="228"/>
  <c r="Z48" i="228"/>
  <c r="AT28" i="228"/>
  <c r="O13" i="206"/>
  <c r="O9" i="90" a="1"/>
  <c r="O20" i="206"/>
  <c r="O11" i="129"/>
  <c r="E47" i="228"/>
  <c r="C12" i="267"/>
  <c r="E8" i="228"/>
  <c r="AS7" i="228"/>
  <c r="O8" i="206"/>
  <c r="AS8" i="227"/>
  <c r="F8" i="227"/>
  <c r="F48" i="227"/>
  <c r="AT8" i="227"/>
  <c r="AD48" i="227"/>
  <c r="AT32" i="227"/>
  <c r="N25" i="129"/>
  <c r="N8" i="211"/>
  <c r="D25" i="129"/>
  <c r="N11" i="129"/>
  <c r="N13" i="90"/>
  <c r="N26" i="90"/>
  <c r="N32" i="90"/>
  <c r="N21" i="90"/>
  <c r="N48" i="227"/>
  <c r="AT16" i="227"/>
  <c r="N16" i="227"/>
  <c r="N36" i="90"/>
  <c r="N18" i="90"/>
  <c r="N24" i="90"/>
  <c r="N35" i="90"/>
  <c r="N31" i="90"/>
  <c r="AP44" i="227"/>
  <c r="AP48" i="227"/>
  <c r="AT44" i="227"/>
  <c r="AS19" i="227"/>
  <c r="Q19" i="227"/>
  <c r="Q47" i="226"/>
  <c r="Q19" i="226"/>
  <c r="Z28" i="226"/>
  <c r="Z48" i="226"/>
  <c r="AT28" i="226"/>
  <c r="J12" i="226"/>
  <c r="J48" i="226"/>
  <c r="AT12" i="226"/>
  <c r="G9" i="226"/>
  <c r="G48" i="226"/>
  <c r="AT9" i="226"/>
  <c r="AS7" i="226"/>
  <c r="M8" i="206"/>
  <c r="AS8" i="226"/>
  <c r="F8" i="226"/>
  <c r="F48" i="226"/>
  <c r="AT8" i="226"/>
  <c r="M9" i="206"/>
  <c r="E47" i="226"/>
  <c r="C10" i="267"/>
  <c r="L9" i="90" a="1"/>
  <c r="L12" i="90"/>
  <c r="AD32" i="225"/>
  <c r="AD48" i="225"/>
  <c r="AT32" i="225"/>
  <c r="AS19" i="225"/>
  <c r="Q19" i="225"/>
  <c r="Q47" i="225"/>
  <c r="J12" i="225"/>
  <c r="J48" i="225"/>
  <c r="AT12" i="225"/>
  <c r="H10" i="225"/>
  <c r="H48" i="225"/>
  <c r="AT10" i="225"/>
  <c r="Q8" i="225"/>
  <c r="L10" i="129"/>
  <c r="P48" i="225"/>
  <c r="AT18" i="225"/>
  <c r="L32" i="90"/>
  <c r="L38" i="90"/>
  <c r="L47" i="90"/>
  <c r="L14" i="90"/>
  <c r="L41" i="90"/>
  <c r="L29" i="90"/>
  <c r="L9" i="90"/>
  <c r="L44" i="90"/>
  <c r="L31" i="90"/>
  <c r="L45" i="90"/>
  <c r="L20" i="90"/>
  <c r="L37" i="90"/>
  <c r="L28" i="90"/>
  <c r="L17" i="90"/>
  <c r="L23" i="90"/>
  <c r="L34" i="90"/>
  <c r="L16" i="90"/>
  <c r="L40" i="90"/>
  <c r="L42" i="90"/>
  <c r="L10" i="90"/>
  <c r="L19" i="90"/>
  <c r="L39" i="90"/>
  <c r="L11" i="90"/>
  <c r="L30" i="90"/>
  <c r="L22" i="90"/>
  <c r="L18" i="90"/>
  <c r="L43" i="90"/>
  <c r="L35" i="90"/>
  <c r="L36" i="90"/>
  <c r="E47" i="225"/>
  <c r="C9" i="267"/>
  <c r="K41" i="90"/>
  <c r="K19" i="90"/>
  <c r="K37" i="90"/>
  <c r="K22" i="90"/>
  <c r="K14" i="90"/>
  <c r="AS19" i="224"/>
  <c r="AD32" i="224"/>
  <c r="K11" i="129"/>
  <c r="AS7" i="224"/>
  <c r="E7" i="224"/>
  <c r="W48" i="224"/>
  <c r="AT25" i="224"/>
  <c r="K17" i="90"/>
  <c r="K31" i="90"/>
  <c r="K12" i="90"/>
  <c r="K39" i="90"/>
  <c r="K47" i="90"/>
  <c r="K16" i="90"/>
  <c r="K30" i="90"/>
  <c r="K36" i="90"/>
  <c r="K27" i="90"/>
  <c r="K38" i="90"/>
  <c r="K24" i="90"/>
  <c r="K15" i="90"/>
  <c r="K18" i="90"/>
  <c r="K29" i="90"/>
  <c r="AS7" i="223"/>
  <c r="J8" i="206"/>
  <c r="Z48" i="223"/>
  <c r="AT28" i="223"/>
  <c r="J9" i="90" a="1"/>
  <c r="J31" i="90"/>
  <c r="J48" i="223"/>
  <c r="AT12" i="223"/>
  <c r="I11" i="223"/>
  <c r="I48" i="223"/>
  <c r="AT11" i="223"/>
  <c r="AP44" i="223"/>
  <c r="AP48" i="223"/>
  <c r="AT44" i="223"/>
  <c r="AS19" i="223"/>
  <c r="J20" i="206"/>
  <c r="G9" i="223"/>
  <c r="G48" i="223"/>
  <c r="AT9" i="223"/>
  <c r="J10" i="206"/>
  <c r="Q7" i="222"/>
  <c r="I9" i="129"/>
  <c r="I11" i="129"/>
  <c r="I20" i="206"/>
  <c r="I13" i="129"/>
  <c r="I32" i="90"/>
  <c r="I31" i="90"/>
  <c r="I10" i="90"/>
  <c r="I39" i="90"/>
  <c r="I26" i="90"/>
  <c r="I21" i="90"/>
  <c r="I9" i="90"/>
  <c r="I22" i="90"/>
  <c r="I15" i="90"/>
  <c r="I13" i="90"/>
  <c r="I36" i="90"/>
  <c r="I19" i="90"/>
  <c r="I41" i="90"/>
  <c r="I24" i="90"/>
  <c r="I23" i="90"/>
  <c r="I28" i="90"/>
  <c r="I27" i="90"/>
  <c r="I30" i="90"/>
  <c r="I40" i="90"/>
  <c r="I11" i="90"/>
  <c r="I37" i="90"/>
  <c r="I45" i="90"/>
  <c r="I35" i="90"/>
  <c r="I12" i="90"/>
  <c r="I29" i="90"/>
  <c r="I47" i="90"/>
  <c r="I43" i="90"/>
  <c r="AS8" i="222"/>
  <c r="I11" i="206"/>
  <c r="I11" i="222"/>
  <c r="I12" i="206"/>
  <c r="E47" i="222"/>
  <c r="C6" i="267"/>
  <c r="E8" i="222"/>
  <c r="H25" i="90"/>
  <c r="H40" i="90"/>
  <c r="H18" i="90"/>
  <c r="H45" i="90"/>
  <c r="H46" i="90"/>
  <c r="H29" i="90"/>
  <c r="H41" i="90"/>
  <c r="H36" i="90"/>
  <c r="H17" i="90"/>
  <c r="H43" i="90"/>
  <c r="H9" i="90"/>
  <c r="H42" i="90"/>
  <c r="H37" i="90"/>
  <c r="H34" i="90"/>
  <c r="H47" i="90"/>
  <c r="H10" i="90"/>
  <c r="H19" i="90"/>
  <c r="H35" i="90"/>
  <c r="H30" i="90"/>
  <c r="H11" i="90"/>
  <c r="N48" i="221"/>
  <c r="AT16" i="221"/>
  <c r="K13" i="221"/>
  <c r="K48" i="221"/>
  <c r="AT13" i="221"/>
  <c r="Q8" i="221"/>
  <c r="H10" i="129"/>
  <c r="Q7" i="221"/>
  <c r="H9" i="129"/>
  <c r="G9" i="221"/>
  <c r="G48" i="221"/>
  <c r="AT9" i="221"/>
  <c r="H14" i="90"/>
  <c r="H31" i="90"/>
  <c r="H27" i="90"/>
  <c r="H15" i="90"/>
  <c r="H33" i="90"/>
  <c r="H22" i="90"/>
  <c r="H12" i="90"/>
  <c r="H16" i="90"/>
  <c r="H38" i="90"/>
  <c r="H20" i="90"/>
  <c r="H24" i="90"/>
  <c r="H13" i="90"/>
  <c r="H21" i="90"/>
  <c r="H28" i="90"/>
  <c r="H44" i="90"/>
  <c r="H32" i="90"/>
  <c r="H26" i="90"/>
  <c r="H39" i="90"/>
  <c r="H23" i="90"/>
  <c r="N7" i="211"/>
  <c r="AT32" i="220"/>
  <c r="AS19" i="220"/>
  <c r="G20" i="206"/>
  <c r="F8" i="220"/>
  <c r="F48" i="220"/>
  <c r="AT8" i="220"/>
  <c r="Q8" i="220"/>
  <c r="G10" i="129"/>
  <c r="F41" i="206"/>
  <c r="N48" i="219"/>
  <c r="AT16" i="219"/>
  <c r="Q10" i="211"/>
  <c r="D12" i="129"/>
  <c r="F45" i="206"/>
  <c r="H10" i="219"/>
  <c r="AE33" i="218"/>
  <c r="AS19" i="218"/>
  <c r="Z28" i="218"/>
  <c r="AL48" i="218"/>
  <c r="AT40" i="218"/>
  <c r="J12" i="218"/>
  <c r="J48" i="218"/>
  <c r="E9" i="90"/>
  <c r="AP44" i="218"/>
  <c r="AP48" i="218"/>
  <c r="AS8" i="218"/>
  <c r="E9" i="206"/>
  <c r="P48" i="218"/>
  <c r="AT18" i="218"/>
  <c r="E12" i="90"/>
  <c r="AR46" i="218"/>
  <c r="E33" i="90"/>
  <c r="R17" i="90"/>
  <c r="R20" i="206"/>
  <c r="Q19" i="231"/>
  <c r="P46" i="90"/>
  <c r="P33" i="90"/>
  <c r="P14" i="90"/>
  <c r="P36" i="90"/>
  <c r="P18" i="90"/>
  <c r="P13" i="90"/>
  <c r="O22" i="90"/>
  <c r="O38" i="90"/>
  <c r="O17" i="90"/>
  <c r="O13" i="90"/>
  <c r="O35" i="90"/>
  <c r="O30" i="90"/>
  <c r="O9" i="90"/>
  <c r="O39" i="90"/>
  <c r="O31" i="90"/>
  <c r="N20" i="206"/>
  <c r="L26" i="90"/>
  <c r="L24" i="90"/>
  <c r="L46" i="90"/>
  <c r="L27" i="90"/>
  <c r="L15" i="90"/>
  <c r="L13" i="90"/>
  <c r="L25" i="90"/>
  <c r="L33" i="90"/>
  <c r="L21" i="90"/>
  <c r="L20" i="206"/>
  <c r="AD48" i="224"/>
  <c r="AT32" i="224"/>
  <c r="J36" i="90"/>
  <c r="J15" i="90"/>
  <c r="J42" i="90"/>
  <c r="J35" i="90"/>
  <c r="J24" i="90"/>
  <c r="J9" i="90"/>
  <c r="J45" i="90"/>
  <c r="J10" i="90"/>
  <c r="J19" i="90"/>
  <c r="J16" i="90"/>
  <c r="J11" i="90"/>
  <c r="J39" i="90"/>
  <c r="J30" i="90"/>
  <c r="J40" i="90"/>
  <c r="J21" i="90"/>
  <c r="J20" i="90"/>
  <c r="J17" i="90"/>
  <c r="J12" i="90"/>
  <c r="J13" i="90"/>
  <c r="J22" i="90"/>
  <c r="J14" i="90"/>
  <c r="J33" i="90"/>
  <c r="J41" i="90"/>
  <c r="J44" i="90"/>
  <c r="J43" i="90"/>
  <c r="J38" i="90"/>
  <c r="J46" i="90"/>
  <c r="J26" i="90"/>
  <c r="J25" i="90"/>
  <c r="J27" i="90"/>
  <c r="J47" i="90"/>
  <c r="J28" i="90"/>
  <c r="J18" i="90"/>
  <c r="J37" i="90"/>
  <c r="J32" i="90"/>
  <c r="J29" i="90"/>
  <c r="J34" i="90"/>
  <c r="J23" i="90"/>
  <c r="Q19" i="223"/>
  <c r="AE48" i="218"/>
  <c r="AT33" i="218"/>
  <c r="AT34" i="230"/>
  <c r="AF48" i="244"/>
  <c r="AT34" i="244"/>
  <c r="AE11" i="90"/>
  <c r="AE27" i="90"/>
  <c r="AE41" i="90"/>
  <c r="AE23" i="90"/>
  <c r="AE22" i="90"/>
  <c r="AE43" i="90"/>
  <c r="AE31" i="90"/>
  <c r="AE20" i="90"/>
  <c r="AE24" i="90"/>
  <c r="AE33" i="90"/>
  <c r="P48" i="244"/>
  <c r="AT18" i="244"/>
  <c r="Q47" i="243"/>
  <c r="N27" i="267"/>
  <c r="AD28" i="90"/>
  <c r="AD22" i="90"/>
  <c r="AD14" i="90"/>
  <c r="AD30" i="90"/>
  <c r="AD24" i="90"/>
  <c r="AD33" i="90"/>
  <c r="AD21" i="90"/>
  <c r="AD45" i="90"/>
  <c r="I11" i="243"/>
  <c r="I48" i="243"/>
  <c r="AT11" i="243"/>
  <c r="Q7" i="243"/>
  <c r="AD9" i="129"/>
  <c r="AD10" i="206"/>
  <c r="AD11" i="129"/>
  <c r="E47" i="243"/>
  <c r="C27" i="267"/>
  <c r="AD44" i="90"/>
  <c r="AD12" i="90"/>
  <c r="AD41" i="90"/>
  <c r="AD26" i="90"/>
  <c r="AD37" i="90"/>
  <c r="AD31" i="90"/>
  <c r="AD17" i="90"/>
  <c r="AD18" i="90"/>
  <c r="AD10" i="90"/>
  <c r="AD13" i="90"/>
  <c r="AD15" i="90"/>
  <c r="AD29" i="90"/>
  <c r="AD39" i="90"/>
  <c r="AD46" i="90"/>
  <c r="AD11" i="90"/>
  <c r="AD43" i="90"/>
  <c r="AD47" i="90"/>
  <c r="AD34" i="90"/>
  <c r="AD9" i="90"/>
  <c r="AD32" i="90"/>
  <c r="AD20" i="90"/>
  <c r="AD19" i="90"/>
  <c r="AD25" i="90"/>
  <c r="AD42" i="90"/>
  <c r="AD27" i="90"/>
  <c r="AD23" i="90"/>
  <c r="AD35" i="90"/>
  <c r="AD36" i="90"/>
  <c r="AD16" i="90"/>
  <c r="AD38" i="90"/>
  <c r="AD40" i="90"/>
  <c r="J48" i="243"/>
  <c r="AT12" i="243"/>
  <c r="AC11" i="129"/>
  <c r="AS8" i="242"/>
  <c r="F8" i="242"/>
  <c r="F48" i="242"/>
  <c r="AT8" i="242"/>
  <c r="Q7" i="242"/>
  <c r="AC9" i="129"/>
  <c r="AC11" i="206"/>
  <c r="H10" i="242"/>
  <c r="H48" i="242"/>
  <c r="AT10" i="242"/>
  <c r="AC44" i="90"/>
  <c r="AC11" i="90"/>
  <c r="AC26" i="90"/>
  <c r="AC32" i="90"/>
  <c r="AC24" i="90"/>
  <c r="AC45" i="90"/>
  <c r="AC41" i="90"/>
  <c r="AC29" i="90"/>
  <c r="AC36" i="90"/>
  <c r="AC22" i="90"/>
  <c r="AC27" i="90"/>
  <c r="AC12" i="90"/>
  <c r="AC23" i="90"/>
  <c r="AC13" i="90"/>
  <c r="AC15" i="90"/>
  <c r="AC34" i="90"/>
  <c r="AC16" i="90"/>
  <c r="AC43" i="90"/>
  <c r="AC19" i="90"/>
  <c r="AC17" i="90"/>
  <c r="AC28" i="90"/>
  <c r="AC39" i="90"/>
  <c r="AC9" i="90"/>
  <c r="AC38" i="90"/>
  <c r="AC30" i="90"/>
  <c r="AC40" i="90"/>
  <c r="AC33" i="90"/>
  <c r="AC37" i="90"/>
  <c r="AC46" i="90"/>
  <c r="E47" i="242"/>
  <c r="C26" i="267"/>
  <c r="AL47" i="211"/>
  <c r="AS43" i="211"/>
  <c r="D44" i="206"/>
  <c r="AB44" i="206"/>
  <c r="P48" i="241"/>
  <c r="AT18" i="241"/>
  <c r="Z48" i="241"/>
  <c r="AT28" i="241"/>
  <c r="AB11" i="129"/>
  <c r="AB34" i="90"/>
  <c r="AB29" i="90"/>
  <c r="AB35" i="90"/>
  <c r="AB12" i="90"/>
  <c r="AB43" i="90"/>
  <c r="AB47" i="90"/>
  <c r="AB27" i="90"/>
  <c r="AB14" i="90"/>
  <c r="AB38" i="90"/>
  <c r="AB11" i="90"/>
  <c r="AB15" i="90"/>
  <c r="AB21" i="90"/>
  <c r="AB41" i="90"/>
  <c r="AB25" i="90"/>
  <c r="AB42" i="90"/>
  <c r="AB30" i="90"/>
  <c r="AB20" i="90"/>
  <c r="AB40" i="90"/>
  <c r="AB19" i="90"/>
  <c r="AB31" i="90"/>
  <c r="AQ45" i="241"/>
  <c r="AS19" i="241"/>
  <c r="AB20" i="206"/>
  <c r="Q19" i="241"/>
  <c r="AB10" i="206"/>
  <c r="AS8" i="241"/>
  <c r="AB9" i="206"/>
  <c r="AJ8" i="211"/>
  <c r="AD19" i="211"/>
  <c r="Q19" i="239"/>
  <c r="H10" i="239"/>
  <c r="H48" i="239"/>
  <c r="AT10" i="239"/>
  <c r="J12" i="239"/>
  <c r="J48" i="239"/>
  <c r="Q7" i="239"/>
  <c r="Z9" i="129"/>
  <c r="G9" i="239"/>
  <c r="G48" i="239"/>
  <c r="AT9" i="239"/>
  <c r="Z13" i="129"/>
  <c r="Z10" i="206"/>
  <c r="AA47" i="211"/>
  <c r="Y16" i="206"/>
  <c r="G9" i="238"/>
  <c r="G48" i="238"/>
  <c r="AT9" i="238"/>
  <c r="Y11" i="129"/>
  <c r="AF47" i="211"/>
  <c r="X11" i="129"/>
  <c r="AC47" i="211"/>
  <c r="AC7" i="211"/>
  <c r="X44" i="206"/>
  <c r="E47" i="237"/>
  <c r="C21" i="267"/>
  <c r="G9" i="237"/>
  <c r="G48" i="237"/>
  <c r="AT9" i="237"/>
  <c r="AT16" i="237"/>
  <c r="AO43" i="237"/>
  <c r="AO48" i="237"/>
  <c r="AT43" i="237"/>
  <c r="AS19" i="237"/>
  <c r="E8" i="237"/>
  <c r="N47" i="211"/>
  <c r="W43" i="90"/>
  <c r="W28" i="90"/>
  <c r="W34" i="90"/>
  <c r="W41" i="90"/>
  <c r="W32" i="90"/>
  <c r="W29" i="90"/>
  <c r="W12" i="90"/>
  <c r="W21" i="90"/>
  <c r="W37" i="90"/>
  <c r="W46" i="90"/>
  <c r="W31" i="90"/>
  <c r="W16" i="90"/>
  <c r="W15" i="90"/>
  <c r="W40" i="90"/>
  <c r="W35" i="90"/>
  <c r="W39" i="90"/>
  <c r="W47" i="90"/>
  <c r="W24" i="90"/>
  <c r="W26" i="90"/>
  <c r="W18" i="90"/>
  <c r="W38" i="90"/>
  <c r="W11" i="90"/>
  <c r="AS19" i="236"/>
  <c r="W36" i="90"/>
  <c r="W9" i="90"/>
  <c r="W27" i="90"/>
  <c r="W10" i="90"/>
  <c r="W17" i="90"/>
  <c r="W14" i="90"/>
  <c r="W22" i="90"/>
  <c r="W45" i="90"/>
  <c r="W13" i="90"/>
  <c r="AF48" i="234"/>
  <c r="U12" i="206"/>
  <c r="AD48" i="234"/>
  <c r="AT32" i="234"/>
  <c r="AC48" i="234"/>
  <c r="AT31" i="234"/>
  <c r="AS32" i="211"/>
  <c r="D33" i="206"/>
  <c r="Y48" i="234"/>
  <c r="AT27" i="234"/>
  <c r="U13" i="206"/>
  <c r="U28" i="90"/>
  <c r="U10" i="90"/>
  <c r="U12" i="90"/>
  <c r="U43" i="90"/>
  <c r="U20" i="90"/>
  <c r="U32" i="90"/>
  <c r="U21" i="90"/>
  <c r="U23" i="90"/>
  <c r="U47" i="90"/>
  <c r="U22" i="90"/>
  <c r="U30" i="90"/>
  <c r="U33" i="90"/>
  <c r="U24" i="90"/>
  <c r="U41" i="90"/>
  <c r="U29" i="90"/>
  <c r="U46" i="90"/>
  <c r="U14" i="90"/>
  <c r="U25" i="90"/>
  <c r="U35" i="90"/>
  <c r="U44" i="90"/>
  <c r="U38" i="90"/>
  <c r="U13" i="90"/>
  <c r="U15" i="90"/>
  <c r="U18" i="90"/>
  <c r="U19" i="90"/>
  <c r="U17" i="90"/>
  <c r="U27" i="90"/>
  <c r="U42" i="90"/>
  <c r="U37" i="90"/>
  <c r="U26" i="90"/>
  <c r="U36" i="90"/>
  <c r="U9" i="90"/>
  <c r="U16" i="90"/>
  <c r="U11" i="90"/>
  <c r="U34" i="90"/>
  <c r="U45" i="90"/>
  <c r="U31" i="90"/>
  <c r="U39" i="90"/>
  <c r="U40" i="90"/>
  <c r="G9" i="234"/>
  <c r="G48" i="234"/>
  <c r="AT9" i="234"/>
  <c r="AS19" i="234"/>
  <c r="T9" i="90" a="1"/>
  <c r="T18" i="90"/>
  <c r="T15" i="90"/>
  <c r="H48" i="233"/>
  <c r="AT10" i="233"/>
  <c r="AT40" i="233"/>
  <c r="AP48" i="233"/>
  <c r="E47" i="233"/>
  <c r="C17" i="267"/>
  <c r="T29" i="90"/>
  <c r="AT37" i="232"/>
  <c r="M15" i="232"/>
  <c r="S9" i="90" a="1"/>
  <c r="S19" i="90"/>
  <c r="Q19" i="232"/>
  <c r="Z48" i="232"/>
  <c r="AT28" i="232"/>
  <c r="J48" i="232"/>
  <c r="I11" i="232"/>
  <c r="AT26" i="232"/>
  <c r="Q7" i="232"/>
  <c r="S9" i="129"/>
  <c r="S11" i="129"/>
  <c r="S10" i="129"/>
  <c r="G9" i="232"/>
  <c r="G48" i="232"/>
  <c r="AT9" i="232"/>
  <c r="AQ48" i="241"/>
  <c r="AT45" i="241"/>
  <c r="Q19" i="237"/>
  <c r="X20" i="206"/>
  <c r="AT34" i="234"/>
  <c r="T39" i="90"/>
  <c r="T19" i="90"/>
  <c r="T35" i="90"/>
  <c r="AT44" i="233"/>
  <c r="M48" i="232"/>
  <c r="AT15" i="232"/>
  <c r="S37" i="90"/>
  <c r="S20" i="90"/>
  <c r="AT12" i="232"/>
  <c r="I48" i="232"/>
  <c r="AT11" i="232"/>
  <c r="AS19" i="240"/>
  <c r="Q19" i="240"/>
  <c r="Q48" i="240"/>
  <c r="AA20" i="206"/>
  <c r="AL48" i="240"/>
  <c r="AS7" i="240"/>
  <c r="AA8" i="206"/>
  <c r="E7" i="240"/>
  <c r="AA12" i="206"/>
  <c r="Q8" i="240"/>
  <c r="AA10" i="129"/>
  <c r="AA11" i="129"/>
  <c r="Q7" i="240"/>
  <c r="AA9" i="129"/>
  <c r="F8" i="240"/>
  <c r="F48" i="240"/>
  <c r="AT8" i="240"/>
  <c r="Q47" i="240"/>
  <c r="N24" i="267"/>
  <c r="AT19" i="240"/>
  <c r="V11" i="129"/>
  <c r="AJ48" i="235"/>
  <c r="V16" i="206"/>
  <c r="AD48" i="235"/>
  <c r="AT32" i="235"/>
  <c r="AT16" i="235"/>
  <c r="V10" i="129"/>
  <c r="X48" i="235"/>
  <c r="AT25" i="235"/>
  <c r="AT20" i="235"/>
  <c r="Q7" i="235"/>
  <c r="V9" i="129"/>
  <c r="Q7" i="244"/>
  <c r="AE9" i="129"/>
  <c r="AE12" i="206"/>
  <c r="I11" i="244"/>
  <c r="I48" i="244"/>
  <c r="AT11" i="244"/>
  <c r="I11" i="242"/>
  <c r="I48" i="242"/>
  <c r="AT11" i="242"/>
  <c r="Q47" i="242"/>
  <c r="I11" i="241"/>
  <c r="I48" i="241"/>
  <c r="AT11" i="241"/>
  <c r="I11" i="238"/>
  <c r="I48" i="238"/>
  <c r="AT11" i="238"/>
  <c r="I11" i="233"/>
  <c r="I48" i="233"/>
  <c r="AT11" i="233"/>
  <c r="S48" i="233"/>
  <c r="AT21" i="233"/>
  <c r="N13" i="129"/>
  <c r="E7" i="226"/>
  <c r="E48" i="226"/>
  <c r="AT7" i="226"/>
  <c r="Q7" i="225"/>
  <c r="L9" i="129"/>
  <c r="H12" i="206"/>
  <c r="S48" i="219"/>
  <c r="AT21" i="218"/>
  <c r="AT40" i="240"/>
  <c r="AT38" i="235"/>
  <c r="AT26" i="235"/>
  <c r="F8" i="244"/>
  <c r="F48" i="244"/>
  <c r="AT8" i="244"/>
  <c r="AK48" i="244"/>
  <c r="AT39" i="244"/>
  <c r="AB10" i="90"/>
  <c r="AB36" i="90"/>
  <c r="AB46" i="90"/>
  <c r="AB17" i="90"/>
  <c r="AB44" i="90"/>
  <c r="AB23" i="90"/>
  <c r="AB33" i="90"/>
  <c r="AB13" i="90"/>
  <c r="AB32" i="90"/>
  <c r="AB45" i="90"/>
  <c r="AB28" i="90"/>
  <c r="AB16" i="90"/>
  <c r="AB22" i="90"/>
  <c r="AB9" i="90"/>
  <c r="AB24" i="90"/>
  <c r="AB18" i="90"/>
  <c r="AB39" i="90"/>
  <c r="AB26" i="90"/>
  <c r="Z48" i="230"/>
  <c r="AT28" i="230"/>
  <c r="AS28" i="211"/>
  <c r="D29" i="206"/>
  <c r="AS19" i="230"/>
  <c r="Q20" i="206"/>
  <c r="Q19" i="230"/>
  <c r="Q29" i="206"/>
  <c r="AD48" i="230"/>
  <c r="AD47" i="211"/>
  <c r="I11" i="230"/>
  <c r="I48" i="230"/>
  <c r="AT11" i="230"/>
  <c r="Q9" i="129"/>
  <c r="AT32" i="230"/>
  <c r="R48" i="238"/>
  <c r="AT20" i="238"/>
  <c r="K13" i="238"/>
  <c r="K48" i="238"/>
  <c r="Y14" i="206"/>
  <c r="AT13" i="238"/>
  <c r="M48" i="244"/>
  <c r="AT15" i="244"/>
  <c r="K13" i="219"/>
  <c r="AJ38" i="219"/>
  <c r="AJ48" i="219"/>
  <c r="AT38" i="219"/>
  <c r="AS33" i="211"/>
  <c r="D34" i="206"/>
  <c r="AE33" i="219"/>
  <c r="AE48" i="219"/>
  <c r="AT33" i="219"/>
  <c r="L48" i="219"/>
  <c r="AT14" i="219"/>
  <c r="K48" i="219"/>
  <c r="AT13" i="219"/>
  <c r="AJ38" i="211"/>
  <c r="P48" i="239"/>
  <c r="AT18" i="239"/>
  <c r="Y14" i="90"/>
  <c r="Y43" i="90"/>
  <c r="Y16" i="90"/>
  <c r="Y42" i="90"/>
  <c r="Y20" i="90"/>
  <c r="Y39" i="90"/>
  <c r="Y10" i="90"/>
  <c r="Y19" i="90"/>
  <c r="Y38" i="90"/>
  <c r="Y31" i="90"/>
  <c r="Y15" i="90"/>
  <c r="Y28" i="90"/>
  <c r="Y12" i="90"/>
  <c r="Y41" i="90"/>
  <c r="Y17" i="90"/>
  <c r="Y29" i="90"/>
  <c r="Y25" i="90"/>
  <c r="Y33" i="90"/>
  <c r="Y26" i="90"/>
  <c r="Y36" i="90"/>
  <c r="Y44" i="90"/>
  <c r="Y27" i="90"/>
  <c r="Y47" i="90"/>
  <c r="Y13" i="90"/>
  <c r="Y35" i="90"/>
  <c r="Y46" i="90"/>
  <c r="Y32" i="90"/>
  <c r="Y23" i="90"/>
  <c r="Y45" i="90"/>
  <c r="Y24" i="90"/>
  <c r="Y11" i="90"/>
  <c r="Y34" i="90"/>
  <c r="Y18" i="90"/>
  <c r="Y22" i="90"/>
  <c r="Y21" i="90"/>
  <c r="Y40" i="90"/>
  <c r="Y37" i="90"/>
  <c r="Y9" i="90"/>
  <c r="Y30" i="90"/>
  <c r="E30" i="90"/>
  <c r="E25" i="90"/>
  <c r="E40" i="90"/>
  <c r="E45" i="90"/>
  <c r="E29" i="90"/>
  <c r="E41" i="90"/>
  <c r="E44" i="90"/>
  <c r="E46" i="90"/>
  <c r="Q47" i="241"/>
  <c r="N25" i="267"/>
  <c r="Z12" i="206"/>
  <c r="Q47" i="237"/>
  <c r="N21" i="267"/>
  <c r="Q48" i="237"/>
  <c r="AT19" i="237"/>
  <c r="Q47" i="235"/>
  <c r="N19" i="267"/>
  <c r="I48" i="235"/>
  <c r="AT11" i="235"/>
  <c r="Q47" i="234"/>
  <c r="N18" i="267"/>
  <c r="Q47" i="233"/>
  <c r="N17" i="267"/>
  <c r="Q7" i="231"/>
  <c r="R9" i="129"/>
  <c r="Q47" i="231"/>
  <c r="AS7" i="230"/>
  <c r="J12" i="230"/>
  <c r="J48" i="230"/>
  <c r="AT12" i="230"/>
  <c r="Q7" i="229"/>
  <c r="P9" i="129"/>
  <c r="I48" i="227"/>
  <c r="AT11" i="227"/>
  <c r="Q7" i="227"/>
  <c r="N9" i="129"/>
  <c r="S7" i="211"/>
  <c r="K8" i="206"/>
  <c r="Q7" i="223"/>
  <c r="J9" i="129"/>
  <c r="I48" i="222"/>
  <c r="AT11" i="222"/>
  <c r="S48" i="221"/>
  <c r="AT21" i="221"/>
  <c r="S48" i="220"/>
  <c r="AT21" i="220"/>
  <c r="S47" i="211"/>
  <c r="AE42" i="90"/>
  <c r="AE17" i="90"/>
  <c r="AE21" i="90"/>
  <c r="AE45" i="90"/>
  <c r="AE38" i="90"/>
  <c r="AE47" i="90"/>
  <c r="AE32" i="90"/>
  <c r="AE44" i="90"/>
  <c r="AE34" i="90"/>
  <c r="AE13" i="90"/>
  <c r="AE39" i="90"/>
  <c r="AE16" i="90"/>
  <c r="AE19" i="90"/>
  <c r="AE18" i="90"/>
  <c r="AE37" i="90"/>
  <c r="AE36" i="90"/>
  <c r="AE15" i="90"/>
  <c r="AE26" i="90"/>
  <c r="AE28" i="90"/>
  <c r="AE46" i="90"/>
  <c r="AE9" i="90"/>
  <c r="AE29" i="90"/>
  <c r="AE30" i="90"/>
  <c r="AE40" i="90"/>
  <c r="AE14" i="90"/>
  <c r="AE10" i="90"/>
  <c r="AE12" i="90"/>
  <c r="AE35" i="90"/>
  <c r="AE11" i="129"/>
  <c r="Q47" i="244"/>
  <c r="AE10" i="206"/>
  <c r="AS7" i="244"/>
  <c r="M15" i="243"/>
  <c r="M48" i="243"/>
  <c r="AT15" i="243"/>
  <c r="F8" i="243"/>
  <c r="F48" i="243"/>
  <c r="AT8" i="243"/>
  <c r="AD9" i="206"/>
  <c r="AS11" i="211"/>
  <c r="D12" i="206"/>
  <c r="AS7" i="243"/>
  <c r="AD8" i="206"/>
  <c r="AC20" i="90"/>
  <c r="AC10" i="90"/>
  <c r="AC21" i="90"/>
  <c r="AC14" i="90"/>
  <c r="AC18" i="90"/>
  <c r="AC31" i="90"/>
  <c r="AC42" i="90"/>
  <c r="AC35" i="90"/>
  <c r="AC47" i="90"/>
  <c r="AC9" i="206"/>
  <c r="J47" i="211"/>
  <c r="AS7" i="242"/>
  <c r="F8" i="241"/>
  <c r="E46" i="211"/>
  <c r="D9" i="90"/>
  <c r="Z19" i="90"/>
  <c r="Z35" i="90"/>
  <c r="Z34" i="90"/>
  <c r="Z9" i="90"/>
  <c r="Z11" i="90"/>
  <c r="Z12" i="90"/>
  <c r="Z42" i="90"/>
  <c r="Z39" i="90"/>
  <c r="Z36" i="90"/>
  <c r="Z32" i="90"/>
  <c r="Z23" i="90"/>
  <c r="Z18" i="90"/>
  <c r="Z28" i="90"/>
  <c r="Z40" i="90"/>
  <c r="Z29" i="90"/>
  <c r="Z21" i="90"/>
  <c r="Z46" i="90"/>
  <c r="Z22" i="90"/>
  <c r="Z38" i="90"/>
  <c r="Z10" i="90"/>
  <c r="Z31" i="90"/>
  <c r="Z20" i="90"/>
  <c r="Z14" i="90"/>
  <c r="Z33" i="90"/>
  <c r="Z16" i="90"/>
  <c r="Z26" i="90"/>
  <c r="Z44" i="90"/>
  <c r="Z43" i="90"/>
  <c r="Z15" i="90"/>
  <c r="Z41" i="90"/>
  <c r="Z17" i="90"/>
  <c r="Z45" i="90"/>
  <c r="Z25" i="90"/>
  <c r="Z37" i="90"/>
  <c r="Z13" i="90"/>
  <c r="Z24" i="90"/>
  <c r="Z27" i="90"/>
  <c r="Z30" i="90"/>
  <c r="Z47" i="90"/>
  <c r="Z9" i="206"/>
  <c r="F8" i="239"/>
  <c r="F48" i="239"/>
  <c r="AT8" i="239"/>
  <c r="Q47" i="239"/>
  <c r="N23" i="267"/>
  <c r="Q48" i="239"/>
  <c r="AT19" i="239"/>
  <c r="AS7" i="239"/>
  <c r="Y9" i="206"/>
  <c r="F8" i="238"/>
  <c r="F48" i="238"/>
  <c r="AT8" i="238"/>
  <c r="Y10" i="206"/>
  <c r="Q7" i="238"/>
  <c r="Y9" i="129"/>
  <c r="J12" i="237"/>
  <c r="J48" i="237"/>
  <c r="AT12" i="237"/>
  <c r="Q7" i="237"/>
  <c r="X9" i="129"/>
  <c r="X47" i="211"/>
  <c r="AS8" i="237"/>
  <c r="AS7" i="237"/>
  <c r="E7" i="237"/>
  <c r="E48" i="237"/>
  <c r="Q12" i="211"/>
  <c r="D14" i="129"/>
  <c r="Q7" i="236"/>
  <c r="W9" i="129"/>
  <c r="G9" i="236"/>
  <c r="G48" i="236"/>
  <c r="AT9" i="236"/>
  <c r="Q47" i="236"/>
  <c r="N20" i="267"/>
  <c r="F8" i="236"/>
  <c r="F48" i="236"/>
  <c r="AT8" i="236"/>
  <c r="AS7" i="236"/>
  <c r="P48" i="236"/>
  <c r="AT18" i="236"/>
  <c r="V9" i="90" a="1"/>
  <c r="G9" i="235"/>
  <c r="G48" i="235"/>
  <c r="AT9" i="235"/>
  <c r="AS7" i="235"/>
  <c r="E7" i="235"/>
  <c r="V8" i="206"/>
  <c r="V45" i="90"/>
  <c r="V47" i="90"/>
  <c r="V15" i="90"/>
  <c r="V41" i="90"/>
  <c r="V28" i="90"/>
  <c r="V21" i="90"/>
  <c r="V40" i="90"/>
  <c r="V37" i="90"/>
  <c r="V20" i="90"/>
  <c r="V44" i="90"/>
  <c r="V30" i="90"/>
  <c r="E8" i="235"/>
  <c r="AT45" i="234"/>
  <c r="X7" i="211"/>
  <c r="F8" i="234"/>
  <c r="F48" i="234"/>
  <c r="AT8" i="234"/>
  <c r="AP44" i="234"/>
  <c r="AP48" i="234"/>
  <c r="AT44" i="234"/>
  <c r="Q7" i="233"/>
  <c r="T9" i="129"/>
  <c r="T42" i="90"/>
  <c r="T20" i="90"/>
  <c r="T25" i="90"/>
  <c r="T16" i="90"/>
  <c r="T13" i="90"/>
  <c r="T36" i="90"/>
  <c r="T31" i="90"/>
  <c r="T10" i="90"/>
  <c r="T38" i="90"/>
  <c r="T46" i="90"/>
  <c r="T26" i="90"/>
  <c r="T47" i="90"/>
  <c r="T9" i="90"/>
  <c r="T27" i="90"/>
  <c r="T11" i="90"/>
  <c r="T34" i="90"/>
  <c r="T24" i="90"/>
  <c r="T28" i="90"/>
  <c r="T44" i="90"/>
  <c r="T30" i="90"/>
  <c r="T33" i="90"/>
  <c r="T37" i="90"/>
  <c r="T43" i="90"/>
  <c r="T21" i="90"/>
  <c r="T40" i="90"/>
  <c r="T32" i="90"/>
  <c r="T23" i="90"/>
  <c r="T14" i="90"/>
  <c r="T41" i="90"/>
  <c r="T17" i="90"/>
  <c r="T45" i="90"/>
  <c r="T22" i="90"/>
  <c r="T12" i="90"/>
  <c r="AS7" i="233"/>
  <c r="T8" i="206"/>
  <c r="AS8" i="233"/>
  <c r="T10" i="206"/>
  <c r="S33" i="90"/>
  <c r="S35" i="90"/>
  <c r="S18" i="90"/>
  <c r="S46" i="90"/>
  <c r="S9" i="90"/>
  <c r="S23" i="90"/>
  <c r="S17" i="90"/>
  <c r="S11" i="90"/>
  <c r="S31" i="90"/>
  <c r="S34" i="90"/>
  <c r="S29" i="90"/>
  <c r="S40" i="90"/>
  <c r="S27" i="90"/>
  <c r="S10" i="90"/>
  <c r="S38" i="90"/>
  <c r="P48" i="232"/>
  <c r="AT18" i="232"/>
  <c r="S9" i="206"/>
  <c r="AS7" i="232"/>
  <c r="E7" i="232"/>
  <c r="AS46" i="211"/>
  <c r="S12" i="90"/>
  <c r="S30" i="90"/>
  <c r="S44" i="90"/>
  <c r="S28" i="90"/>
  <c r="S25" i="90"/>
  <c r="S43" i="90"/>
  <c r="R10" i="206"/>
  <c r="F8" i="231"/>
  <c r="R9" i="206"/>
  <c r="AS7" i="231"/>
  <c r="R8" i="206"/>
  <c r="G9" i="231"/>
  <c r="G48" i="231"/>
  <c r="AT9" i="231"/>
  <c r="P10" i="90"/>
  <c r="P38" i="90"/>
  <c r="P27" i="90"/>
  <c r="P28" i="90"/>
  <c r="P16" i="90"/>
  <c r="P44" i="90"/>
  <c r="P15" i="90"/>
  <c r="P19" i="90"/>
  <c r="P22" i="90"/>
  <c r="P41" i="90"/>
  <c r="AR46" i="229"/>
  <c r="AR48" i="229"/>
  <c r="AT46" i="229"/>
  <c r="P24" i="90"/>
  <c r="P43" i="90"/>
  <c r="P21" i="90"/>
  <c r="P34" i="90"/>
  <c r="P31" i="90"/>
  <c r="P35" i="90"/>
  <c r="P20" i="90"/>
  <c r="P11" i="90"/>
  <c r="P30" i="90"/>
  <c r="P37" i="90"/>
  <c r="P17" i="90"/>
  <c r="P9" i="90"/>
  <c r="P42" i="90"/>
  <c r="P40" i="90"/>
  <c r="P29" i="90"/>
  <c r="P12" i="90"/>
  <c r="P39" i="90"/>
  <c r="P23" i="90"/>
  <c r="G9" i="227"/>
  <c r="G48" i="227"/>
  <c r="AT9" i="227"/>
  <c r="Q47" i="227"/>
  <c r="Q8" i="227"/>
  <c r="N10" i="129"/>
  <c r="N10" i="90"/>
  <c r="N39" i="90"/>
  <c r="N46" i="90"/>
  <c r="N17" i="90"/>
  <c r="N20" i="90"/>
  <c r="N12" i="90"/>
  <c r="N47" i="90"/>
  <c r="N37" i="90"/>
  <c r="N41" i="90"/>
  <c r="N16" i="90"/>
  <c r="N29" i="90"/>
  <c r="N34" i="90"/>
  <c r="N14" i="90"/>
  <c r="N19" i="90"/>
  <c r="N23" i="90"/>
  <c r="N11" i="90"/>
  <c r="N43" i="90"/>
  <c r="N9" i="90"/>
  <c r="N30" i="90"/>
  <c r="N27" i="90"/>
  <c r="N44" i="90"/>
  <c r="N25" i="90"/>
  <c r="N45" i="90"/>
  <c r="N22" i="90"/>
  <c r="N38" i="90"/>
  <c r="N15" i="90"/>
  <c r="N40" i="90"/>
  <c r="N42" i="90"/>
  <c r="N28" i="90"/>
  <c r="I47" i="211"/>
  <c r="E47" i="227"/>
  <c r="N9" i="206"/>
  <c r="I7" i="211"/>
  <c r="N10" i="206"/>
  <c r="G9" i="225"/>
  <c r="G48" i="225"/>
  <c r="AT9" i="225"/>
  <c r="AS8" i="225"/>
  <c r="AS7" i="225"/>
  <c r="L8" i="206"/>
  <c r="AS8" i="224"/>
  <c r="K9" i="206"/>
  <c r="F8" i="223"/>
  <c r="F48" i="223"/>
  <c r="AT8" i="223"/>
  <c r="J9" i="206"/>
  <c r="Q8" i="223"/>
  <c r="E47" i="223"/>
  <c r="C7" i="267"/>
  <c r="E8" i="223"/>
  <c r="E7" i="223"/>
  <c r="Q47" i="222"/>
  <c r="N6" i="267"/>
  <c r="Q48" i="222"/>
  <c r="AT19" i="222"/>
  <c r="X48" i="222"/>
  <c r="P47" i="211"/>
  <c r="I10" i="206"/>
  <c r="E9" i="211"/>
  <c r="P48" i="221"/>
  <c r="AT18" i="221"/>
  <c r="P8" i="211"/>
  <c r="AS8" i="221"/>
  <c r="E47" i="221"/>
  <c r="C5" i="267"/>
  <c r="AS7" i="221"/>
  <c r="H8" i="206"/>
  <c r="P7" i="211"/>
  <c r="Q19" i="220"/>
  <c r="G18" i="129"/>
  <c r="N16" i="220"/>
  <c r="N16" i="211"/>
  <c r="AS16" i="211"/>
  <c r="D17" i="206"/>
  <c r="Q7" i="220"/>
  <c r="G9" i="129"/>
  <c r="P48" i="220"/>
  <c r="AT18" i="220"/>
  <c r="I48" i="220"/>
  <c r="AT11" i="220"/>
  <c r="G12" i="206"/>
  <c r="AR48" i="219"/>
  <c r="AT46" i="219"/>
  <c r="M15" i="219"/>
  <c r="M48" i="219"/>
  <c r="Z48" i="219"/>
  <c r="AT28" i="219"/>
  <c r="F10" i="90"/>
  <c r="F39" i="90"/>
  <c r="F28" i="90"/>
  <c r="F22" i="90"/>
  <c r="F23" i="90"/>
  <c r="F36" i="90"/>
  <c r="F34" i="90"/>
  <c r="F38" i="90"/>
  <c r="F11" i="90"/>
  <c r="F17" i="90"/>
  <c r="F30" i="90"/>
  <c r="F12" i="90"/>
  <c r="F24" i="90"/>
  <c r="F18" i="90"/>
  <c r="F14" i="90"/>
  <c r="F21" i="90"/>
  <c r="F40" i="90"/>
  <c r="F35" i="90"/>
  <c r="F43" i="90"/>
  <c r="F42" i="90"/>
  <c r="F33" i="90"/>
  <c r="F27" i="90"/>
  <c r="F19" i="90"/>
  <c r="F46" i="90"/>
  <c r="F13" i="90"/>
  <c r="F41" i="90"/>
  <c r="F26" i="90"/>
  <c r="F20" i="90"/>
  <c r="F15" i="90"/>
  <c r="F37" i="90"/>
  <c r="F32" i="90"/>
  <c r="F29" i="90"/>
  <c r="F45" i="90"/>
  <c r="F16" i="90"/>
  <c r="F47" i="90"/>
  <c r="F9" i="90"/>
  <c r="F44" i="90"/>
  <c r="F31" i="90"/>
  <c r="F25" i="90"/>
  <c r="Q46" i="211"/>
  <c r="D21" i="90"/>
  <c r="AQ45" i="219"/>
  <c r="AQ48" i="219"/>
  <c r="AT45" i="219"/>
  <c r="AS19" i="219"/>
  <c r="AS17" i="211"/>
  <c r="D18" i="206"/>
  <c r="F18" i="206"/>
  <c r="Q13" i="211"/>
  <c r="D15" i="129"/>
  <c r="H10" i="211"/>
  <c r="H48" i="219"/>
  <c r="AS10" i="211"/>
  <c r="D11" i="206"/>
  <c r="F11" i="206"/>
  <c r="F11" i="129"/>
  <c r="Q7" i="219"/>
  <c r="F9" i="129"/>
  <c r="F13" i="206"/>
  <c r="AS12" i="211"/>
  <c r="D13" i="206"/>
  <c r="J12" i="219"/>
  <c r="F13" i="129"/>
  <c r="Q11" i="211"/>
  <c r="D13" i="129"/>
  <c r="AS8" i="219"/>
  <c r="O17" i="219"/>
  <c r="AS7" i="219"/>
  <c r="F8" i="206"/>
  <c r="E13" i="90"/>
  <c r="E43" i="90"/>
  <c r="E37" i="90"/>
  <c r="E18" i="90"/>
  <c r="E47" i="90"/>
  <c r="E20" i="90"/>
  <c r="E31" i="90"/>
  <c r="E17" i="90"/>
  <c r="E16" i="90"/>
  <c r="E22" i="90"/>
  <c r="E26" i="90"/>
  <c r="E28" i="90"/>
  <c r="E14" i="90"/>
  <c r="E27" i="90"/>
  <c r="E21" i="90"/>
  <c r="E38" i="90"/>
  <c r="E35" i="90"/>
  <c r="E11" i="90"/>
  <c r="E36" i="90"/>
  <c r="E15" i="90"/>
  <c r="E39" i="90"/>
  <c r="E19" i="90"/>
  <c r="E10" i="90"/>
  <c r="E23" i="90"/>
  <c r="E34" i="90"/>
  <c r="E42" i="90"/>
  <c r="E32" i="90"/>
  <c r="AT44" i="218"/>
  <c r="Z47" i="211"/>
  <c r="AS44" i="211"/>
  <c r="D45" i="206"/>
  <c r="Q47" i="218"/>
  <c r="N2" i="267"/>
  <c r="AT11" i="218"/>
  <c r="AS7" i="218"/>
  <c r="Q7" i="218"/>
  <c r="E9" i="129"/>
  <c r="G9" i="218"/>
  <c r="G48" i="218"/>
  <c r="Q9" i="211"/>
  <c r="D11" i="129"/>
  <c r="E7" i="230"/>
  <c r="E48" i="230"/>
  <c r="Q8" i="206"/>
  <c r="AE8" i="206"/>
  <c r="E7" i="244"/>
  <c r="E7" i="243"/>
  <c r="AC8" i="206"/>
  <c r="E7" i="242"/>
  <c r="E48" i="242"/>
  <c r="Z8" i="206"/>
  <c r="E7" i="239"/>
  <c r="E48" i="239"/>
  <c r="X8" i="206"/>
  <c r="X9" i="206"/>
  <c r="F8" i="237"/>
  <c r="F48" i="237"/>
  <c r="AT8" i="237"/>
  <c r="W8" i="206"/>
  <c r="E7" i="236"/>
  <c r="E48" i="236"/>
  <c r="AT7" i="236"/>
  <c r="V22" i="90"/>
  <c r="V18" i="90"/>
  <c r="V9" i="90"/>
  <c r="V33" i="90"/>
  <c r="V27" i="90"/>
  <c r="V31" i="90"/>
  <c r="V17" i="90"/>
  <c r="V19" i="90"/>
  <c r="V34" i="90"/>
  <c r="V39" i="90"/>
  <c r="V10" i="90"/>
  <c r="V14" i="90"/>
  <c r="V26" i="90"/>
  <c r="V46" i="90"/>
  <c r="E7" i="233"/>
  <c r="E48" i="233"/>
  <c r="S8" i="206"/>
  <c r="E7" i="231"/>
  <c r="E7" i="225"/>
  <c r="E48" i="225"/>
  <c r="AT7" i="225"/>
  <c r="L9" i="206"/>
  <c r="F8" i="225"/>
  <c r="F48" i="225"/>
  <c r="AT8" i="225"/>
  <c r="AT26" i="222"/>
  <c r="E7" i="221"/>
  <c r="H9" i="206"/>
  <c r="F8" i="221"/>
  <c r="F48" i="221"/>
  <c r="AT8" i="221"/>
  <c r="AQ45" i="211"/>
  <c r="J48" i="219"/>
  <c r="AT12" i="219"/>
  <c r="O48" i="219"/>
  <c r="E7" i="219"/>
  <c r="E48" i="219"/>
  <c r="F8" i="219"/>
  <c r="AT10" i="219"/>
  <c r="E8" i="206"/>
  <c r="AT7" i="230"/>
  <c r="AT7" i="239"/>
  <c r="AT17" i="219"/>
  <c r="AU47" i="211"/>
  <c r="AU48" i="211"/>
  <c r="D32" i="129"/>
  <c r="D30" i="129"/>
  <c r="D24" i="129"/>
  <c r="AI9" i="63"/>
  <c r="D31" i="129"/>
  <c r="D29" i="129"/>
  <c r="E7" i="241"/>
  <c r="AB8" i="206"/>
  <c r="Q48" i="241"/>
  <c r="AT19" i="241"/>
  <c r="Q7" i="241"/>
  <c r="AB16" i="206"/>
  <c r="AB17" i="129"/>
  <c r="AT39" i="238"/>
  <c r="Q47" i="238"/>
  <c r="Q48" i="238"/>
  <c r="AK47" i="211"/>
  <c r="M48" i="238"/>
  <c r="AH22" i="267"/>
  <c r="AB9" i="129"/>
  <c r="AT15" i="238"/>
  <c r="N22" i="267"/>
  <c r="AT19" i="238"/>
  <c r="K81" i="264"/>
  <c r="F8" i="224"/>
  <c r="F48" i="224"/>
  <c r="AT8" i="224"/>
  <c r="Q47" i="224"/>
  <c r="N8" i="267"/>
  <c r="Q7" i="224"/>
  <c r="K9" i="129"/>
  <c r="W48" i="218"/>
  <c r="AT25" i="218"/>
  <c r="E11" i="129"/>
  <c r="M11" i="129"/>
  <c r="Q7" i="226"/>
  <c r="M9" i="129"/>
  <c r="AS7" i="234"/>
  <c r="W48" i="234"/>
  <c r="AT25" i="234"/>
  <c r="AS9" i="211"/>
  <c r="D10" i="206"/>
  <c r="W47" i="211"/>
  <c r="G9" i="228"/>
  <c r="G48" i="228"/>
  <c r="AT9" i="228"/>
  <c r="O10" i="206"/>
  <c r="Q7" i="211"/>
  <c r="D9" i="129"/>
  <c r="E7" i="228"/>
  <c r="E48" i="228"/>
  <c r="AS7" i="220"/>
  <c r="G16" i="206"/>
  <c r="AS15" i="211"/>
  <c r="D16" i="206"/>
  <c r="W7" i="211"/>
  <c r="G358" i="264"/>
  <c r="E279" i="264"/>
  <c r="G91" i="264"/>
  <c r="E46" i="264"/>
  <c r="E212" i="264"/>
  <c r="E204" i="264"/>
  <c r="E454" i="264"/>
  <c r="E481" i="264"/>
  <c r="G480" i="264"/>
  <c r="G335" i="264"/>
  <c r="E23" i="264"/>
  <c r="E82" i="264"/>
  <c r="E183" i="264"/>
  <c r="G352" i="264"/>
  <c r="E451" i="264"/>
  <c r="G450" i="264"/>
  <c r="E341" i="264"/>
  <c r="G339" i="264"/>
  <c r="E326" i="264"/>
  <c r="G324" i="264"/>
  <c r="E409" i="264"/>
  <c r="E92" i="264"/>
  <c r="AT7" i="233"/>
  <c r="AT7" i="219"/>
  <c r="F9" i="206"/>
  <c r="AT7" i="228"/>
  <c r="AT12" i="239"/>
  <c r="N15" i="267"/>
  <c r="Q48" i="231"/>
  <c r="AT19" i="231"/>
  <c r="AT15" i="219"/>
  <c r="J10" i="129"/>
  <c r="T9" i="206"/>
  <c r="F8" i="233"/>
  <c r="F48" i="233"/>
  <c r="AT8" i="233"/>
  <c r="AT17" i="240"/>
  <c r="O48" i="211"/>
  <c r="H19" i="134"/>
  <c r="J12" i="211"/>
  <c r="E7" i="218"/>
  <c r="N48" i="220"/>
  <c r="AT16" i="220"/>
  <c r="AE33" i="211"/>
  <c r="R22" i="90"/>
  <c r="AR48" i="218"/>
  <c r="AR46" i="211"/>
  <c r="F8" i="218"/>
  <c r="R37" i="90"/>
  <c r="Q19" i="242"/>
  <c r="AG48" i="219"/>
  <c r="AG35" i="211"/>
  <c r="W8" i="211"/>
  <c r="E17" i="211"/>
  <c r="AM19" i="211"/>
  <c r="AQ19" i="211"/>
  <c r="E25" i="211"/>
  <c r="E10" i="211"/>
  <c r="M7" i="211"/>
  <c r="AL7" i="211"/>
  <c r="F10" i="211"/>
  <c r="AT7" i="242"/>
  <c r="F20" i="206"/>
  <c r="Q19" i="219"/>
  <c r="E8" i="211"/>
  <c r="C11" i="267"/>
  <c r="AT7" i="237"/>
  <c r="N26" i="267"/>
  <c r="Q48" i="242"/>
  <c r="AT19" i="242"/>
  <c r="W20" i="206"/>
  <c r="Q19" i="236"/>
  <c r="Q48" i="236"/>
  <c r="AT19" i="236"/>
  <c r="R15" i="90"/>
  <c r="AT12" i="218"/>
  <c r="E20" i="206"/>
  <c r="Q19" i="218"/>
  <c r="O9" i="206"/>
  <c r="F8" i="228"/>
  <c r="R10" i="90"/>
  <c r="AT10" i="218"/>
  <c r="AT32" i="218"/>
  <c r="AN48" i="220"/>
  <c r="AT42" i="220"/>
  <c r="AN42" i="211"/>
  <c r="AL40" i="211"/>
  <c r="E12" i="211"/>
  <c r="E19" i="218"/>
  <c r="J19" i="211"/>
  <c r="W19" i="211"/>
  <c r="AA19" i="211"/>
  <c r="J7" i="211"/>
  <c r="AQ8" i="211"/>
  <c r="E16" i="211"/>
  <c r="AT9" i="218"/>
  <c r="N11" i="267"/>
  <c r="Q48" i="227"/>
  <c r="AT19" i="227"/>
  <c r="E7" i="229"/>
  <c r="AT21" i="219"/>
  <c r="U20" i="206"/>
  <c r="Q19" i="234"/>
  <c r="Q48" i="234"/>
  <c r="AT19" i="234"/>
  <c r="R45" i="90"/>
  <c r="N9" i="267"/>
  <c r="Q48" i="225"/>
  <c r="AT19" i="225"/>
  <c r="N10" i="267"/>
  <c r="Q48" i="226"/>
  <c r="AT19" i="226"/>
  <c r="O28" i="90"/>
  <c r="O33" i="90"/>
  <c r="O19" i="90"/>
  <c r="O12" i="90"/>
  <c r="O26" i="90"/>
  <c r="O20" i="90"/>
  <c r="O41" i="90"/>
  <c r="O24" i="90"/>
  <c r="O27" i="90"/>
  <c r="O11" i="90"/>
  <c r="O32" i="90"/>
  <c r="O21" i="90"/>
  <c r="O18" i="90"/>
  <c r="O46" i="90"/>
  <c r="O15" i="90"/>
  <c r="O37" i="90"/>
  <c r="O10" i="90"/>
  <c r="O42" i="90"/>
  <c r="O34" i="90"/>
  <c r="O40" i="90"/>
  <c r="O25" i="90"/>
  <c r="O44" i="90"/>
  <c r="O23" i="90"/>
  <c r="O14" i="90"/>
  <c r="O16" i="90"/>
  <c r="O47" i="90"/>
  <c r="O45" i="90"/>
  <c r="O43" i="90"/>
  <c r="O36" i="90"/>
  <c r="O29" i="90"/>
  <c r="R25" i="90"/>
  <c r="L48" i="218"/>
  <c r="L14" i="211"/>
  <c r="Q19" i="233"/>
  <c r="Q48" i="233"/>
  <c r="AT19" i="233"/>
  <c r="T20" i="206"/>
  <c r="AK39" i="211"/>
  <c r="AK48" i="224"/>
  <c r="AT39" i="224"/>
  <c r="U48" i="220"/>
  <c r="AT23" i="220"/>
  <c r="AT40" i="220"/>
  <c r="T48" i="232"/>
  <c r="AT22" i="232"/>
  <c r="T22" i="211"/>
  <c r="AT30" i="220"/>
  <c r="AT17" i="211"/>
  <c r="AU17" i="211"/>
  <c r="I9" i="206"/>
  <c r="F8" i="222"/>
  <c r="F48" i="222"/>
  <c r="AT8" i="222"/>
  <c r="R43" i="90"/>
  <c r="R30" i="90"/>
  <c r="R11" i="90"/>
  <c r="R34" i="90"/>
  <c r="R16" i="90"/>
  <c r="R38" i="90"/>
  <c r="R14" i="90"/>
  <c r="R23" i="90"/>
  <c r="R29" i="90"/>
  <c r="R27" i="90"/>
  <c r="R24" i="90"/>
  <c r="R28" i="90"/>
  <c r="R39" i="90"/>
  <c r="R35" i="90"/>
  <c r="R47" i="90"/>
  <c r="R13" i="90"/>
  <c r="R46" i="90"/>
  <c r="R36" i="90"/>
  <c r="R20" i="90"/>
  <c r="R12" i="90"/>
  <c r="R19" i="90"/>
  <c r="R9" i="90"/>
  <c r="R40" i="90"/>
  <c r="R21" i="90"/>
  <c r="R32" i="90"/>
  <c r="R44" i="90"/>
  <c r="R31" i="90"/>
  <c r="R33" i="90"/>
  <c r="R26" i="90"/>
  <c r="AP48" i="221"/>
  <c r="AT44" i="221"/>
  <c r="AP44" i="211"/>
  <c r="Z48" i="225"/>
  <c r="AT28" i="225"/>
  <c r="Z28" i="211"/>
  <c r="R48" i="222"/>
  <c r="R20" i="211"/>
  <c r="S48" i="243"/>
  <c r="AT21" i="243"/>
  <c r="S21" i="211"/>
  <c r="O17" i="211"/>
  <c r="V23" i="90"/>
  <c r="V32" i="90"/>
  <c r="V13" i="90"/>
  <c r="V16" i="90"/>
  <c r="V42" i="90"/>
  <c r="V38" i="90"/>
  <c r="N28" i="267"/>
  <c r="Q48" i="244"/>
  <c r="AT19" i="244"/>
  <c r="S13" i="90"/>
  <c r="S22" i="90"/>
  <c r="S42" i="90"/>
  <c r="S26" i="90"/>
  <c r="S36" i="90"/>
  <c r="P9" i="206"/>
  <c r="F8" i="229"/>
  <c r="AT42" i="218"/>
  <c r="W25" i="211"/>
  <c r="K48" i="223"/>
  <c r="K13" i="211"/>
  <c r="X48" i="221"/>
  <c r="X26" i="211"/>
  <c r="P48" i="226"/>
  <c r="AT18" i="226"/>
  <c r="P18" i="211"/>
  <c r="Y48" i="220"/>
  <c r="AT27" i="220"/>
  <c r="Y27" i="211"/>
  <c r="AA48" i="227"/>
  <c r="AT29" i="227"/>
  <c r="AA29" i="211"/>
  <c r="K46" i="90"/>
  <c r="K32" i="90"/>
  <c r="K23" i="90"/>
  <c r="K11" i="90"/>
  <c r="K9" i="90"/>
  <c r="K42" i="90"/>
  <c r="K26" i="90"/>
  <c r="K40" i="90"/>
  <c r="K10" i="90"/>
  <c r="K35" i="90"/>
  <c r="K25" i="90"/>
  <c r="K28" i="90"/>
  <c r="K34" i="90"/>
  <c r="K33" i="90"/>
  <c r="K43" i="90"/>
  <c r="K20" i="90"/>
  <c r="K13" i="90"/>
  <c r="K21" i="90"/>
  <c r="K44" i="90"/>
  <c r="K45" i="90"/>
  <c r="R8" i="211"/>
  <c r="E48" i="221"/>
  <c r="V35" i="90"/>
  <c r="V29" i="90"/>
  <c r="V25" i="90"/>
  <c r="V12" i="90"/>
  <c r="E48" i="243"/>
  <c r="E48" i="223"/>
  <c r="S14" i="90"/>
  <c r="S41" i="90"/>
  <c r="S32" i="90"/>
  <c r="S15" i="90"/>
  <c r="S24" i="90"/>
  <c r="S45" i="90"/>
  <c r="S47" i="90"/>
  <c r="S21" i="90"/>
  <c r="V43" i="90"/>
  <c r="V11" i="90"/>
  <c r="V36" i="90"/>
  <c r="V24" i="90"/>
  <c r="S16" i="90"/>
  <c r="S39" i="90"/>
  <c r="K20" i="206"/>
  <c r="Q19" i="224"/>
  <c r="Q48" i="224"/>
  <c r="AT19" i="224"/>
  <c r="P25" i="90"/>
  <c r="P47" i="90"/>
  <c r="P32" i="90"/>
  <c r="P45" i="90"/>
  <c r="P26" i="90"/>
  <c r="AC31" i="211"/>
  <c r="AO48" i="227"/>
  <c r="AT43" i="227"/>
  <c r="AO43" i="211"/>
  <c r="AB48" i="221"/>
  <c r="AT30" i="221"/>
  <c r="AT30" i="211"/>
  <c r="AU30" i="211"/>
  <c r="AB30" i="211"/>
  <c r="AI48" i="221"/>
  <c r="AT37" i="221"/>
  <c r="AI37" i="211"/>
  <c r="AM48" i="218"/>
  <c r="AM41" i="211"/>
  <c r="AD32" i="211"/>
  <c r="AR8" i="211"/>
  <c r="F45" i="211"/>
  <c r="O7" i="211"/>
  <c r="F19" i="226"/>
  <c r="E19" i="226"/>
  <c r="M19" i="211"/>
  <c r="V19" i="211"/>
  <c r="F38" i="211"/>
  <c r="AD7" i="211"/>
  <c r="N19" i="211"/>
  <c r="F25" i="211"/>
  <c r="F40" i="211"/>
  <c r="F41" i="211"/>
  <c r="AF34" i="211"/>
  <c r="AG7" i="211"/>
  <c r="AN7" i="211"/>
  <c r="S8" i="211"/>
  <c r="Y8" i="211"/>
  <c r="AD8" i="211"/>
  <c r="AO8" i="211"/>
  <c r="E13" i="211"/>
  <c r="AF19" i="211"/>
  <c r="F21" i="211"/>
  <c r="Q26" i="211"/>
  <c r="E31" i="211"/>
  <c r="F36" i="211"/>
  <c r="F37" i="211"/>
  <c r="AP8" i="211"/>
  <c r="AC19" i="211"/>
  <c r="AO19" i="211"/>
  <c r="T7" i="211"/>
  <c r="E35" i="211"/>
  <c r="E36" i="211"/>
  <c r="F39" i="211"/>
  <c r="Q42" i="211"/>
  <c r="Q45" i="211"/>
  <c r="H7" i="211"/>
  <c r="K7" i="211"/>
  <c r="V7" i="211"/>
  <c r="AH8" i="211"/>
  <c r="Q38" i="211"/>
  <c r="E19" i="237"/>
  <c r="F19" i="237"/>
  <c r="R7" i="211"/>
  <c r="F8" i="230"/>
  <c r="F48" i="230"/>
  <c r="Q9" i="206"/>
  <c r="W8" i="267"/>
  <c r="Z48" i="224"/>
  <c r="AT28" i="224"/>
  <c r="Q43" i="211"/>
  <c r="AF7" i="211"/>
  <c r="I8" i="211"/>
  <c r="AN8" i="211"/>
  <c r="E14" i="211"/>
  <c r="E18" i="211"/>
  <c r="L19" i="211"/>
  <c r="E22" i="211"/>
  <c r="E23" i="211"/>
  <c r="Q30" i="211"/>
  <c r="E32" i="211"/>
  <c r="E38" i="211"/>
  <c r="E39" i="211"/>
  <c r="E45" i="211"/>
  <c r="F9" i="211"/>
  <c r="F12" i="211"/>
  <c r="F7" i="219"/>
  <c r="F14" i="211"/>
  <c r="E20" i="211"/>
  <c r="E21" i="211"/>
  <c r="F23" i="211"/>
  <c r="E26" i="211"/>
  <c r="F28" i="211"/>
  <c r="Q36" i="211"/>
  <c r="Q37" i="211"/>
  <c r="Q41" i="211"/>
  <c r="AO7" i="211"/>
  <c r="G8" i="211"/>
  <c r="AI8" i="211"/>
  <c r="F7" i="221"/>
  <c r="AM7" i="211"/>
  <c r="F19" i="225"/>
  <c r="E19" i="225"/>
  <c r="S19" i="211"/>
  <c r="E29" i="211"/>
  <c r="AC8" i="211"/>
  <c r="F7" i="233"/>
  <c r="AK19" i="211"/>
  <c r="Q20" i="211"/>
  <c r="E41" i="211"/>
  <c r="E43" i="211"/>
  <c r="E19" i="227"/>
  <c r="F7" i="235"/>
  <c r="F19" i="235"/>
  <c r="E19" i="235"/>
  <c r="Q44" i="211"/>
  <c r="AK7" i="211"/>
  <c r="F19" i="240"/>
  <c r="E19" i="240"/>
  <c r="K10" i="206"/>
  <c r="G9" i="224"/>
  <c r="U7" i="211"/>
  <c r="AI7" i="211"/>
  <c r="T8" i="211"/>
  <c r="AF8" i="211"/>
  <c r="AL8" i="211"/>
  <c r="F11" i="211"/>
  <c r="F13" i="211"/>
  <c r="P19" i="211"/>
  <c r="U19" i="211"/>
  <c r="Z19" i="211"/>
  <c r="AG19" i="211"/>
  <c r="F20" i="211"/>
  <c r="Q25" i="211"/>
  <c r="E27" i="211"/>
  <c r="E30" i="211"/>
  <c r="Q32" i="211"/>
  <c r="E34" i="211"/>
  <c r="E44" i="211"/>
  <c r="L7" i="211"/>
  <c r="AG8" i="211"/>
  <c r="AM8" i="211"/>
  <c r="AJ19" i="211"/>
  <c r="Q22" i="211"/>
  <c r="Q31" i="211"/>
  <c r="F15" i="211"/>
  <c r="F7" i="218"/>
  <c r="F19" i="221"/>
  <c r="F19" i="211"/>
  <c r="G19" i="211"/>
  <c r="E15" i="211"/>
  <c r="Q23" i="211"/>
  <c r="F24" i="211"/>
  <c r="E33" i="211"/>
  <c r="F35" i="211"/>
  <c r="AR7" i="211"/>
  <c r="F18" i="211"/>
  <c r="E19" i="224"/>
  <c r="H19" i="211"/>
  <c r="F19" i="224"/>
  <c r="Q39" i="211"/>
  <c r="F22" i="211"/>
  <c r="F27" i="211"/>
  <c r="F19" i="228"/>
  <c r="E19" i="228"/>
  <c r="Q27" i="211"/>
  <c r="F7" i="229"/>
  <c r="E19" i="229"/>
  <c r="U8" i="211"/>
  <c r="F7" i="244"/>
  <c r="AI28" i="267"/>
  <c r="AL48" i="244"/>
  <c r="AT40" i="244"/>
  <c r="AN26" i="267"/>
  <c r="AQ48" i="242"/>
  <c r="AT45" i="242"/>
  <c r="AJ26" i="267"/>
  <c r="AM48" i="242"/>
  <c r="AT41" i="242"/>
  <c r="AM24" i="267"/>
  <c r="AP48" i="240"/>
  <c r="AT44" i="240"/>
  <c r="AE24" i="267"/>
  <c r="AH48" i="240"/>
  <c r="AT36" i="240"/>
  <c r="U24" i="267"/>
  <c r="X48" i="240"/>
  <c r="AT26" i="240"/>
  <c r="AE23" i="267"/>
  <c r="AH48" i="239"/>
  <c r="AT36" i="239"/>
  <c r="Y23" i="267"/>
  <c r="AB48" i="239"/>
  <c r="AT30" i="239"/>
  <c r="T47" i="211"/>
  <c r="AJ21" i="267"/>
  <c r="AM48" i="237"/>
  <c r="AT41" i="237"/>
  <c r="T21" i="267"/>
  <c r="W48" i="237"/>
  <c r="AT25" i="237"/>
  <c r="AE19" i="267"/>
  <c r="AH48" i="235"/>
  <c r="AT36" i="235"/>
  <c r="AB17" i="267"/>
  <c r="AE48" i="233"/>
  <c r="AT33" i="233"/>
  <c r="AL16" i="267"/>
  <c r="AO48" i="232"/>
  <c r="AT43" i="232"/>
  <c r="Q47" i="230"/>
  <c r="Z13" i="267"/>
  <c r="AC48" i="229"/>
  <c r="AT31" i="229"/>
  <c r="Q47" i="229"/>
  <c r="AI12" i="267"/>
  <c r="AL48" i="228"/>
  <c r="AT40" i="228"/>
  <c r="V11" i="267"/>
  <c r="Y48" i="227"/>
  <c r="AT27" i="227"/>
  <c r="AF10" i="267"/>
  <c r="AI48" i="226"/>
  <c r="AT37" i="226"/>
  <c r="R10" i="267"/>
  <c r="U48" i="226"/>
  <c r="AT23" i="226"/>
  <c r="AJ9" i="267"/>
  <c r="AM48" i="225"/>
  <c r="AT41" i="225"/>
  <c r="Z9" i="267"/>
  <c r="AC48" i="225"/>
  <c r="AT31" i="225"/>
  <c r="AJ8" i="267"/>
  <c r="AM48" i="224"/>
  <c r="AT41" i="224"/>
  <c r="V47" i="211"/>
  <c r="AN7" i="267"/>
  <c r="AQ48" i="223"/>
  <c r="AT45" i="223"/>
  <c r="X7" i="267"/>
  <c r="AA48" i="223"/>
  <c r="AT29" i="223"/>
  <c r="Q47" i="223"/>
  <c r="S5" i="267"/>
  <c r="V48" i="221"/>
  <c r="AT24" i="221"/>
  <c r="AF4" i="267"/>
  <c r="AI48" i="220"/>
  <c r="AT37" i="220"/>
  <c r="AN47" i="211"/>
  <c r="AE2" i="267"/>
  <c r="AH48" i="218"/>
  <c r="AE47" i="211"/>
  <c r="V2" i="267"/>
  <c r="Y48" i="218"/>
  <c r="M7" i="267"/>
  <c r="P48" i="223"/>
  <c r="AT18" i="223"/>
  <c r="AS19" i="235"/>
  <c r="AP48" i="219"/>
  <c r="K48" i="244"/>
  <c r="AT13" i="244"/>
  <c r="L48" i="242"/>
  <c r="AT14" i="242"/>
  <c r="V10" i="206"/>
  <c r="AS8" i="235"/>
  <c r="AS8" i="211"/>
  <c r="D9" i="206"/>
  <c r="I48" i="234"/>
  <c r="AT11" i="234"/>
  <c r="I48" i="221"/>
  <c r="AT11" i="221"/>
  <c r="M9" i="90" a="1"/>
  <c r="AH36" i="218"/>
  <c r="AH36" i="211"/>
  <c r="V48" i="220"/>
  <c r="AT24" i="220"/>
  <c r="AG48" i="228"/>
  <c r="AT35" i="228"/>
  <c r="N48" i="232"/>
  <c r="AT16" i="232"/>
  <c r="AO48" i="233"/>
  <c r="AT43" i="233"/>
  <c r="AC48" i="235"/>
  <c r="AT31" i="235"/>
  <c r="T48" i="241"/>
  <c r="AT22" i="241"/>
  <c r="V48" i="244"/>
  <c r="AT24" i="244"/>
  <c r="AH27" i="267"/>
  <c r="AK48" i="243"/>
  <c r="AT39" i="243"/>
  <c r="AG47" i="211"/>
  <c r="U26" i="267"/>
  <c r="X48" i="242"/>
  <c r="AT26" i="242"/>
  <c r="AB25" i="267"/>
  <c r="AE48" i="241"/>
  <c r="AT33" i="241"/>
  <c r="R25" i="267"/>
  <c r="U48" i="241"/>
  <c r="AT23" i="241"/>
  <c r="P24" i="267"/>
  <c r="S48" i="240"/>
  <c r="AT21" i="240"/>
  <c r="AD23" i="267"/>
  <c r="AG48" i="239"/>
  <c r="AT35" i="239"/>
  <c r="AD22" i="267"/>
  <c r="AG48" i="238"/>
  <c r="AT35" i="238"/>
  <c r="Z22" i="267"/>
  <c r="AC48" i="238"/>
  <c r="AT31" i="238"/>
  <c r="R47" i="211"/>
  <c r="AE21" i="267"/>
  <c r="AH48" i="237"/>
  <c r="AT36" i="237"/>
  <c r="O21" i="267"/>
  <c r="R48" i="237"/>
  <c r="AT20" i="237"/>
  <c r="AJ47" i="211"/>
  <c r="AL18" i="267"/>
  <c r="AO48" i="234"/>
  <c r="AT43" i="234"/>
  <c r="AH18" i="267"/>
  <c r="AK48" i="234"/>
  <c r="AT39" i="234"/>
  <c r="S18" i="267"/>
  <c r="V48" i="234"/>
  <c r="AT24" i="234"/>
  <c r="U17" i="267"/>
  <c r="X48" i="233"/>
  <c r="AT26" i="233"/>
  <c r="S16" i="267"/>
  <c r="V48" i="232"/>
  <c r="AT24" i="232"/>
  <c r="V15" i="267"/>
  <c r="Y48" i="231"/>
  <c r="AT27" i="231"/>
  <c r="S48" i="230"/>
  <c r="AT21" i="230"/>
  <c r="U13" i="267"/>
  <c r="X48" i="229"/>
  <c r="AT26" i="229"/>
  <c r="Q13" i="267"/>
  <c r="T48" i="229"/>
  <c r="AT22" i="229"/>
  <c r="AH12" i="267"/>
  <c r="AK48" i="228"/>
  <c r="AT39" i="228"/>
  <c r="X12" i="267"/>
  <c r="AA48" i="228"/>
  <c r="AT29" i="228"/>
  <c r="X48" i="228"/>
  <c r="AT26" i="228"/>
  <c r="O12" i="267"/>
  <c r="R48" i="228"/>
  <c r="AT20" i="228"/>
  <c r="S48" i="227"/>
  <c r="AT21" i="227"/>
  <c r="AI10" i="267"/>
  <c r="AL48" i="226"/>
  <c r="AT40" i="226"/>
  <c r="Y10" i="267"/>
  <c r="AB48" i="226"/>
  <c r="AT30" i="226"/>
  <c r="U10" i="267"/>
  <c r="X48" i="226"/>
  <c r="AT26" i="226"/>
  <c r="AI9" i="267"/>
  <c r="AL48" i="225"/>
  <c r="AT40" i="225"/>
  <c r="Y9" i="267"/>
  <c r="AB48" i="225"/>
  <c r="AT30" i="225"/>
  <c r="S9" i="267"/>
  <c r="V48" i="225"/>
  <c r="AT24" i="225"/>
  <c r="S48" i="225"/>
  <c r="AT21" i="225"/>
  <c r="S48" i="224"/>
  <c r="AT21" i="224"/>
  <c r="AC48" i="223"/>
  <c r="AT31" i="223"/>
  <c r="W48" i="223"/>
  <c r="AT25" i="223"/>
  <c r="AJ6" i="267"/>
  <c r="AM48" i="222"/>
  <c r="AT41" i="222"/>
  <c r="AF48" i="222"/>
  <c r="AT34" i="222"/>
  <c r="AD48" i="222"/>
  <c r="AT32" i="222"/>
  <c r="AN5" i="267"/>
  <c r="AQ48" i="221"/>
  <c r="AJ5" i="267"/>
  <c r="AM48" i="221"/>
  <c r="AT41" i="221"/>
  <c r="Q47" i="221"/>
  <c r="AF3" i="267"/>
  <c r="AI48" i="219"/>
  <c r="X3" i="267"/>
  <c r="AA48" i="219"/>
  <c r="AT29" i="219"/>
  <c r="AT29" i="211"/>
  <c r="AU29" i="211"/>
  <c r="R3" i="267"/>
  <c r="U48" i="219"/>
  <c r="AH2" i="267"/>
  <c r="AK48" i="218"/>
  <c r="F47" i="241"/>
  <c r="D25" i="267"/>
  <c r="E47" i="240"/>
  <c r="O47" i="211"/>
  <c r="F47" i="231"/>
  <c r="D15" i="267"/>
  <c r="M8" i="267"/>
  <c r="P48" i="224"/>
  <c r="AT18" i="224"/>
  <c r="E47" i="218"/>
  <c r="AO48" i="241"/>
  <c r="AT43" i="241"/>
  <c r="AD48" i="228"/>
  <c r="AT32" i="228"/>
  <c r="AP48" i="220"/>
  <c r="AT44" i="220"/>
  <c r="I48" i="236"/>
  <c r="J48" i="233"/>
  <c r="AT12" i="233"/>
  <c r="J48" i="228"/>
  <c r="AT12" i="228"/>
  <c r="H48" i="227"/>
  <c r="AT10" i="227"/>
  <c r="L48" i="220"/>
  <c r="AT14" i="220"/>
  <c r="X9" i="90" a="1"/>
  <c r="AA9" i="90" a="1"/>
  <c r="AN48" i="219"/>
  <c r="AT42" i="219"/>
  <c r="X48" i="223"/>
  <c r="AT26" i="223"/>
  <c r="R48" i="223"/>
  <c r="AT20" i="223"/>
  <c r="AE48" i="225"/>
  <c r="AT33" i="225"/>
  <c r="AT33" i="211"/>
  <c r="AU33" i="211"/>
  <c r="K48" i="225"/>
  <c r="AT13" i="225"/>
  <c r="AI48" i="229"/>
  <c r="AT37" i="229"/>
  <c r="AP48" i="235"/>
  <c r="AT44" i="235"/>
  <c r="AB48" i="244"/>
  <c r="AT30" i="244"/>
  <c r="Q19" i="243"/>
  <c r="Q48" i="243"/>
  <c r="AT19" i="243"/>
  <c r="AR48" i="241"/>
  <c r="AT46" i="241"/>
  <c r="AR48" i="240"/>
  <c r="AT46" i="240"/>
  <c r="AR48" i="236"/>
  <c r="AT46" i="236"/>
  <c r="AR48" i="232"/>
  <c r="AT46" i="232"/>
  <c r="AR48" i="225"/>
  <c r="AT46" i="225"/>
  <c r="AR48" i="221"/>
  <c r="AT46" i="221"/>
  <c r="AE28" i="267"/>
  <c r="AH48" i="244"/>
  <c r="AT36" i="244"/>
  <c r="U28" i="267"/>
  <c r="X48" i="244"/>
  <c r="AT26" i="244"/>
  <c r="AA48" i="243"/>
  <c r="AT29" i="243"/>
  <c r="X27" i="267"/>
  <c r="AD48" i="242"/>
  <c r="AT32" i="242"/>
  <c r="AB48" i="242"/>
  <c r="AT30" i="242"/>
  <c r="Z48" i="242"/>
  <c r="AT28" i="242"/>
  <c r="O25" i="267"/>
  <c r="R48" i="241"/>
  <c r="AT20" i="241"/>
  <c r="AK24" i="267"/>
  <c r="AN48" i="240"/>
  <c r="AT42" i="240"/>
  <c r="AC24" i="267"/>
  <c r="AF48" i="240"/>
  <c r="AT34" i="240"/>
  <c r="Y24" i="267"/>
  <c r="AB48" i="240"/>
  <c r="AT30" i="240"/>
  <c r="O24" i="267"/>
  <c r="R48" i="240"/>
  <c r="AT20" i="240"/>
  <c r="S23" i="267"/>
  <c r="V48" i="239"/>
  <c r="AT24" i="239"/>
  <c r="AN22" i="267"/>
  <c r="AQ48" i="238"/>
  <c r="AT45" i="238"/>
  <c r="AC22" i="267"/>
  <c r="AF48" i="238"/>
  <c r="AT34" i="238"/>
  <c r="Y22" i="267"/>
  <c r="AB48" i="238"/>
  <c r="AT30" i="238"/>
  <c r="Z48" i="238"/>
  <c r="AT28" i="238"/>
  <c r="AD21" i="267"/>
  <c r="AG48" i="237"/>
  <c r="AT35" i="237"/>
  <c r="AN20" i="267"/>
  <c r="AQ48" i="236"/>
  <c r="AT45" i="236"/>
  <c r="AJ48" i="236"/>
  <c r="AT38" i="236"/>
  <c r="AD20" i="267"/>
  <c r="AG48" i="236"/>
  <c r="AT35" i="236"/>
  <c r="AN19" i="267"/>
  <c r="AQ48" i="235"/>
  <c r="AT45" i="235"/>
  <c r="S48" i="235"/>
  <c r="AT21" i="235"/>
  <c r="X48" i="234"/>
  <c r="AT26" i="234"/>
  <c r="R18" i="267"/>
  <c r="U48" i="234"/>
  <c r="AT23" i="234"/>
  <c r="AJ17" i="267"/>
  <c r="AM48" i="233"/>
  <c r="AT41" i="233"/>
  <c r="AJ48" i="233"/>
  <c r="AT38" i="233"/>
  <c r="Z48" i="233"/>
  <c r="AT28" i="233"/>
  <c r="Q47" i="232"/>
  <c r="Q15" i="267"/>
  <c r="T48" i="231"/>
  <c r="AT22" i="231"/>
  <c r="O15" i="267"/>
  <c r="R48" i="231"/>
  <c r="AT20" i="231"/>
  <c r="X13" i="267"/>
  <c r="AA48" i="229"/>
  <c r="AT29" i="229"/>
  <c r="AK12" i="267"/>
  <c r="AN48" i="228"/>
  <c r="AT42" i="228"/>
  <c r="AE12" i="267"/>
  <c r="AH48" i="228"/>
  <c r="AT36" i="228"/>
  <c r="S12" i="267"/>
  <c r="V48" i="228"/>
  <c r="AT24" i="228"/>
  <c r="R11" i="267"/>
  <c r="U48" i="227"/>
  <c r="AT23" i="227"/>
  <c r="AO48" i="226"/>
  <c r="AT43" i="226"/>
  <c r="AL10" i="267"/>
  <c r="AH10" i="267"/>
  <c r="AK48" i="226"/>
  <c r="AT39" i="226"/>
  <c r="AD10" i="267"/>
  <c r="AG48" i="226"/>
  <c r="AT35" i="226"/>
  <c r="T10" i="267"/>
  <c r="W48" i="226"/>
  <c r="AT25" i="226"/>
  <c r="AF9" i="267"/>
  <c r="AI48" i="225"/>
  <c r="AT37" i="225"/>
  <c r="X9" i="267"/>
  <c r="AA48" i="225"/>
  <c r="AT29" i="225"/>
  <c r="AL8" i="267"/>
  <c r="AO48" i="224"/>
  <c r="AT43" i="224"/>
  <c r="AD7" i="267"/>
  <c r="AG48" i="223"/>
  <c r="AT35" i="223"/>
  <c r="AM6" i="267"/>
  <c r="AP48" i="222"/>
  <c r="AT44" i="222"/>
  <c r="AE6" i="267"/>
  <c r="AH48" i="222"/>
  <c r="AT36" i="222"/>
  <c r="S48" i="222"/>
  <c r="AT21" i="222"/>
  <c r="AL4" i="267"/>
  <c r="AO48" i="220"/>
  <c r="AT43" i="220"/>
  <c r="AD4" i="267"/>
  <c r="AG48" i="220"/>
  <c r="AT35" i="220"/>
  <c r="T4" i="267"/>
  <c r="W48" i="220"/>
  <c r="AT25" i="220"/>
  <c r="Q47" i="220"/>
  <c r="Q47" i="219"/>
  <c r="W48" i="219"/>
  <c r="AM47" i="211"/>
  <c r="AF48" i="218"/>
  <c r="Z48" i="218"/>
  <c r="F47" i="228"/>
  <c r="D12" i="267"/>
  <c r="E47" i="244"/>
  <c r="E47" i="241"/>
  <c r="E17" i="267"/>
  <c r="G48" i="233"/>
  <c r="AT9" i="233"/>
  <c r="K47" i="211"/>
  <c r="E47" i="231"/>
  <c r="E47" i="229"/>
  <c r="N48" i="226"/>
  <c r="AT16" i="226"/>
  <c r="M3" i="267"/>
  <c r="P48" i="219"/>
  <c r="F47" i="219"/>
  <c r="Q8" i="236"/>
  <c r="W10" i="129"/>
  <c r="AL48" i="224"/>
  <c r="AT40" i="224"/>
  <c r="G48" i="244"/>
  <c r="AT9" i="244"/>
  <c r="G48" i="243"/>
  <c r="AT9" i="243"/>
  <c r="M48" i="242"/>
  <c r="AT15" i="242"/>
  <c r="G48" i="242"/>
  <c r="AT9" i="242"/>
  <c r="I48" i="240"/>
  <c r="AT11" i="240"/>
  <c r="G48" i="240"/>
  <c r="AT9" i="240"/>
  <c r="AS7" i="238"/>
  <c r="V13" i="206"/>
  <c r="F48" i="232"/>
  <c r="AT8" i="232"/>
  <c r="K48" i="226"/>
  <c r="AT13" i="226"/>
  <c r="L12" i="206"/>
  <c r="I11" i="225"/>
  <c r="M48" i="223"/>
  <c r="AT15" i="223"/>
  <c r="AS7" i="222"/>
  <c r="AS7" i="211"/>
  <c r="D8" i="206"/>
  <c r="M48" i="220"/>
  <c r="AT15" i="220"/>
  <c r="AT15" i="211"/>
  <c r="AU15" i="211"/>
  <c r="I48" i="219"/>
  <c r="AT11" i="219"/>
  <c r="G9" i="90" a="1"/>
  <c r="AO48" i="218"/>
  <c r="T48" i="220"/>
  <c r="AT22" i="220"/>
  <c r="AT22" i="211"/>
  <c r="AU22" i="211"/>
  <c r="AF48" i="228"/>
  <c r="AT34" i="228"/>
  <c r="AR48" i="244"/>
  <c r="AT46" i="244"/>
  <c r="AR48" i="239"/>
  <c r="AT46" i="239"/>
  <c r="AR48" i="235"/>
  <c r="AT46" i="235"/>
  <c r="AR48" i="231"/>
  <c r="AT46" i="231"/>
  <c r="AR48" i="228"/>
  <c r="AT46" i="228"/>
  <c r="AR48" i="224"/>
  <c r="AT46" i="224"/>
  <c r="AR48" i="220"/>
  <c r="AT46" i="220"/>
  <c r="AM48" i="244"/>
  <c r="AT41" i="244"/>
  <c r="AJ28" i="267"/>
  <c r="Z48" i="244"/>
  <c r="AT28" i="244"/>
  <c r="AM48" i="243"/>
  <c r="AT41" i="243"/>
  <c r="AJ27" i="267"/>
  <c r="AC48" i="243"/>
  <c r="AT31" i="243"/>
  <c r="AK26" i="267"/>
  <c r="AN48" i="242"/>
  <c r="AT42" i="242"/>
  <c r="S48" i="242"/>
  <c r="AT21" i="242"/>
  <c r="AF24" i="267"/>
  <c r="AI48" i="240"/>
  <c r="AT37" i="240"/>
  <c r="V24" i="267"/>
  <c r="Y48" i="240"/>
  <c r="AT27" i="240"/>
  <c r="R24" i="267"/>
  <c r="U48" i="240"/>
  <c r="AT23" i="240"/>
  <c r="S48" i="239"/>
  <c r="AT21" i="239"/>
  <c r="AA48" i="238"/>
  <c r="AT29" i="238"/>
  <c r="S48" i="238"/>
  <c r="AT21" i="238"/>
  <c r="AQ47" i="211"/>
  <c r="AG21" i="267"/>
  <c r="AJ48" i="237"/>
  <c r="AT38" i="237"/>
  <c r="Y21" i="267"/>
  <c r="AB48" i="237"/>
  <c r="AT30" i="237"/>
  <c r="Q21" i="267"/>
  <c r="T48" i="237"/>
  <c r="AT22" i="237"/>
  <c r="Y48" i="236"/>
  <c r="AT27" i="236"/>
  <c r="S20" i="267"/>
  <c r="V48" i="236"/>
  <c r="AT24" i="236"/>
  <c r="S48" i="236"/>
  <c r="AT21" i="236"/>
  <c r="AJ18" i="267"/>
  <c r="AM48" i="234"/>
  <c r="AT41" i="234"/>
  <c r="X18" i="267"/>
  <c r="AA48" i="234"/>
  <c r="AT29" i="234"/>
  <c r="Y47" i="211"/>
  <c r="Q18" i="267"/>
  <c r="T48" i="234"/>
  <c r="AT22" i="234"/>
  <c r="AC17" i="267"/>
  <c r="AF48" i="233"/>
  <c r="AT34" i="233"/>
  <c r="W48" i="233"/>
  <c r="AT25" i="233"/>
  <c r="W48" i="232"/>
  <c r="AT25" i="232"/>
  <c r="Z48" i="231"/>
  <c r="AT28" i="231"/>
  <c r="AF14" i="267"/>
  <c r="AI48" i="230"/>
  <c r="AT37" i="230"/>
  <c r="AB14" i="267"/>
  <c r="AE48" i="230"/>
  <c r="AT33" i="230"/>
  <c r="O14" i="267"/>
  <c r="R48" i="230"/>
  <c r="AT20" i="230"/>
  <c r="AG13" i="267"/>
  <c r="AJ48" i="229"/>
  <c r="AT38" i="229"/>
  <c r="AC13" i="267"/>
  <c r="AF48" i="229"/>
  <c r="AT34" i="229"/>
  <c r="S13" i="267"/>
  <c r="V48" i="229"/>
  <c r="AT24" i="229"/>
  <c r="AJ48" i="228"/>
  <c r="AT38" i="228"/>
  <c r="R12" i="267"/>
  <c r="U48" i="228"/>
  <c r="AT23" i="228"/>
  <c r="Q47" i="228"/>
  <c r="AQ48" i="227"/>
  <c r="AT45" i="227"/>
  <c r="Y11" i="267"/>
  <c r="AB48" i="227"/>
  <c r="AT30" i="227"/>
  <c r="W48" i="227"/>
  <c r="AT25" i="227"/>
  <c r="AG10" i="267"/>
  <c r="AJ48" i="226"/>
  <c r="AT38" i="226"/>
  <c r="AT38" i="211"/>
  <c r="AU38" i="211"/>
  <c r="S10" i="267"/>
  <c r="V48" i="226"/>
  <c r="AT24" i="226"/>
  <c r="AE9" i="267"/>
  <c r="AH48" i="225"/>
  <c r="AT36" i="225"/>
  <c r="U9" i="267"/>
  <c r="X48" i="225"/>
  <c r="AT26" i="225"/>
  <c r="O9" i="267"/>
  <c r="R48" i="225"/>
  <c r="AT20" i="225"/>
  <c r="AL5" i="267"/>
  <c r="AO48" i="221"/>
  <c r="AT43" i="221"/>
  <c r="AD48" i="221"/>
  <c r="AT32" i="221"/>
  <c r="Z48" i="221"/>
  <c r="AT28" i="221"/>
  <c r="AC4" i="267"/>
  <c r="AF48" i="220"/>
  <c r="AT34" i="220"/>
  <c r="AL3" i="267"/>
  <c r="AO48" i="219"/>
  <c r="AT43" i="219"/>
  <c r="AH3" i="267"/>
  <c r="AK48" i="219"/>
  <c r="AT39" i="219"/>
  <c r="Z2" i="267"/>
  <c r="AC48" i="218"/>
  <c r="P48" i="243"/>
  <c r="AT18" i="243"/>
  <c r="P48" i="242"/>
  <c r="AT18" i="242"/>
  <c r="E47" i="238"/>
  <c r="N48" i="238"/>
  <c r="AT16" i="238"/>
  <c r="E47" i="235"/>
  <c r="E47" i="232"/>
  <c r="F47" i="229"/>
  <c r="D13" i="267"/>
  <c r="P48" i="228"/>
  <c r="AT18" i="228"/>
  <c r="P48" i="227"/>
  <c r="AT18" i="227"/>
  <c r="E47" i="224"/>
  <c r="N48" i="223"/>
  <c r="AT16" i="223"/>
  <c r="N48" i="222"/>
  <c r="AT16" i="222"/>
  <c r="AT16" i="211"/>
  <c r="AU16" i="211"/>
  <c r="E47" i="220"/>
  <c r="Q15" i="211"/>
  <c r="D17" i="129"/>
  <c r="AE41" i="206"/>
  <c r="AD48" i="241"/>
  <c r="AT32" i="241"/>
  <c r="AP48" i="229"/>
  <c r="AT44" i="229"/>
  <c r="P39" i="206"/>
  <c r="L48" i="244"/>
  <c r="AT14" i="244"/>
  <c r="G48" i="241"/>
  <c r="AT9" i="241"/>
  <c r="K48" i="240"/>
  <c r="AT13" i="240"/>
  <c r="W12" i="206"/>
  <c r="W10" i="206"/>
  <c r="K48" i="234"/>
  <c r="AT13" i="234"/>
  <c r="K48" i="232"/>
  <c r="AT13" i="232"/>
  <c r="H48" i="232"/>
  <c r="AT10" i="232"/>
  <c r="L48" i="230"/>
  <c r="AT14" i="230"/>
  <c r="G48" i="229"/>
  <c r="AT9" i="229"/>
  <c r="L48" i="228"/>
  <c r="AT14" i="228"/>
  <c r="L48" i="227"/>
  <c r="AT14" i="227"/>
  <c r="AS7" i="227"/>
  <c r="G48" i="222"/>
  <c r="AT9" i="222"/>
  <c r="AS13" i="211"/>
  <c r="D14" i="206"/>
  <c r="V48" i="219"/>
  <c r="AT24" i="219"/>
  <c r="AT24" i="211"/>
  <c r="AU24" i="211"/>
  <c r="AA48" i="222"/>
  <c r="AT29" i="222"/>
  <c r="V48" i="223"/>
  <c r="AT24" i="223"/>
  <c r="L48" i="223"/>
  <c r="AT14" i="223"/>
  <c r="AG48" i="227"/>
  <c r="AT35" i="227"/>
  <c r="AG48" i="229"/>
  <c r="AT35" i="229"/>
  <c r="N48" i="233"/>
  <c r="AT16" i="233"/>
  <c r="AM48" i="235"/>
  <c r="AT41" i="235"/>
  <c r="U48" i="243"/>
  <c r="AT23" i="243"/>
  <c r="E424" i="264"/>
  <c r="E423" i="264"/>
  <c r="G483" i="264"/>
  <c r="E484" i="264"/>
  <c r="E483" i="264"/>
  <c r="L48" i="238"/>
  <c r="AT14" i="238"/>
  <c r="M48" i="226"/>
  <c r="AT15" i="226"/>
  <c r="U8" i="206"/>
  <c r="E7" i="234"/>
  <c r="E48" i="234"/>
  <c r="AT7" i="234"/>
  <c r="E7" i="220"/>
  <c r="E48" i="220"/>
  <c r="G8" i="206"/>
  <c r="C8" i="267"/>
  <c r="E48" i="224"/>
  <c r="C4" i="267"/>
  <c r="C19" i="267"/>
  <c r="E48" i="235"/>
  <c r="Y8" i="206"/>
  <c r="E7" i="238"/>
  <c r="W48" i="211"/>
  <c r="H27" i="134"/>
  <c r="I25" i="187"/>
  <c r="K25" i="187"/>
  <c r="AT25" i="219"/>
  <c r="AT25" i="211"/>
  <c r="AU25" i="211"/>
  <c r="N16" i="267"/>
  <c r="Q48" i="232"/>
  <c r="AT19" i="232"/>
  <c r="C24" i="267"/>
  <c r="E48" i="240"/>
  <c r="AT23" i="219"/>
  <c r="AT23" i="211"/>
  <c r="AU23" i="211"/>
  <c r="U48" i="211"/>
  <c r="H25" i="134"/>
  <c r="G25" i="134"/>
  <c r="AT37" i="219"/>
  <c r="AT37" i="211"/>
  <c r="AU37" i="211"/>
  <c r="AI48" i="211"/>
  <c r="H39" i="134"/>
  <c r="N7" i="267"/>
  <c r="Q48" i="223"/>
  <c r="AT19" i="223"/>
  <c r="N13" i="267"/>
  <c r="Q48" i="229"/>
  <c r="AT19" i="229"/>
  <c r="AM48" i="211"/>
  <c r="H43" i="134"/>
  <c r="G43" i="134"/>
  <c r="AT41" i="218"/>
  <c r="AT41" i="211"/>
  <c r="AU41" i="211"/>
  <c r="O9" i="134" a="1"/>
  <c r="AT7" i="223"/>
  <c r="T48" i="211"/>
  <c r="H24" i="134"/>
  <c r="G24" i="134"/>
  <c r="AT42" i="211"/>
  <c r="AU42" i="211"/>
  <c r="E19" i="211"/>
  <c r="AD48" i="211"/>
  <c r="H34" i="134"/>
  <c r="I32" i="187"/>
  <c r="L32" i="187"/>
  <c r="G34" i="134"/>
  <c r="AH9" i="134" a="1"/>
  <c r="AR48" i="211"/>
  <c r="H48" i="134"/>
  <c r="I46" i="187"/>
  <c r="AT46" i="218"/>
  <c r="AT46" i="211"/>
  <c r="AU46" i="211"/>
  <c r="F48" i="231"/>
  <c r="AT8" i="231"/>
  <c r="Q8" i="211"/>
  <c r="D10" i="129"/>
  <c r="AT31" i="218"/>
  <c r="AT31" i="211"/>
  <c r="AU31" i="211"/>
  <c r="AC48" i="211"/>
  <c r="H33" i="134"/>
  <c r="G33" i="134"/>
  <c r="AO48" i="211"/>
  <c r="H45" i="134"/>
  <c r="G45" i="134"/>
  <c r="AT43" i="218"/>
  <c r="AT43" i="211"/>
  <c r="E7" i="222"/>
  <c r="E48" i="222"/>
  <c r="I8" i="206"/>
  <c r="D3" i="267"/>
  <c r="F47" i="211"/>
  <c r="C13" i="267"/>
  <c r="E48" i="229"/>
  <c r="AT28" i="218"/>
  <c r="AT28" i="211"/>
  <c r="AU28" i="211"/>
  <c r="Z48" i="211"/>
  <c r="H30" i="134"/>
  <c r="N3" i="267"/>
  <c r="Q48" i="219"/>
  <c r="AT19" i="219"/>
  <c r="Q47" i="211"/>
  <c r="AA19" i="90"/>
  <c r="AA29" i="90"/>
  <c r="AA30" i="90"/>
  <c r="AA33" i="90"/>
  <c r="AA38" i="90"/>
  <c r="AA31" i="90"/>
  <c r="AA43" i="90"/>
  <c r="AA18" i="90"/>
  <c r="AA26" i="90"/>
  <c r="AA46" i="90"/>
  <c r="AA21" i="90"/>
  <c r="AA23" i="90"/>
  <c r="AA15" i="90"/>
  <c r="AA12" i="90"/>
  <c r="AA41" i="90"/>
  <c r="AA10" i="90"/>
  <c r="AA14" i="90"/>
  <c r="AA45" i="90"/>
  <c r="AA40" i="90"/>
  <c r="AA16" i="90"/>
  <c r="AA44" i="90"/>
  <c r="AA20" i="90"/>
  <c r="AA34" i="90"/>
  <c r="AA37" i="90"/>
  <c r="AA42" i="90"/>
  <c r="AA25" i="90"/>
  <c r="AA9" i="90"/>
  <c r="AA13" i="90"/>
  <c r="AA22" i="90"/>
  <c r="AA11" i="90"/>
  <c r="AA17" i="90"/>
  <c r="AA35" i="90"/>
  <c r="AA28" i="90"/>
  <c r="AA27" i="90"/>
  <c r="AA36" i="90"/>
  <c r="AA39" i="90"/>
  <c r="AA32" i="90"/>
  <c r="AA24" i="90"/>
  <c r="AA47" i="90"/>
  <c r="AT45" i="221"/>
  <c r="AT45" i="211"/>
  <c r="AU45" i="211"/>
  <c r="AQ48" i="211"/>
  <c r="H47" i="134"/>
  <c r="AT36" i="218"/>
  <c r="AT36" i="211"/>
  <c r="AU36" i="211"/>
  <c r="AH48" i="211"/>
  <c r="H38" i="134"/>
  <c r="G38" i="134"/>
  <c r="F7" i="211"/>
  <c r="AT8" i="230"/>
  <c r="AJ48" i="211"/>
  <c r="H40" i="134"/>
  <c r="X48" i="211"/>
  <c r="H28" i="134"/>
  <c r="AT26" i="221"/>
  <c r="AT26" i="211"/>
  <c r="AU26" i="211"/>
  <c r="AN48" i="211"/>
  <c r="H44" i="134"/>
  <c r="AB48" i="211"/>
  <c r="H32" i="134"/>
  <c r="I30" i="187"/>
  <c r="K30" i="187"/>
  <c r="AL48" i="211"/>
  <c r="H42" i="134"/>
  <c r="I40" i="187"/>
  <c r="K40" i="187"/>
  <c r="AT14" i="218"/>
  <c r="AT14" i="211"/>
  <c r="AU14" i="211"/>
  <c r="L48" i="211"/>
  <c r="H16" i="134"/>
  <c r="I14" i="187"/>
  <c r="K14" i="187"/>
  <c r="R9" i="134" a="1"/>
  <c r="R13" i="134"/>
  <c r="AT32" i="211"/>
  <c r="AU32" i="211"/>
  <c r="F48" i="228"/>
  <c r="Z9" i="134" a="1"/>
  <c r="Z38" i="134"/>
  <c r="Y9" i="134" a="1"/>
  <c r="E7" i="227"/>
  <c r="E48" i="227"/>
  <c r="N8" i="206"/>
  <c r="C22" i="267"/>
  <c r="E48" i="238"/>
  <c r="G21" i="90"/>
  <c r="G45" i="90"/>
  <c r="G11" i="90"/>
  <c r="G22" i="90"/>
  <c r="G16" i="90"/>
  <c r="G32" i="90"/>
  <c r="G10" i="90"/>
  <c r="G20" i="90"/>
  <c r="G46" i="90"/>
  <c r="G29" i="90"/>
  <c r="G31" i="90"/>
  <c r="G9" i="90"/>
  <c r="G40" i="90"/>
  <c r="G13" i="90"/>
  <c r="G24" i="90"/>
  <c r="G26" i="90"/>
  <c r="G14" i="90"/>
  <c r="G30" i="90"/>
  <c r="G47" i="90"/>
  <c r="G41" i="90"/>
  <c r="G18" i="90"/>
  <c r="G34" i="90"/>
  <c r="G28" i="90"/>
  <c r="G43" i="90"/>
  <c r="G15" i="90"/>
  <c r="G17" i="90"/>
  <c r="G44" i="90"/>
  <c r="G19" i="90"/>
  <c r="G37" i="90"/>
  <c r="G12" i="90"/>
  <c r="G23" i="90"/>
  <c r="G36" i="90"/>
  <c r="G39" i="90"/>
  <c r="G25" i="90"/>
  <c r="G42" i="90"/>
  <c r="G38" i="90"/>
  <c r="G27" i="90"/>
  <c r="G35" i="90"/>
  <c r="G33" i="90"/>
  <c r="AT18" i="219"/>
  <c r="AT18" i="211"/>
  <c r="AU18" i="211"/>
  <c r="P48" i="211"/>
  <c r="H20" i="134"/>
  <c r="G20" i="134"/>
  <c r="C15" i="267"/>
  <c r="E48" i="231"/>
  <c r="C25" i="267"/>
  <c r="E48" i="241"/>
  <c r="AF48" i="211"/>
  <c r="H36" i="134"/>
  <c r="G36" i="134"/>
  <c r="AT34" i="218"/>
  <c r="AT34" i="211"/>
  <c r="AU34" i="211"/>
  <c r="N4" i="267"/>
  <c r="Q48" i="220"/>
  <c r="AT19" i="220"/>
  <c r="X18" i="90"/>
  <c r="X46" i="90"/>
  <c r="X21" i="90"/>
  <c r="X22" i="90"/>
  <c r="X40" i="90"/>
  <c r="X31" i="90"/>
  <c r="X29" i="90"/>
  <c r="X19" i="90"/>
  <c r="X14" i="90"/>
  <c r="X10" i="90"/>
  <c r="X15" i="90"/>
  <c r="X45" i="90"/>
  <c r="X32" i="90"/>
  <c r="X30" i="90"/>
  <c r="X36" i="90"/>
  <c r="X39" i="90"/>
  <c r="X47" i="90"/>
  <c r="X42" i="90"/>
  <c r="X28" i="90"/>
  <c r="X24" i="90"/>
  <c r="X41" i="90"/>
  <c r="X27" i="90"/>
  <c r="X25" i="90"/>
  <c r="X20" i="90"/>
  <c r="X37" i="90"/>
  <c r="X23" i="90"/>
  <c r="X26" i="90"/>
  <c r="X16" i="90"/>
  <c r="X11" i="90"/>
  <c r="X12" i="90"/>
  <c r="X43" i="90"/>
  <c r="X35" i="90"/>
  <c r="X17" i="90"/>
  <c r="X33" i="90"/>
  <c r="X34" i="90"/>
  <c r="X38" i="90"/>
  <c r="X13" i="90"/>
  <c r="X9" i="90"/>
  <c r="X44" i="90"/>
  <c r="AK48" i="211"/>
  <c r="H41" i="134"/>
  <c r="I39" i="187"/>
  <c r="AT39" i="218"/>
  <c r="AT39" i="211"/>
  <c r="AU39" i="211"/>
  <c r="N5" i="267"/>
  <c r="Q48" i="221"/>
  <c r="AT19" i="221"/>
  <c r="F8" i="235"/>
  <c r="F48" i="235"/>
  <c r="AT8" i="235"/>
  <c r="V9" i="206"/>
  <c r="AT44" i="219"/>
  <c r="AT44" i="211"/>
  <c r="AU44" i="211"/>
  <c r="AP48" i="211"/>
  <c r="H46" i="134"/>
  <c r="I44" i="187"/>
  <c r="K44" i="187"/>
  <c r="AT27" i="218"/>
  <c r="AT27" i="211"/>
  <c r="AU27" i="211"/>
  <c r="Y48" i="211"/>
  <c r="H29" i="134"/>
  <c r="AT7" i="243"/>
  <c r="AI9" i="134" a="1"/>
  <c r="AI41" i="134"/>
  <c r="F48" i="229"/>
  <c r="AT8" i="229"/>
  <c r="AT20" i="222"/>
  <c r="AT20" i="211"/>
  <c r="AU20" i="211"/>
  <c r="R48" i="211"/>
  <c r="H22" i="134"/>
  <c r="G22" i="134"/>
  <c r="AT40" i="211"/>
  <c r="AU40" i="211"/>
  <c r="S48" i="211"/>
  <c r="H23" i="134"/>
  <c r="I21" i="187"/>
  <c r="K21" i="187"/>
  <c r="H48" i="211"/>
  <c r="H12" i="134"/>
  <c r="G12" i="134"/>
  <c r="J48" i="211"/>
  <c r="H14" i="134"/>
  <c r="G14" i="134"/>
  <c r="AC9" i="134" a="1"/>
  <c r="AC43" i="134"/>
  <c r="N48" i="211"/>
  <c r="H18" i="134"/>
  <c r="AT35" i="219"/>
  <c r="AT35" i="211"/>
  <c r="AU35" i="211"/>
  <c r="AG48" i="211"/>
  <c r="H37" i="134"/>
  <c r="I35" i="187"/>
  <c r="L35" i="187"/>
  <c r="F48" i="218"/>
  <c r="F8" i="211"/>
  <c r="Q48" i="218"/>
  <c r="C16" i="267"/>
  <c r="E48" i="232"/>
  <c r="N12" i="267"/>
  <c r="Q48" i="228"/>
  <c r="AT19" i="228"/>
  <c r="I48" i="225"/>
  <c r="I11" i="211"/>
  <c r="C28" i="267"/>
  <c r="E48" i="244"/>
  <c r="AT11" i="236"/>
  <c r="AB9" i="134" a="1"/>
  <c r="AB21" i="134"/>
  <c r="C2" i="267"/>
  <c r="E48" i="218"/>
  <c r="E47" i="211"/>
  <c r="M12" i="90"/>
  <c r="M14" i="90"/>
  <c r="M28" i="90"/>
  <c r="M9" i="90"/>
  <c r="M15" i="90"/>
  <c r="M36" i="90"/>
  <c r="M38" i="90"/>
  <c r="M42" i="90"/>
  <c r="M40" i="90"/>
  <c r="M35" i="90"/>
  <c r="M30" i="90"/>
  <c r="M27" i="90"/>
  <c r="M43" i="90"/>
  <c r="M16" i="90"/>
  <c r="M11" i="90"/>
  <c r="M44" i="90"/>
  <c r="M25" i="90"/>
  <c r="M41" i="90"/>
  <c r="M21" i="90"/>
  <c r="M31" i="90"/>
  <c r="M22" i="90"/>
  <c r="M37" i="90"/>
  <c r="M20" i="90"/>
  <c r="M33" i="90"/>
  <c r="M17" i="90"/>
  <c r="M39" i="90"/>
  <c r="M18" i="90"/>
  <c r="M34" i="90"/>
  <c r="M47" i="90"/>
  <c r="M26" i="90"/>
  <c r="M45" i="90"/>
  <c r="M29" i="90"/>
  <c r="M32" i="90"/>
  <c r="M19" i="90"/>
  <c r="M46" i="90"/>
  <c r="M23" i="90"/>
  <c r="M13" i="90"/>
  <c r="M24" i="90"/>
  <c r="M10" i="90"/>
  <c r="V20" i="206"/>
  <c r="Q19" i="235"/>
  <c r="Q48" i="235"/>
  <c r="AT19" i="235"/>
  <c r="N14" i="267"/>
  <c r="Q48" i="230"/>
  <c r="AT19" i="230"/>
  <c r="G48" i="224"/>
  <c r="AT9" i="224"/>
  <c r="AT9" i="211"/>
  <c r="AU9" i="211"/>
  <c r="G9" i="211"/>
  <c r="F48" i="241"/>
  <c r="AT8" i="241"/>
  <c r="AT7" i="221"/>
  <c r="M9" i="134" a="1"/>
  <c r="M13" i="134"/>
  <c r="AA48" i="211"/>
  <c r="H31" i="134"/>
  <c r="AT13" i="223"/>
  <c r="AT13" i="211"/>
  <c r="AU13" i="211"/>
  <c r="K48" i="211"/>
  <c r="H15" i="134"/>
  <c r="AE48" i="211"/>
  <c r="H35" i="134"/>
  <c r="AT21" i="211"/>
  <c r="AU21" i="211"/>
  <c r="V48" i="211"/>
  <c r="H26" i="134"/>
  <c r="I24" i="187"/>
  <c r="I48" i="211"/>
  <c r="H13" i="134"/>
  <c r="AT10" i="211"/>
  <c r="AU10" i="211"/>
  <c r="AS19" i="211"/>
  <c r="D20" i="206"/>
  <c r="AT12" i="211"/>
  <c r="AU12" i="211"/>
  <c r="E7" i="211"/>
  <c r="M48" i="211"/>
  <c r="H17" i="134"/>
  <c r="G17" i="134"/>
  <c r="AE9" i="134" a="1"/>
  <c r="AE21" i="134"/>
  <c r="F48" i="219"/>
  <c r="G48" i="211"/>
  <c r="H11" i="134"/>
  <c r="G11" i="134"/>
  <c r="J9" i="134" a="1"/>
  <c r="J26" i="134"/>
  <c r="AT7" i="218"/>
  <c r="E48" i="211"/>
  <c r="H9" i="134"/>
  <c r="I8" i="187"/>
  <c r="K8" i="187"/>
  <c r="AT7" i="244"/>
  <c r="AJ9" i="134" a="1"/>
  <c r="AT8" i="218"/>
  <c r="F48" i="211"/>
  <c r="H10" i="134"/>
  <c r="AI14" i="134"/>
  <c r="AI39" i="134"/>
  <c r="AI29" i="134"/>
  <c r="AI35" i="134"/>
  <c r="AI10" i="134"/>
  <c r="AI47" i="134"/>
  <c r="AI13" i="134"/>
  <c r="AI27" i="134"/>
  <c r="AI31" i="134"/>
  <c r="AI42" i="134"/>
  <c r="AT7" i="238"/>
  <c r="AD9" i="134" a="1"/>
  <c r="AD31" i="134"/>
  <c r="Y39" i="134"/>
  <c r="Q19" i="211"/>
  <c r="I22" i="187"/>
  <c r="M22" i="187"/>
  <c r="K22" i="187"/>
  <c r="M39" i="134"/>
  <c r="M21" i="134"/>
  <c r="AT8" i="219"/>
  <c r="K9" i="134" a="1"/>
  <c r="AC42" i="134"/>
  <c r="I12" i="187"/>
  <c r="M12" i="187"/>
  <c r="W9" i="134" a="1"/>
  <c r="AT7" i="231"/>
  <c r="U9" i="134" a="1"/>
  <c r="U38" i="134"/>
  <c r="AT7" i="229"/>
  <c r="AT7" i="240"/>
  <c r="AF9" i="134" a="1"/>
  <c r="AT7" i="235"/>
  <c r="AA9" i="134" a="1"/>
  <c r="AA46" i="134"/>
  <c r="P9" i="134" a="1"/>
  <c r="P41" i="134"/>
  <c r="AT7" i="224"/>
  <c r="AB28" i="134"/>
  <c r="AB38" i="134"/>
  <c r="AB29" i="134"/>
  <c r="AB31" i="134"/>
  <c r="AB11" i="134"/>
  <c r="AB20" i="134"/>
  <c r="AB27" i="134"/>
  <c r="AB24" i="134"/>
  <c r="X9" i="134" a="1"/>
  <c r="AT7" i="232"/>
  <c r="Q48" i="211"/>
  <c r="H21" i="134"/>
  <c r="AT19" i="218"/>
  <c r="AT19" i="211"/>
  <c r="AU19" i="211"/>
  <c r="AT8" i="228"/>
  <c r="T9" i="134" a="1"/>
  <c r="V9" i="134" a="1"/>
  <c r="AT7" i="222"/>
  <c r="N9" i="134" a="1"/>
  <c r="N38" i="134"/>
  <c r="G48" i="134"/>
  <c r="O11" i="134"/>
  <c r="O21" i="134"/>
  <c r="AT11" i="225"/>
  <c r="AT11" i="211"/>
  <c r="AU11" i="211"/>
  <c r="Q9" i="134" a="1"/>
  <c r="Q12" i="134"/>
  <c r="AT7" i="241"/>
  <c r="AG9" i="134" a="1"/>
  <c r="AG24" i="134"/>
  <c r="S9" i="134" a="1"/>
  <c r="AT7" i="227"/>
  <c r="AH23" i="134"/>
  <c r="AH24" i="134"/>
  <c r="AH18" i="134"/>
  <c r="AH17" i="134"/>
  <c r="AH36" i="134"/>
  <c r="AH34" i="134"/>
  <c r="AH35" i="134"/>
  <c r="AH25" i="134"/>
  <c r="L9" i="134" a="1"/>
  <c r="AT7" i="220"/>
  <c r="AT8" i="211"/>
  <c r="AU8" i="211"/>
  <c r="J32" i="134"/>
  <c r="Q32" i="134"/>
  <c r="Q46" i="134"/>
  <c r="W18" i="134"/>
  <c r="W24" i="134"/>
  <c r="W20" i="134"/>
  <c r="W41" i="134"/>
  <c r="W17" i="134"/>
  <c r="W31" i="134"/>
  <c r="W33" i="134"/>
  <c r="W25" i="134"/>
  <c r="W44" i="134"/>
  <c r="W46" i="134"/>
  <c r="W19" i="134"/>
  <c r="W16" i="134"/>
  <c r="W45" i="134"/>
  <c r="W12" i="134"/>
  <c r="W40" i="134"/>
  <c r="W13" i="134"/>
  <c r="W48" i="134"/>
  <c r="W34" i="134"/>
  <c r="W26" i="134"/>
  <c r="W21" i="134"/>
  <c r="W30" i="134"/>
  <c r="W32" i="134"/>
  <c r="W15" i="134"/>
  <c r="W29" i="134"/>
  <c r="W39" i="134"/>
  <c r="W36" i="134"/>
  <c r="W11" i="134"/>
  <c r="W27" i="134"/>
  <c r="W28" i="134"/>
  <c r="W23" i="134"/>
  <c r="W43" i="134"/>
  <c r="S15" i="134"/>
  <c r="T22" i="134"/>
  <c r="AA37" i="134"/>
  <c r="AA25" i="134"/>
  <c r="AA42" i="134"/>
  <c r="AA32" i="134"/>
  <c r="AA31" i="134"/>
  <c r="AA38" i="134"/>
  <c r="AA45" i="134"/>
  <c r="AA29" i="134"/>
  <c r="AA10" i="134"/>
  <c r="AA15" i="134"/>
  <c r="AA43" i="134"/>
  <c r="AA39" i="134"/>
  <c r="AA22" i="134"/>
  <c r="AA16" i="134"/>
  <c r="AA24" i="134"/>
  <c r="AA40" i="134"/>
  <c r="L26" i="134"/>
  <c r="N37" i="134"/>
  <c r="N41" i="134"/>
  <c r="N14" i="134"/>
  <c r="N18" i="134"/>
  <c r="N44" i="134"/>
  <c r="N45" i="134"/>
  <c r="N26" i="134"/>
  <c r="N24" i="134"/>
  <c r="N35" i="134"/>
  <c r="X36" i="134"/>
  <c r="X19" i="134"/>
  <c r="X39" i="134"/>
  <c r="X32" i="134"/>
  <c r="X45" i="134"/>
  <c r="AD19" i="134"/>
  <c r="AT7" i="211"/>
  <c r="AU7" i="211"/>
  <c r="T25" i="134"/>
  <c r="O32" i="134"/>
  <c r="O43" i="134"/>
  <c r="O35" i="134"/>
  <c r="O22" i="134"/>
  <c r="O15" i="134"/>
  <c r="O40" i="134"/>
  <c r="O28" i="134"/>
  <c r="O47" i="134"/>
  <c r="O36" i="134"/>
  <c r="O10" i="134"/>
  <c r="O12" i="134"/>
  <c r="O14" i="134"/>
  <c r="O26" i="134"/>
  <c r="T40" i="134"/>
  <c r="S38" i="134"/>
  <c r="O48" i="134"/>
  <c r="N9" i="134"/>
  <c r="N34" i="134"/>
  <c r="N22" i="134"/>
  <c r="AA36" i="134"/>
  <c r="AA33" i="134"/>
  <c r="AA34" i="134"/>
  <c r="AA35" i="134"/>
  <c r="AA11" i="134"/>
  <c r="T44" i="134"/>
  <c r="T24" i="134"/>
  <c r="S9" i="134"/>
  <c r="O41" i="134"/>
  <c r="AI33" i="134"/>
  <c r="AI30" i="134"/>
  <c r="AI17" i="134"/>
  <c r="AI45" i="134"/>
  <c r="AI37" i="134"/>
  <c r="AI28" i="134"/>
  <c r="AI38" i="134"/>
  <c r="AI20" i="134"/>
  <c r="AI21" i="134"/>
  <c r="AI22" i="134"/>
  <c r="AI43" i="134"/>
  <c r="AI18" i="134"/>
  <c r="AI48" i="134"/>
  <c r="AI23" i="134"/>
  <c r="AI34" i="134"/>
  <c r="AI9" i="134"/>
  <c r="AI16" i="134"/>
  <c r="AI36" i="134"/>
  <c r="AI15" i="134"/>
  <c r="AI19" i="134"/>
  <c r="S42" i="134"/>
  <c r="G40" i="134"/>
  <c r="I38" i="187"/>
  <c r="K38" i="187"/>
  <c r="O13" i="134"/>
  <c r="O24" i="134"/>
  <c r="T37" i="134"/>
  <c r="T23" i="134"/>
  <c r="S31" i="134"/>
  <c r="G41" i="134"/>
  <c r="O19" i="134"/>
  <c r="O23" i="134"/>
  <c r="O46" i="134"/>
  <c r="O25" i="134"/>
  <c r="AA27" i="134"/>
  <c r="AA13" i="134"/>
  <c r="AA47" i="134"/>
  <c r="AA28" i="134"/>
  <c r="AA23" i="134"/>
  <c r="AA44" i="134"/>
  <c r="AA12" i="134"/>
  <c r="AA17" i="134"/>
  <c r="AA9" i="134"/>
  <c r="K44" i="134"/>
  <c r="K46" i="134"/>
  <c r="K35" i="134"/>
  <c r="K9" i="134"/>
  <c r="K30" i="134"/>
  <c r="K18" i="134"/>
  <c r="AE43" i="134"/>
  <c r="AB42" i="134"/>
  <c r="AB40" i="134"/>
  <c r="AB47" i="134"/>
  <c r="AB14" i="134"/>
  <c r="AB12" i="134"/>
  <c r="AB48" i="134"/>
  <c r="AB45" i="134"/>
  <c r="AB17" i="134"/>
  <c r="J44" i="134"/>
  <c r="G46" i="134"/>
  <c r="G30" i="134"/>
  <c r="I28" i="187"/>
  <c r="AA48" i="134"/>
  <c r="AA21" i="134"/>
  <c r="AA14" i="134"/>
  <c r="AA19" i="134"/>
  <c r="AA30" i="134"/>
  <c r="AA26" i="134"/>
  <c r="AA20" i="134"/>
  <c r="AA18" i="134"/>
  <c r="AA41" i="134"/>
  <c r="T27" i="134"/>
  <c r="T43" i="134"/>
  <c r="J43" i="134"/>
  <c r="I23" i="187"/>
  <c r="L23" i="187"/>
  <c r="K29" i="134"/>
  <c r="K25" i="134"/>
  <c r="K43" i="134"/>
  <c r="K32" i="134"/>
  <c r="K27" i="134"/>
  <c r="K48" i="134"/>
  <c r="K21" i="134"/>
  <c r="K23" i="134"/>
  <c r="K33" i="134"/>
  <c r="K24" i="134"/>
  <c r="AG30" i="134"/>
  <c r="I31" i="187"/>
  <c r="Z32" i="134"/>
  <c r="AH10" i="134"/>
  <c r="AH38" i="134"/>
  <c r="AH26" i="134"/>
  <c r="AH19" i="134"/>
  <c r="AH32" i="134"/>
  <c r="AH42" i="134"/>
  <c r="AH47" i="134"/>
  <c r="AH30" i="134"/>
  <c r="AH43" i="134"/>
  <c r="AH14" i="134"/>
  <c r="AH44" i="134"/>
  <c r="AH12" i="134"/>
  <c r="AH28" i="134"/>
  <c r="AH27" i="134"/>
  <c r="AH13" i="134"/>
  <c r="AB10" i="134"/>
  <c r="AB33" i="134"/>
  <c r="AB34" i="134"/>
  <c r="AB13" i="134"/>
  <c r="AB22" i="134"/>
  <c r="AB19" i="134"/>
  <c r="AB37" i="134"/>
  <c r="AB26" i="134"/>
  <c r="AB15" i="134"/>
  <c r="Y42" i="134"/>
  <c r="AI44" i="134"/>
  <c r="AI11" i="134"/>
  <c r="AI46" i="134"/>
  <c r="AI32" i="134"/>
  <c r="AI24" i="134"/>
  <c r="AI26" i="134"/>
  <c r="AI12" i="134"/>
  <c r="AI25" i="134"/>
  <c r="AI40" i="134"/>
  <c r="L44" i="187"/>
  <c r="V32" i="134"/>
  <c r="V25" i="134"/>
  <c r="V36" i="134"/>
  <c r="U30" i="134"/>
  <c r="U42" i="134"/>
  <c r="G44" i="134"/>
  <c r="I42" i="187"/>
  <c r="Y19" i="134"/>
  <c r="Y23" i="134"/>
  <c r="AG14" i="134"/>
  <c r="AG38" i="134"/>
  <c r="K32" i="187"/>
  <c r="V15" i="134"/>
  <c r="X15" i="134"/>
  <c r="AG28" i="134"/>
  <c r="P19" i="134"/>
  <c r="V40" i="134"/>
  <c r="L21" i="134"/>
  <c r="Q19" i="134"/>
  <c r="Q17" i="134"/>
  <c r="Q22" i="134"/>
  <c r="Q14" i="134"/>
  <c r="Q9" i="134"/>
  <c r="Q27" i="134"/>
  <c r="G42" i="134"/>
  <c r="G9" i="134"/>
  <c r="I16" i="187"/>
  <c r="M16" i="187"/>
  <c r="G18" i="134"/>
  <c r="O29" i="134"/>
  <c r="O39" i="134"/>
  <c r="O34" i="134"/>
  <c r="O27" i="134"/>
  <c r="O18" i="134"/>
  <c r="O37" i="134"/>
  <c r="O42" i="134"/>
  <c r="O16" i="134"/>
  <c r="O31" i="134"/>
  <c r="O30" i="134"/>
  <c r="O44" i="134"/>
  <c r="O20" i="134"/>
  <c r="O33" i="134"/>
  <c r="O38" i="134"/>
  <c r="O45" i="134"/>
  <c r="O9" i="134"/>
  <c r="O17" i="134"/>
  <c r="AG18" i="134"/>
  <c r="AG46" i="134"/>
  <c r="AG44" i="134"/>
  <c r="P13" i="134"/>
  <c r="P43" i="134"/>
  <c r="AG39" i="134"/>
  <c r="AG11" i="134"/>
  <c r="AG15" i="134"/>
  <c r="V46" i="134"/>
  <c r="G23" i="134"/>
  <c r="AG43" i="134"/>
  <c r="I18" i="187"/>
  <c r="L18" i="187"/>
  <c r="Y40" i="134"/>
  <c r="AG33" i="134"/>
  <c r="AG31" i="134"/>
  <c r="P14" i="134"/>
  <c r="X12" i="134"/>
  <c r="X29" i="134"/>
  <c r="X25" i="134"/>
  <c r="X23" i="134"/>
  <c r="X27" i="134"/>
  <c r="X46" i="134"/>
  <c r="X11" i="134"/>
  <c r="X21" i="134"/>
  <c r="K38" i="134"/>
  <c r="K41" i="134"/>
  <c r="AB44" i="134"/>
  <c r="AB43" i="134"/>
  <c r="AB18" i="134"/>
  <c r="AB46" i="134"/>
  <c r="AB30" i="134"/>
  <c r="AB39" i="134"/>
  <c r="AB36" i="134"/>
  <c r="AB35" i="134"/>
  <c r="AB16" i="134"/>
  <c r="AB23" i="134"/>
  <c r="AB41" i="134"/>
  <c r="L37" i="134"/>
  <c r="P21" i="134"/>
  <c r="I43" i="187"/>
  <c r="L43" i="187"/>
  <c r="R21" i="134"/>
  <c r="I41" i="187"/>
  <c r="L41" i="187"/>
  <c r="S20" i="134"/>
  <c r="S47" i="134"/>
  <c r="AD38" i="134"/>
  <c r="X9" i="134"/>
  <c r="X14" i="134"/>
  <c r="X35" i="134"/>
  <c r="X30" i="134"/>
  <c r="X10" i="134"/>
  <c r="X16" i="134"/>
  <c r="X18" i="134"/>
  <c r="L33" i="134"/>
  <c r="L44" i="134"/>
  <c r="S11" i="134"/>
  <c r="P30" i="134"/>
  <c r="U37" i="134"/>
  <c r="U27" i="134"/>
  <c r="G32" i="134"/>
  <c r="AH33" i="134"/>
  <c r="AH22" i="134"/>
  <c r="AH37" i="134"/>
  <c r="AH45" i="134"/>
  <c r="AH40" i="134"/>
  <c r="R25" i="134"/>
  <c r="L19" i="134"/>
  <c r="L13" i="134"/>
  <c r="K28" i="187"/>
  <c r="S22" i="134"/>
  <c r="X31" i="134"/>
  <c r="R36" i="134"/>
  <c r="AF10" i="134"/>
  <c r="AF24" i="134"/>
  <c r="S27" i="134"/>
  <c r="N33" i="134"/>
  <c r="N20" i="134"/>
  <c r="AD32" i="134"/>
  <c r="AD30" i="134"/>
  <c r="X26" i="134"/>
  <c r="X38" i="134"/>
  <c r="X28" i="134"/>
  <c r="X22" i="134"/>
  <c r="X13" i="134"/>
  <c r="X33" i="134"/>
  <c r="X43" i="134"/>
  <c r="X24" i="134"/>
  <c r="X17" i="134"/>
  <c r="N48" i="134"/>
  <c r="N46" i="134"/>
  <c r="N43" i="134"/>
  <c r="N11" i="134"/>
  <c r="N10" i="134"/>
  <c r="N25" i="134"/>
  <c r="L20" i="134"/>
  <c r="L42" i="134"/>
  <c r="L9" i="134"/>
  <c r="U44" i="134"/>
  <c r="U15" i="134"/>
  <c r="P29" i="134"/>
  <c r="P35" i="134"/>
  <c r="Q25" i="134"/>
  <c r="Q40" i="134"/>
  <c r="Q30" i="134"/>
  <c r="Q36" i="134"/>
  <c r="W38" i="134"/>
  <c r="W37" i="134"/>
  <c r="W10" i="134"/>
  <c r="W14" i="134"/>
  <c r="W22" i="134"/>
  <c r="W9" i="134"/>
  <c r="W47" i="134"/>
  <c r="W42" i="134"/>
  <c r="W35" i="134"/>
  <c r="I15" i="187"/>
  <c r="I13" i="187"/>
  <c r="L13" i="187"/>
  <c r="G15" i="134"/>
  <c r="Y24" i="134"/>
  <c r="AE33" i="134"/>
  <c r="M48" i="134"/>
  <c r="M23" i="134"/>
  <c r="M33" i="134"/>
  <c r="M18" i="134"/>
  <c r="K13" i="187"/>
  <c r="AD17" i="134"/>
  <c r="R31" i="134"/>
  <c r="R44" i="134"/>
  <c r="R30" i="134"/>
  <c r="R9" i="134"/>
  <c r="R10" i="134"/>
  <c r="AD28" i="134"/>
  <c r="AD34" i="134"/>
  <c r="AE29" i="134"/>
  <c r="R43" i="134"/>
  <c r="J21" i="134"/>
  <c r="AD40" i="134"/>
  <c r="J36" i="134"/>
  <c r="I19" i="187"/>
  <c r="G21" i="134"/>
  <c r="L30" i="187"/>
  <c r="R24" i="134"/>
  <c r="U21" i="134"/>
  <c r="AD35" i="134"/>
  <c r="R15" i="134"/>
  <c r="R22" i="134"/>
  <c r="R27" i="134"/>
  <c r="R40" i="134"/>
  <c r="U43" i="134"/>
  <c r="AD43" i="134"/>
  <c r="G26" i="134"/>
  <c r="Z12" i="134"/>
  <c r="Z11" i="134"/>
  <c r="AD11" i="134"/>
  <c r="AD12" i="134"/>
  <c r="AD47" i="134"/>
  <c r="AD29" i="134"/>
  <c r="AD39" i="134"/>
  <c r="AD25" i="134"/>
  <c r="AD27" i="134"/>
  <c r="AD33" i="134"/>
  <c r="AD14" i="134"/>
  <c r="AD48" i="134"/>
  <c r="AD23" i="134"/>
  <c r="AD41" i="134"/>
  <c r="AD37" i="134"/>
  <c r="AD20" i="134"/>
  <c r="AD16" i="134"/>
  <c r="AD26" i="134"/>
  <c r="AD9" i="134"/>
  <c r="AD46" i="134"/>
  <c r="AD22" i="134"/>
  <c r="AD45" i="134"/>
  <c r="AD13" i="134"/>
  <c r="AD10" i="134"/>
  <c r="AD15" i="134"/>
  <c r="AD44" i="134"/>
  <c r="AD24" i="134"/>
  <c r="AD21" i="134"/>
  <c r="J29" i="134"/>
  <c r="J20" i="134"/>
  <c r="J37" i="134"/>
  <c r="J47" i="134"/>
  <c r="J42" i="134"/>
  <c r="J27" i="134"/>
  <c r="J23" i="134"/>
  <c r="J25" i="134"/>
  <c r="J19" i="134"/>
  <c r="J17" i="134"/>
  <c r="J35" i="134"/>
  <c r="J10" i="134"/>
  <c r="J40" i="134"/>
  <c r="J31" i="134"/>
  <c r="J28" i="134"/>
  <c r="J9" i="134"/>
  <c r="J48" i="134"/>
  <c r="J34" i="134"/>
  <c r="J24" i="134"/>
  <c r="J15" i="134"/>
  <c r="J18" i="134"/>
  <c r="J16" i="134"/>
  <c r="J33" i="134"/>
  <c r="J45" i="134"/>
  <c r="J46" i="134"/>
  <c r="J13" i="134"/>
  <c r="J14" i="134"/>
  <c r="J41" i="134"/>
  <c r="J30" i="134"/>
  <c r="J12" i="134"/>
  <c r="J22" i="134"/>
  <c r="J11" i="134"/>
  <c r="AE19" i="134"/>
  <c r="AE34" i="134"/>
  <c r="AE28" i="134"/>
  <c r="AE40" i="134"/>
  <c r="AE30" i="134"/>
  <c r="AE18" i="134"/>
  <c r="K24" i="187"/>
  <c r="L24" i="187"/>
  <c r="G35" i="134"/>
  <c r="I33" i="187"/>
  <c r="M33" i="187"/>
  <c r="Z36" i="134"/>
  <c r="Z43" i="134"/>
  <c r="Z47" i="134"/>
  <c r="Z42" i="134"/>
  <c r="Z26" i="134"/>
  <c r="Z21" i="134"/>
  <c r="Z9" i="134"/>
  <c r="Z46" i="134"/>
  <c r="Z35" i="134"/>
  <c r="Z48" i="134"/>
  <c r="Z22" i="134"/>
  <c r="Z39" i="134"/>
  <c r="Z41" i="134"/>
  <c r="Z34" i="134"/>
  <c r="Z15" i="134"/>
  <c r="Z14" i="134"/>
  <c r="Z20" i="134"/>
  <c r="Z10" i="134"/>
  <c r="Z28" i="134"/>
  <c r="Z16" i="134"/>
  <c r="R17" i="134"/>
  <c r="R39" i="134"/>
  <c r="R11" i="134"/>
  <c r="R18" i="134"/>
  <c r="R41" i="134"/>
  <c r="R34" i="134"/>
  <c r="R47" i="134"/>
  <c r="R35" i="134"/>
  <c r="R28" i="134"/>
  <c r="R48" i="134"/>
  <c r="R23" i="134"/>
  <c r="R20" i="134"/>
  <c r="R45" i="134"/>
  <c r="R29" i="134"/>
  <c r="R33" i="134"/>
  <c r="R37" i="134"/>
  <c r="R16" i="134"/>
  <c r="R14" i="134"/>
  <c r="R46" i="134"/>
  <c r="R32" i="134"/>
  <c r="R26" i="134"/>
  <c r="R19" i="134"/>
  <c r="R38" i="134"/>
  <c r="U31" i="134"/>
  <c r="U47" i="134"/>
  <c r="U24" i="134"/>
  <c r="U28" i="134"/>
  <c r="U23" i="134"/>
  <c r="U11" i="134"/>
  <c r="U48" i="134"/>
  <c r="U17" i="134"/>
  <c r="U10" i="134"/>
  <c r="U14" i="134"/>
  <c r="U36" i="134"/>
  <c r="U33" i="134"/>
  <c r="U18" i="134"/>
  <c r="U9" i="134"/>
  <c r="U41" i="134"/>
  <c r="U19" i="134"/>
  <c r="U26" i="134"/>
  <c r="U45" i="134"/>
  <c r="U25" i="134"/>
  <c r="U29" i="134"/>
  <c r="U32" i="134"/>
  <c r="U34" i="134"/>
  <c r="U35" i="134"/>
  <c r="U16" i="134"/>
  <c r="U12" i="134"/>
  <c r="U13" i="134"/>
  <c r="U22" i="134"/>
  <c r="U20" i="134"/>
  <c r="U40" i="134"/>
  <c r="AE14" i="134"/>
  <c r="G27" i="134"/>
  <c r="U46" i="134"/>
  <c r="AD42" i="134"/>
  <c r="R42" i="134"/>
  <c r="R12" i="134"/>
  <c r="U39" i="134"/>
  <c r="AD18" i="134"/>
  <c r="AD36" i="134"/>
  <c r="Z17" i="134"/>
  <c r="J39" i="134"/>
  <c r="J38" i="134"/>
  <c r="Z29" i="134"/>
  <c r="S25" i="134"/>
  <c r="S44" i="134"/>
  <c r="S10" i="134"/>
  <c r="S29" i="134"/>
  <c r="S33" i="134"/>
  <c r="S21" i="134"/>
  <c r="S48" i="134"/>
  <c r="S37" i="134"/>
  <c r="AF21" i="134"/>
  <c r="AF34" i="134"/>
  <c r="M8" i="187"/>
  <c r="M38" i="134"/>
  <c r="M9" i="134"/>
  <c r="Q41" i="134"/>
  <c r="Q11" i="134"/>
  <c r="Q37" i="134"/>
  <c r="S16" i="134"/>
  <c r="S46" i="134"/>
  <c r="S32" i="134"/>
  <c r="S43" i="134"/>
  <c r="AF25" i="134"/>
  <c r="I10" i="187"/>
  <c r="S18" i="134"/>
  <c r="P47" i="134"/>
  <c r="AF35" i="134"/>
  <c r="Q15" i="134"/>
  <c r="Q13" i="134"/>
  <c r="H8" i="134"/>
  <c r="L22" i="187"/>
  <c r="S19" i="134"/>
  <c r="AC11" i="134"/>
  <c r="AG13" i="134"/>
  <c r="V27" i="134"/>
  <c r="V21" i="134"/>
  <c r="G47" i="134"/>
  <c r="I45" i="187"/>
  <c r="M28" i="187"/>
  <c r="L28" i="187"/>
  <c r="Q18" i="134"/>
  <c r="Q39" i="134"/>
  <c r="Q33" i="134"/>
  <c r="Q24" i="134"/>
  <c r="Q26" i="134"/>
  <c r="Q10" i="134"/>
  <c r="Q23" i="134"/>
  <c r="M37" i="134"/>
  <c r="M15" i="134"/>
  <c r="M19" i="134"/>
  <c r="M10" i="134"/>
  <c r="H60" i="134"/>
  <c r="M28" i="134"/>
  <c r="M35" i="134"/>
  <c r="M20" i="134"/>
  <c r="Q20" i="134"/>
  <c r="Q44" i="134"/>
  <c r="Q38" i="134"/>
  <c r="S41" i="134"/>
  <c r="S13" i="134"/>
  <c r="S26" i="134"/>
  <c r="S30" i="134"/>
  <c r="P26" i="134"/>
  <c r="S23" i="134"/>
  <c r="Q47" i="134"/>
  <c r="Q43" i="134"/>
  <c r="Q45" i="134"/>
  <c r="Q16" i="134"/>
  <c r="AG25" i="134"/>
  <c r="AG47" i="134"/>
  <c r="T26" i="134"/>
  <c r="T21" i="134"/>
  <c r="X42" i="134"/>
  <c r="X41" i="134"/>
  <c r="X20" i="134"/>
  <c r="X48" i="134"/>
  <c r="X40" i="134"/>
  <c r="X37" i="134"/>
  <c r="X47" i="134"/>
  <c r="X44" i="134"/>
  <c r="X34" i="134"/>
  <c r="M22" i="134"/>
  <c r="AB25" i="134"/>
  <c r="AB32" i="134"/>
  <c r="AB9" i="134"/>
  <c r="H49" i="134"/>
  <c r="H50" i="134"/>
  <c r="H59" i="134"/>
  <c r="L46" i="187"/>
  <c r="M46" i="187"/>
  <c r="AJ17" i="134"/>
  <c r="AJ24" i="134"/>
  <c r="AJ34" i="134"/>
  <c r="Y28" i="134"/>
  <c r="Y25" i="134"/>
  <c r="Y17" i="134"/>
  <c r="Y26" i="134"/>
  <c r="Y30" i="134"/>
  <c r="Y14" i="134"/>
  <c r="Y29" i="134"/>
  <c r="Y9" i="134"/>
  <c r="Y48" i="134"/>
  <c r="Y41" i="134"/>
  <c r="Y38" i="134"/>
  <c r="Y12" i="134"/>
  <c r="Y10" i="134"/>
  <c r="Y20" i="134"/>
  <c r="Y35" i="134"/>
  <c r="Y37" i="134"/>
  <c r="Y34" i="134"/>
  <c r="Y31" i="134"/>
  <c r="Y13" i="134"/>
  <c r="Y18" i="134"/>
  <c r="Y16" i="134"/>
  <c r="Y46" i="134"/>
  <c r="V43" i="134"/>
  <c r="V17" i="134"/>
  <c r="V42" i="134"/>
  <c r="V19" i="134"/>
  <c r="V16" i="134"/>
  <c r="V14" i="134"/>
  <c r="V24" i="134"/>
  <c r="V11" i="134"/>
  <c r="V37" i="134"/>
  <c r="V38" i="134"/>
  <c r="V18" i="134"/>
  <c r="V29" i="134"/>
  <c r="V26" i="134"/>
  <c r="V31" i="134"/>
  <c r="V33" i="134"/>
  <c r="V48" i="134"/>
  <c r="V34" i="134"/>
  <c r="V47" i="134"/>
  <c r="V45" i="134"/>
  <c r="V9" i="134"/>
  <c r="V10" i="134"/>
  <c r="P12" i="134"/>
  <c r="P40" i="134"/>
  <c r="P17" i="134"/>
  <c r="P24" i="134"/>
  <c r="P38" i="134"/>
  <c r="P46" i="134"/>
  <c r="P10" i="134"/>
  <c r="P44" i="134"/>
  <c r="P34" i="134"/>
  <c r="P22" i="134"/>
  <c r="P11" i="134"/>
  <c r="P42" i="134"/>
  <c r="P28" i="134"/>
  <c r="P18" i="134"/>
  <c r="P37" i="134"/>
  <c r="P45" i="134"/>
  <c r="P16" i="134"/>
  <c r="P20" i="134"/>
  <c r="P23" i="134"/>
  <c r="P25" i="134"/>
  <c r="P36" i="134"/>
  <c r="V41" i="134"/>
  <c r="P9" i="134"/>
  <c r="Y45" i="134"/>
  <c r="Y44" i="134"/>
  <c r="Y47" i="134"/>
  <c r="V20" i="134"/>
  <c r="V13" i="134"/>
  <c r="Y15" i="134"/>
  <c r="V35" i="134"/>
  <c r="V39" i="134"/>
  <c r="L39" i="134"/>
  <c r="L34" i="134"/>
  <c r="L48" i="134"/>
  <c r="L31" i="134"/>
  <c r="L47" i="134"/>
  <c r="L27" i="134"/>
  <c r="L25" i="134"/>
  <c r="AG21" i="134"/>
  <c r="AG37" i="134"/>
  <c r="AG32" i="134"/>
  <c r="AG17" i="134"/>
  <c r="AG29" i="134"/>
  <c r="AG34" i="134"/>
  <c r="AG41" i="134"/>
  <c r="AG26" i="134"/>
  <c r="AG48" i="134"/>
  <c r="AG19" i="134"/>
  <c r="AG16" i="134"/>
  <c r="AG36" i="134"/>
  <c r="AG27" i="134"/>
  <c r="AG20" i="134"/>
  <c r="AG45" i="134"/>
  <c r="AG22" i="134"/>
  <c r="AG12" i="134"/>
  <c r="AG10" i="134"/>
  <c r="AG40" i="134"/>
  <c r="AG42" i="134"/>
  <c r="T29" i="134"/>
  <c r="T15" i="134"/>
  <c r="T9" i="134"/>
  <c r="T46" i="134"/>
  <c r="T45" i="134"/>
  <c r="T11" i="134"/>
  <c r="T14" i="134"/>
  <c r="T42" i="134"/>
  <c r="T39" i="134"/>
  <c r="T12" i="134"/>
  <c r="T34" i="134"/>
  <c r="T30" i="134"/>
  <c r="T32" i="134"/>
  <c r="M45" i="134"/>
  <c r="M30" i="134"/>
  <c r="M14" i="134"/>
  <c r="M17" i="134"/>
  <c r="M29" i="134"/>
  <c r="M11" i="134"/>
  <c r="M31" i="134"/>
  <c r="M16" i="134"/>
  <c r="M32" i="134"/>
  <c r="M47" i="134"/>
  <c r="M27" i="134"/>
  <c r="M12" i="134"/>
  <c r="M26" i="134"/>
  <c r="AC9" i="134"/>
  <c r="AC27" i="134"/>
  <c r="AC24" i="134"/>
  <c r="M25" i="187"/>
  <c r="L25" i="187"/>
  <c r="I17" i="187"/>
  <c r="K17" i="187"/>
  <c r="G19" i="134"/>
  <c r="H57" i="134"/>
  <c r="H53" i="134"/>
  <c r="Y36" i="134"/>
  <c r="Y33" i="134"/>
  <c r="Y21" i="134"/>
  <c r="AF11" i="134"/>
  <c r="AF31" i="134"/>
  <c r="AF38" i="134"/>
  <c r="AF41" i="134"/>
  <c r="AF48" i="134"/>
  <c r="AF15" i="134"/>
  <c r="AF47" i="134"/>
  <c r="AF23" i="134"/>
  <c r="AF9" i="134"/>
  <c r="AF16" i="134"/>
  <c r="AF42" i="134"/>
  <c r="AF40" i="134"/>
  <c r="K18" i="187"/>
  <c r="P32" i="134"/>
  <c r="V28" i="134"/>
  <c r="V30" i="134"/>
  <c r="P33" i="134"/>
  <c r="P27" i="134"/>
  <c r="L14" i="134"/>
  <c r="L46" i="134"/>
  <c r="P31" i="134"/>
  <c r="V23" i="134"/>
  <c r="AF46" i="134"/>
  <c r="Y11" i="134"/>
  <c r="V12" i="134"/>
  <c r="P48" i="134"/>
  <c r="AG9" i="134"/>
  <c r="AG23" i="134"/>
  <c r="L12" i="134"/>
  <c r="AF44" i="134"/>
  <c r="AG35" i="134"/>
  <c r="Y22" i="134"/>
  <c r="Y43" i="134"/>
  <c r="V22" i="134"/>
  <c r="V44" i="134"/>
  <c r="Y32" i="134"/>
  <c r="T47" i="134"/>
  <c r="AF22" i="134"/>
  <c r="AJ44" i="134"/>
  <c r="T19" i="134"/>
  <c r="T38" i="134"/>
  <c r="K12" i="134"/>
  <c r="K28" i="134"/>
  <c r="K45" i="134"/>
  <c r="K11" i="134"/>
  <c r="K20" i="134"/>
  <c r="K10" i="134"/>
  <c r="K17" i="134"/>
  <c r="K37" i="134"/>
  <c r="K14" i="134"/>
  <c r="K40" i="134"/>
  <c r="K16" i="134"/>
  <c r="K31" i="134"/>
  <c r="K36" i="134"/>
  <c r="K19" i="134"/>
  <c r="K42" i="134"/>
  <c r="K13" i="134"/>
  <c r="K26" i="134"/>
  <c r="K34" i="134"/>
  <c r="K39" i="134"/>
  <c r="K15" i="134"/>
  <c r="K47" i="134"/>
  <c r="K22" i="134"/>
  <c r="M42" i="134"/>
  <c r="M24" i="134"/>
  <c r="M41" i="134"/>
  <c r="Y27" i="134"/>
  <c r="H55" i="134"/>
  <c r="M30" i="187"/>
  <c r="L14" i="187"/>
  <c r="K41" i="187"/>
  <c r="L21" i="187"/>
  <c r="M24" i="187"/>
  <c r="L16" i="187"/>
  <c r="L40" i="187"/>
  <c r="K43" i="187"/>
  <c r="M18" i="187"/>
  <c r="M38" i="187"/>
  <c r="M14" i="187"/>
  <c r="I7" i="187"/>
  <c r="K46" i="187"/>
  <c r="M21" i="187"/>
  <c r="L8" i="187"/>
  <c r="K23" i="187"/>
  <c r="K19" i="187"/>
  <c r="L38" i="187"/>
  <c r="M13" i="187"/>
  <c r="K16" i="187"/>
  <c r="M17" i="187"/>
  <c r="M23" i="187"/>
  <c r="M32" i="187"/>
  <c r="K42" i="187"/>
  <c r="L42" i="187"/>
  <c r="K31" i="187"/>
  <c r="M31" i="187"/>
  <c r="L31" i="187"/>
  <c r="I9" i="187"/>
  <c r="I10" i="134"/>
  <c r="G10" i="134"/>
  <c r="I25" i="134"/>
  <c r="D8" i="134"/>
  <c r="E9" i="134"/>
  <c r="AJ35" i="134"/>
  <c r="I21" i="134"/>
  <c r="I45" i="134"/>
  <c r="L15" i="187"/>
  <c r="K15" i="187"/>
  <c r="M15" i="187"/>
  <c r="I47" i="134"/>
  <c r="I23" i="134"/>
  <c r="I15" i="134"/>
  <c r="I46" i="134"/>
  <c r="I30" i="134"/>
  <c r="I14" i="134"/>
  <c r="I43" i="134"/>
  <c r="I27" i="134"/>
  <c r="I11" i="134"/>
  <c r="I18" i="134"/>
  <c r="I42" i="134"/>
  <c r="I26" i="134"/>
  <c r="I35" i="134"/>
  <c r="I34" i="134"/>
  <c r="I28" i="134"/>
  <c r="I26" i="187"/>
  <c r="G28" i="134"/>
  <c r="K45" i="187"/>
  <c r="L45" i="187"/>
  <c r="AJ26" i="134"/>
  <c r="AJ10" i="134"/>
  <c r="AJ12" i="134"/>
  <c r="AJ19" i="134"/>
  <c r="AJ20" i="134"/>
  <c r="AJ43" i="134"/>
  <c r="AJ11" i="134"/>
  <c r="AJ27" i="134"/>
  <c r="AJ36" i="134"/>
  <c r="AJ37" i="134"/>
  <c r="AJ47" i="134"/>
  <c r="AJ33" i="134"/>
  <c r="AJ40" i="134"/>
  <c r="AJ30" i="134"/>
  <c r="AJ21" i="134"/>
  <c r="AJ45" i="134"/>
  <c r="AJ22" i="134"/>
  <c r="AJ39" i="134"/>
  <c r="AJ46" i="134"/>
  <c r="AJ25" i="134"/>
  <c r="AJ9" i="134"/>
  <c r="AJ16" i="134"/>
  <c r="AJ15" i="134"/>
  <c r="AJ28" i="134"/>
  <c r="AJ23" i="134"/>
  <c r="AJ42" i="134"/>
  <c r="AJ38" i="134"/>
  <c r="AJ48" i="134"/>
  <c r="AJ18" i="134"/>
  <c r="AJ14" i="134"/>
  <c r="AJ41" i="134"/>
  <c r="AJ13" i="134"/>
  <c r="AJ29" i="134"/>
  <c r="AJ31" i="134"/>
  <c r="AJ32" i="134"/>
  <c r="I13" i="134"/>
  <c r="G13" i="134"/>
  <c r="I11" i="187"/>
  <c r="M35" i="187"/>
  <c r="K35" i="187"/>
  <c r="AC35" i="134"/>
  <c r="AC21" i="134"/>
  <c r="AC39" i="134"/>
  <c r="AC26" i="134"/>
  <c r="AC10" i="134"/>
  <c r="AC47" i="134"/>
  <c r="AC38" i="134"/>
  <c r="AC30" i="134"/>
  <c r="AC33" i="134"/>
  <c r="AC22" i="134"/>
  <c r="AC15" i="134"/>
  <c r="AC37" i="134"/>
  <c r="AC19" i="134"/>
  <c r="AC29" i="134"/>
  <c r="AC23" i="134"/>
  <c r="AC20" i="134"/>
  <c r="AC13" i="134"/>
  <c r="AC18" i="134"/>
  <c r="AC46" i="134"/>
  <c r="AC17" i="134"/>
  <c r="AC14" i="134"/>
  <c r="AC28" i="134"/>
  <c r="AC41" i="134"/>
  <c r="AC40" i="134"/>
  <c r="AC12" i="134"/>
  <c r="AC36" i="134"/>
  <c r="AC48" i="134"/>
  <c r="AC25" i="134"/>
  <c r="AC31" i="134"/>
  <c r="AC34" i="134"/>
  <c r="AC44" i="134"/>
  <c r="AC16" i="134"/>
  <c r="AC32" i="134"/>
  <c r="AC45" i="134"/>
  <c r="I20" i="134"/>
  <c r="L28" i="134"/>
  <c r="L10" i="134"/>
  <c r="AE16" i="134"/>
  <c r="AE47" i="134"/>
  <c r="AE44" i="134"/>
  <c r="AE26" i="134"/>
  <c r="AE15" i="134"/>
  <c r="AE31" i="134"/>
  <c r="AE36" i="134"/>
  <c r="AE48" i="134"/>
  <c r="AE13" i="134"/>
  <c r="AE27" i="134"/>
  <c r="AE22" i="134"/>
  <c r="AE38" i="134"/>
  <c r="AE23" i="134"/>
  <c r="AE24" i="134"/>
  <c r="I29" i="187"/>
  <c r="I31" i="134"/>
  <c r="I29" i="134"/>
  <c r="I27" i="187"/>
  <c r="AE10" i="134"/>
  <c r="L16" i="134"/>
  <c r="L30" i="134"/>
  <c r="AF39" i="134"/>
  <c r="AF45" i="134"/>
  <c r="L24" i="134"/>
  <c r="L41" i="134"/>
  <c r="L29" i="134"/>
  <c r="L36" i="134"/>
  <c r="G31" i="134"/>
  <c r="L17" i="187"/>
  <c r="AF19" i="134"/>
  <c r="L38" i="134"/>
  <c r="L18" i="134"/>
  <c r="AF32" i="134"/>
  <c r="AF17" i="134"/>
  <c r="AF20" i="134"/>
  <c r="AE12" i="134"/>
  <c r="AE9" i="134"/>
  <c r="AE11" i="134"/>
  <c r="AF37" i="134"/>
  <c r="AE41" i="134"/>
  <c r="N30" i="134"/>
  <c r="N13" i="134"/>
  <c r="N23" i="134"/>
  <c r="N42" i="134"/>
  <c r="L11" i="134"/>
  <c r="Q29" i="134"/>
  <c r="T17" i="134"/>
  <c r="T41" i="134"/>
  <c r="T13" i="134"/>
  <c r="T16" i="134"/>
  <c r="T10" i="134"/>
  <c r="T31" i="134"/>
  <c r="T36" i="134"/>
  <c r="T28" i="134"/>
  <c r="T33" i="134"/>
  <c r="T48" i="134"/>
  <c r="T35" i="134"/>
  <c r="T18" i="134"/>
  <c r="T20" i="134"/>
  <c r="Z19" i="134"/>
  <c r="AE25" i="134"/>
  <c r="AE39" i="134"/>
  <c r="L39" i="187"/>
  <c r="K39" i="187"/>
  <c r="I40" i="134"/>
  <c r="G39" i="134"/>
  <c r="I39" i="134"/>
  <c r="I37" i="187"/>
  <c r="H56" i="134"/>
  <c r="L45" i="134"/>
  <c r="AF29" i="134"/>
  <c r="AF13" i="134"/>
  <c r="AF28" i="134"/>
  <c r="AF33" i="134"/>
  <c r="AF12" i="134"/>
  <c r="AE45" i="134"/>
  <c r="I37" i="134"/>
  <c r="I12" i="134"/>
  <c r="I19" i="134"/>
  <c r="AE17" i="134"/>
  <c r="L32" i="134"/>
  <c r="L15" i="134"/>
  <c r="AF27" i="134"/>
  <c r="L22" i="134"/>
  <c r="L23" i="134"/>
  <c r="K12" i="187"/>
  <c r="L35" i="134"/>
  <c r="L43" i="134"/>
  <c r="L17" i="134"/>
  <c r="L12" i="187"/>
  <c r="G37" i="134"/>
  <c r="AF43" i="134"/>
  <c r="L40" i="134"/>
  <c r="AF18" i="134"/>
  <c r="AF14" i="134"/>
  <c r="AF36" i="134"/>
  <c r="AE42" i="134"/>
  <c r="AE32" i="134"/>
  <c r="AF26" i="134"/>
  <c r="AF30" i="134"/>
  <c r="AE35" i="134"/>
  <c r="AE37" i="134"/>
  <c r="G29" i="134"/>
  <c r="S34" i="134"/>
  <c r="S28" i="134"/>
  <c r="S36" i="134"/>
  <c r="S40" i="134"/>
  <c r="S14" i="134"/>
  <c r="S35" i="134"/>
  <c r="S45" i="134"/>
  <c r="S12" i="134"/>
  <c r="S17" i="134"/>
  <c r="S24" i="134"/>
  <c r="S39" i="134"/>
  <c r="Q48" i="134"/>
  <c r="Q31" i="134"/>
  <c r="Q28" i="134"/>
  <c r="Q42" i="134"/>
  <c r="Q35" i="134"/>
  <c r="Q21" i="134"/>
  <c r="Q34" i="134"/>
  <c r="N21" i="134"/>
  <c r="N12" i="134"/>
  <c r="N29" i="134"/>
  <c r="N17" i="134"/>
  <c r="N39" i="134"/>
  <c r="N47" i="134"/>
  <c r="N16" i="134"/>
  <c r="N31" i="134"/>
  <c r="N15" i="134"/>
  <c r="N28" i="134"/>
  <c r="N19" i="134"/>
  <c r="N27" i="134"/>
  <c r="N40" i="134"/>
  <c r="N32" i="134"/>
  <c r="N36" i="134"/>
  <c r="AE20" i="134"/>
  <c r="AE46" i="134"/>
  <c r="I17" i="134"/>
  <c r="I20" i="187"/>
  <c r="I22" i="134"/>
  <c r="Z44" i="134"/>
  <c r="Z45" i="134"/>
  <c r="Z40" i="134"/>
  <c r="Z18" i="134"/>
  <c r="Z24" i="134"/>
  <c r="Z23" i="134"/>
  <c r="Z33" i="134"/>
  <c r="Z30" i="134"/>
  <c r="Z31" i="134"/>
  <c r="Z13" i="134"/>
  <c r="Z25" i="134"/>
  <c r="Z27" i="134"/>
  <c r="Z37" i="134"/>
  <c r="I44" i="134"/>
  <c r="I36" i="187"/>
  <c r="I38" i="134"/>
  <c r="I33" i="134"/>
  <c r="AH29" i="134"/>
  <c r="AH16" i="134"/>
  <c r="AH31" i="134"/>
  <c r="AH21" i="134"/>
  <c r="AH20" i="134"/>
  <c r="AH46" i="134"/>
  <c r="AH41" i="134"/>
  <c r="AH9" i="134"/>
  <c r="AH39" i="134"/>
  <c r="AH48" i="134"/>
  <c r="AH15" i="134"/>
  <c r="AH11" i="134"/>
  <c r="I24" i="134"/>
  <c r="P15" i="134"/>
  <c r="P39" i="134"/>
  <c r="I9" i="134"/>
  <c r="I36" i="134"/>
  <c r="I16" i="134"/>
  <c r="G16" i="134"/>
  <c r="I32" i="134"/>
  <c r="I48" i="134"/>
  <c r="H61" i="134"/>
  <c r="I41" i="134"/>
  <c r="M34" i="134"/>
  <c r="M36" i="134"/>
  <c r="M46" i="134"/>
  <c r="M40" i="134"/>
  <c r="M44" i="134"/>
  <c r="M25" i="134"/>
  <c r="M43" i="134"/>
  <c r="I34" i="187"/>
  <c r="K33" i="187"/>
  <c r="K10" i="187"/>
  <c r="L10" i="187"/>
  <c r="M10" i="187"/>
  <c r="L19" i="187"/>
  <c r="M19" i="187"/>
  <c r="L33" i="187"/>
  <c r="E41" i="134"/>
  <c r="E38" i="134"/>
  <c r="E14" i="134"/>
  <c r="E24" i="134"/>
  <c r="N19" i="187"/>
  <c r="N46" i="187"/>
  <c r="N8" i="187"/>
  <c r="K37" i="187"/>
  <c r="M37" i="187"/>
  <c r="L37" i="187"/>
  <c r="E30" i="134"/>
  <c r="L29" i="187"/>
  <c r="M29" i="187"/>
  <c r="K29" i="187"/>
  <c r="K11" i="187"/>
  <c r="M11" i="187"/>
  <c r="L11" i="187"/>
  <c r="E26" i="134"/>
  <c r="E10" i="134"/>
  <c r="E22" i="134"/>
  <c r="E48" i="134"/>
  <c r="E32" i="134"/>
  <c r="E16" i="134"/>
  <c r="E25" i="134"/>
  <c r="E11" i="134"/>
  <c r="E27" i="134"/>
  <c r="E43" i="134"/>
  <c r="E29" i="134"/>
  <c r="E40" i="134"/>
  <c r="E19" i="134"/>
  <c r="E35" i="134"/>
  <c r="E13" i="134"/>
  <c r="E45" i="134"/>
  <c r="E42" i="134"/>
  <c r="E44" i="134"/>
  <c r="E12" i="134"/>
  <c r="E33" i="134"/>
  <c r="E15" i="134"/>
  <c r="E31" i="134"/>
  <c r="E47" i="134"/>
  <c r="E37" i="134"/>
  <c r="E18" i="134"/>
  <c r="E36" i="134"/>
  <c r="E34" i="134"/>
  <c r="E20" i="134"/>
  <c r="E23" i="134"/>
  <c r="E17" i="134"/>
  <c r="E39" i="134"/>
  <c r="E21" i="134"/>
  <c r="M9" i="187"/>
  <c r="L9" i="187"/>
  <c r="K9" i="187"/>
  <c r="L34" i="187"/>
  <c r="M34" i="187"/>
  <c r="K34" i="187"/>
  <c r="E46" i="134"/>
  <c r="L36" i="187"/>
  <c r="K36" i="187"/>
  <c r="M36" i="187"/>
  <c r="L20" i="187"/>
  <c r="K20" i="187"/>
  <c r="M20" i="187"/>
  <c r="L27" i="187"/>
  <c r="K27" i="187"/>
  <c r="M27" i="187"/>
  <c r="E28" i="134"/>
  <c r="M26" i="187"/>
  <c r="K26" i="187"/>
  <c r="L26" i="187"/>
  <c r="E169" i="264"/>
  <c r="E91" i="264"/>
  <c r="G177" i="264"/>
  <c r="E20" i="264"/>
  <c r="E88" i="264"/>
  <c r="E324" i="264"/>
  <c r="G169" i="264"/>
  <c r="G88" i="264"/>
  <c r="E426" i="264"/>
  <c r="G412" i="264"/>
  <c r="G426" i="264"/>
  <c r="G453" i="264"/>
  <c r="E45" i="264"/>
  <c r="G45" i="264"/>
  <c r="G180" i="264"/>
  <c r="G201" i="264"/>
  <c r="E450" i="264"/>
  <c r="E453" i="264"/>
  <c r="G81" i="264"/>
  <c r="E352" i="264"/>
  <c r="E412" i="264"/>
  <c r="E30" i="264"/>
  <c r="E29" i="264"/>
  <c r="G29" i="264"/>
  <c r="E201" i="264"/>
  <c r="G423" i="264"/>
  <c r="G403" i="264"/>
  <c r="G20" i="264"/>
  <c r="E480" i="264"/>
  <c r="G211" i="264"/>
  <c r="E351" i="264"/>
  <c r="E350" i="264"/>
  <c r="E141" i="264"/>
  <c r="E140" i="264"/>
  <c r="G140" i="264"/>
  <c r="E177" i="264"/>
  <c r="E358" i="264"/>
  <c r="E211" i="264"/>
  <c r="E84" i="264"/>
  <c r="E81" i="264"/>
  <c r="E86" i="264"/>
  <c r="E85" i="264"/>
  <c r="G85" i="264"/>
  <c r="G311" i="264"/>
  <c r="E312" i="264"/>
  <c r="E311" i="264"/>
  <c r="E339" i="264"/>
</calcChain>
</file>

<file path=xl/sharedStrings.xml><?xml version="1.0" encoding="utf-8"?>
<sst xmlns="http://schemas.openxmlformats.org/spreadsheetml/2006/main" count="8387" uniqueCount="806">
  <si>
    <t>CHU CHUYỂN ĐẤT ĐAI TRONG KẾ HOẠCH SỬ DỤNG ĐẤT NĂM 20…</t>
  </si>
  <si>
    <t>1.1</t>
  </si>
  <si>
    <t>1.2</t>
  </si>
  <si>
    <t>1.3</t>
  </si>
  <si>
    <t>1.4</t>
  </si>
  <si>
    <t>1.5</t>
  </si>
  <si>
    <t>2.2</t>
  </si>
  <si>
    <t>2.3</t>
  </si>
  <si>
    <t>2.4</t>
  </si>
  <si>
    <t>2.5</t>
  </si>
  <si>
    <t>2.6</t>
  </si>
  <si>
    <t>Đất rừng phòng hộ</t>
  </si>
  <si>
    <t>Đất rừng đặc dụng</t>
  </si>
  <si>
    <t>Đất quốc phòng</t>
  </si>
  <si>
    <t>Đất an ninh</t>
  </si>
  <si>
    <t>Đất khu công nghiệp</t>
  </si>
  <si>
    <t>STT</t>
  </si>
  <si>
    <t>2.1</t>
  </si>
  <si>
    <t>2.7</t>
  </si>
  <si>
    <t>2.8</t>
  </si>
  <si>
    <t>Mã</t>
  </si>
  <si>
    <t>NNP</t>
  </si>
  <si>
    <t>RPH</t>
  </si>
  <si>
    <t>RDD</t>
  </si>
  <si>
    <t>PNN</t>
  </si>
  <si>
    <t>CQP</t>
  </si>
  <si>
    <t>CAN</t>
  </si>
  <si>
    <t>DHT</t>
  </si>
  <si>
    <t>Đơn vị tính: ha</t>
  </si>
  <si>
    <t>Tên biểu</t>
  </si>
  <si>
    <t>Diện tích
(ha)</t>
  </si>
  <si>
    <t>Đất nông nghiệp</t>
  </si>
  <si>
    <t>Đất phi nông nghiệp</t>
  </si>
  <si>
    <t xml:space="preserve">Phân theo đơn vị hành chính </t>
  </si>
  <si>
    <t>Đất trồng cây lâu năm</t>
  </si>
  <si>
    <t>Đất rừng sản xuất</t>
  </si>
  <si>
    <t>1.6</t>
  </si>
  <si>
    <t>1.7</t>
  </si>
  <si>
    <t>Trong đó:</t>
  </si>
  <si>
    <t>CLN</t>
  </si>
  <si>
    <t>RSX</t>
  </si>
  <si>
    <t>SKS</t>
  </si>
  <si>
    <t>2.9</t>
  </si>
  <si>
    <t>NTD</t>
  </si>
  <si>
    <t>Biểu 01/CH</t>
  </si>
  <si>
    <t>Đất làm muối</t>
  </si>
  <si>
    <t>LMU</t>
  </si>
  <si>
    <t>1.8</t>
  </si>
  <si>
    <t>SKC</t>
  </si>
  <si>
    <t>SKX</t>
  </si>
  <si>
    <t>Biểu 02/CH</t>
  </si>
  <si>
    <t>HNK</t>
  </si>
  <si>
    <t>Đất nông nghiệp khác</t>
  </si>
  <si>
    <t>NKH</t>
  </si>
  <si>
    <t>Ký hiệu biểu</t>
  </si>
  <si>
    <t>NNP/PNN</t>
  </si>
  <si>
    <t>CLN/PNN</t>
  </si>
  <si>
    <t>RPH/PNN</t>
  </si>
  <si>
    <t>RDD/PNN</t>
  </si>
  <si>
    <t>RSX/PNN</t>
  </si>
  <si>
    <t>(1)</t>
  </si>
  <si>
    <t>(2)</t>
  </si>
  <si>
    <t>(3)</t>
  </si>
  <si>
    <t>NTS/PNN</t>
  </si>
  <si>
    <t>LMU/PNN</t>
  </si>
  <si>
    <t>LUC/PNN</t>
  </si>
  <si>
    <t>Biểu 06/CH</t>
  </si>
  <si>
    <t>Biểu 07/CH</t>
  </si>
  <si>
    <t>Biểu 08/CH</t>
  </si>
  <si>
    <t>Đất chưa sử dụng</t>
  </si>
  <si>
    <t>DRA</t>
  </si>
  <si>
    <t>NTS</t>
  </si>
  <si>
    <t>HNK/PNN</t>
  </si>
  <si>
    <t>Chuyển đổi cơ cấu sử dụng đất trong nội bộ đất nông nghiệp</t>
  </si>
  <si>
    <t>Đất phi nông nghiệp khác</t>
  </si>
  <si>
    <t>PNK</t>
  </si>
  <si>
    <t>Trong đó: Đất chuyên trồng lúa nước</t>
  </si>
  <si>
    <t>LUC</t>
  </si>
  <si>
    <t>Đất trồng lúa</t>
  </si>
  <si>
    <t>LUA</t>
  </si>
  <si>
    <t>Đất khu chế xuất</t>
  </si>
  <si>
    <t>Đất bãi thải, xử lý chất thải</t>
  </si>
  <si>
    <t>CSD</t>
  </si>
  <si>
    <t xml:space="preserve">Đất nuôi trồng thuỷ sản </t>
  </si>
  <si>
    <t>Đất cụm công nghiệp</t>
  </si>
  <si>
    <t>Đất thương mại, dịch vụ</t>
  </si>
  <si>
    <t>Đất cơ sở sản xuất phi nông nghiệp</t>
  </si>
  <si>
    <t>Đất sử dụng cho hoạt động khoáng sản</t>
  </si>
  <si>
    <t>Đất ở tại nông thôn</t>
  </si>
  <si>
    <t>Đất ở tại đô thị</t>
  </si>
  <si>
    <t>Đất xây dựng trụ sở cơ quan</t>
  </si>
  <si>
    <t>Đất cơ sở tôn giáo</t>
  </si>
  <si>
    <t>Đất làm nghĩa trang, nghĩa địa, nhà tang lễ, nhà hỏa táng</t>
  </si>
  <si>
    <t>ONT</t>
  </si>
  <si>
    <t>ODT</t>
  </si>
  <si>
    <t>DTS</t>
  </si>
  <si>
    <t>TON</t>
  </si>
  <si>
    <t>LUA/PNN</t>
  </si>
  <si>
    <t>TSC</t>
  </si>
  <si>
    <t>Đất sản xuất vật liệu xây dựng, làm đồ gốm</t>
  </si>
  <si>
    <t>TIN</t>
  </si>
  <si>
    <t>Đất có di tích lịch sử - văn hóa</t>
  </si>
  <si>
    <t>Đất trồng cây hàng năm khác</t>
  </si>
  <si>
    <t>LUA/LMU</t>
  </si>
  <si>
    <t>Đất phi nông nghiệp không phải là đất ở chuyển sang đất ở</t>
  </si>
  <si>
    <t>PKO/OCT</t>
  </si>
  <si>
    <t>LUA/CLN</t>
  </si>
  <si>
    <t>LUA/LNP</t>
  </si>
  <si>
    <t>LUA/NTS</t>
  </si>
  <si>
    <t>Cộng giảm</t>
  </si>
  <si>
    <t>Cộng tăng</t>
  </si>
  <si>
    <t>Diện tích cuối kỳ, năm…..</t>
  </si>
  <si>
    <t>TT</t>
  </si>
  <si>
    <t>Đất xây dựng trụ sở của tổ chức sự nghiệp</t>
  </si>
  <si>
    <t>DNG</t>
  </si>
  <si>
    <t>KDT</t>
  </si>
  <si>
    <t>Đất danh lam thắng cảnh</t>
  </si>
  <si>
    <t>Đất xây dựng cơ sở ngoại giao</t>
  </si>
  <si>
    <t>SKK</t>
  </si>
  <si>
    <t>DDL</t>
  </si>
  <si>
    <t>TMD</t>
  </si>
  <si>
    <t>SKT</t>
  </si>
  <si>
    <t>SKN</t>
  </si>
  <si>
    <t>HNK/NTS</t>
  </si>
  <si>
    <t>HNK/LMU</t>
  </si>
  <si>
    <t>2.10</t>
  </si>
  <si>
    <t>Đất phát triển hạ tầng cấp quốc gia, cấp tỉnh, cấp huyện, cấp xã</t>
  </si>
  <si>
    <t>Diện tích đầu kỳ
năm…</t>
  </si>
  <si>
    <t>Đất trồng lúa chuyển sang đất trồng cây lâu năm</t>
  </si>
  <si>
    <t>Đất trồng lúa chuyển sang đất nuôi trồng thuỷ sản</t>
  </si>
  <si>
    <t>Đất trồng lúa chuyển sang đất làm muối</t>
  </si>
  <si>
    <t>Đất trồng cây hàng năm khác chuyển sang đất làm muối</t>
  </si>
  <si>
    <t>Đất trồng lúa chuyển sang đất trồng rừng</t>
  </si>
  <si>
    <t>Đất rừng phòng hộ chuyển sang đất nông nghiệp không phải là rừng</t>
  </si>
  <si>
    <t>Đất rừng đặc dụng chuyển sang đất nông nghiệp không phải là rừng</t>
  </si>
  <si>
    <t>Đất rừng sản xuất chuyển sang đất nông nghiệp không phải là rừng</t>
  </si>
  <si>
    <t>Đất nuôi trồng thuỷ sản</t>
  </si>
  <si>
    <t>Đất trồng cây hàng năm khác chuyển sang đất nuôi trồng thuỷ sản</t>
  </si>
  <si>
    <t>Tổng diện tích</t>
  </si>
  <si>
    <t>Diện tích phân theo đơn vị hành chính</t>
  </si>
  <si>
    <t>DDT</t>
  </si>
  <si>
    <t>Đất cơ sở tín ngưỡng</t>
  </si>
  <si>
    <t>DSH</t>
  </si>
  <si>
    <t>DKV</t>
  </si>
  <si>
    <t>Đất sinh hoạt cộng đồng</t>
  </si>
  <si>
    <t>Đất khu vui chơi, giải trí công cộng</t>
  </si>
  <si>
    <t>Đất có mặt nước chuyên dùng</t>
  </si>
  <si>
    <t xml:space="preserve">Đất sông, ngòi, kênh, rạch, suối </t>
  </si>
  <si>
    <t>SON</t>
  </si>
  <si>
    <t>MNC</t>
  </si>
  <si>
    <t>KCN</t>
  </si>
  <si>
    <t>KKT</t>
  </si>
  <si>
    <t>Diện tích quy hoạch/kế hoạch được duyệt (ha)</t>
  </si>
  <si>
    <t>Kết quả thực hiện</t>
  </si>
  <si>
    <t>Tỷ lệ 
(%)</t>
  </si>
  <si>
    <t>Chỉ tiêu sử dụng đất</t>
  </si>
  <si>
    <t>Đất khu công nghệ cao*</t>
  </si>
  <si>
    <t>Đất khu kinh tế*</t>
  </si>
  <si>
    <t>Đất đô thị*</t>
  </si>
  <si>
    <t>Ghi chú: * Không tổng hợp khi tính tổng diện tích tự nhiên</t>
  </si>
  <si>
    <t>So sánh</t>
  </si>
  <si>
    <t>Tăng (+), giảm (-) 
ha</t>
  </si>
  <si>
    <t>(6)=(5)-(4)</t>
  </si>
  <si>
    <t>Đất nông nghiệp chuyển sang phi nông nghiệp</t>
  </si>
  <si>
    <t>Hạng mục</t>
  </si>
  <si>
    <t xml:space="preserve">Diện tích phân theo đơn vị hành chính </t>
  </si>
  <si>
    <t xml:space="preserve">              - PKO là đất phi nông nghiệp không phải là đất ở.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</si>
  <si>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</si>
  <si>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</si>
  <si>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</si>
  <si>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</si>
  <si>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</si>
  <si>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</si>
  <si>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</si>
  <si>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</si>
  <si>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</si>
  <si>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1.9</t>
  </si>
  <si>
    <t>2.20</t>
  </si>
  <si>
    <t>2.21</t>
  </si>
  <si>
    <t>2.22</t>
  </si>
  <si>
    <t>2.23</t>
  </si>
  <si>
    <t>2.24</t>
  </si>
  <si>
    <t>2.25</t>
  </si>
  <si>
    <t>2.26</t>
  </si>
  <si>
    <t>Diện tích 
cuối kỳ năm ...</t>
  </si>
  <si>
    <t>NKH/PNN</t>
  </si>
  <si>
    <t>Ghi chú: - (a) gồm đất sản xuất nông nghiệp, đất nuôi trồng thủy sản, đất làm muối và đất nông nghiệp khác.</t>
  </si>
  <si>
    <t>RPH/NKR(a)</t>
  </si>
  <si>
    <t>RDD/NKR(a)</t>
  </si>
  <si>
    <t>RSX/NKR(a)</t>
  </si>
  <si>
    <t>LUK</t>
  </si>
  <si>
    <t>Đất chuyên trồng lúa nước</t>
  </si>
  <si>
    <t>Đất trồng lúa nước còn lại</t>
  </si>
  <si>
    <t>Người thiết kế: Nguyễn Cao Mưu</t>
  </si>
  <si>
    <t>Số điện thoại: 0989275567</t>
  </si>
  <si>
    <t>Trung tâm KT Địa chính &amp; CNTT Hà Tĩnh</t>
  </si>
  <si>
    <t>Mọi thắc mắc, lỗi hàm xin liên hệ trực tiếp</t>
  </si>
  <si>
    <t>Biểu 13/CH</t>
  </si>
  <si>
    <t>CỦA XÃ ….</t>
  </si>
  <si>
    <t>LUK/PNN</t>
  </si>
  <si>
    <t>Tổng toàn huyện</t>
  </si>
  <si>
    <t>(4)=(5)+…+(36)</t>
  </si>
  <si>
    <t>CỦA HUYỆN HƯƠNG SƠN - TỈNH HÀ TĨNH</t>
  </si>
  <si>
    <t>Biểu 03/CH</t>
  </si>
  <si>
    <t>Biểu 04/CH</t>
  </si>
  <si>
    <t>Biểu 05/CH</t>
  </si>
  <si>
    <t>Ghi chú</t>
  </si>
  <si>
    <t>KẾ HOẠCH THU HỒI ĐẤT NĂM 2017</t>
  </si>
  <si>
    <t xml:space="preserve">Tăng thêm </t>
  </si>
  <si>
    <t>Diện tích  (ha)</t>
  </si>
  <si>
    <t>Diện tích hiện trạng (ha)</t>
  </si>
  <si>
    <t>Diện tích quy hoạch (ha)</t>
  </si>
  <si>
    <t>Mã loại đất</t>
  </si>
  <si>
    <t>II</t>
  </si>
  <si>
    <t>Đất nuôi trồng thủy sản</t>
  </si>
  <si>
    <t>Đất khác</t>
  </si>
  <si>
    <t>Xã 1</t>
  </si>
  <si>
    <t>Xã 2</t>
  </si>
  <si>
    <t>Xã 3</t>
  </si>
  <si>
    <t>Xã 4</t>
  </si>
  <si>
    <t>Xã 5</t>
  </si>
  <si>
    <t>Xã 6</t>
  </si>
  <si>
    <t>Xã 7</t>
  </si>
  <si>
    <t>Xã 8</t>
  </si>
  <si>
    <t>Xã 9</t>
  </si>
  <si>
    <t>Xã 10</t>
  </si>
  <si>
    <t>Xã 11</t>
  </si>
  <si>
    <t>Xã 12</t>
  </si>
  <si>
    <t>Xã 13</t>
  </si>
  <si>
    <t>Xã 14</t>
  </si>
  <si>
    <t>Xã 15</t>
  </si>
  <si>
    <t>Xã 16</t>
  </si>
  <si>
    <t>Xã 17</t>
  </si>
  <si>
    <t>Xã 18</t>
  </si>
  <si>
    <t>Xã 19</t>
  </si>
  <si>
    <t>Xã 20</t>
  </si>
  <si>
    <t>Xã 21</t>
  </si>
  <si>
    <t>Xã 22</t>
  </si>
  <si>
    <t>Xã 23</t>
  </si>
  <si>
    <t>Xã 24</t>
  </si>
  <si>
    <t>Xã 25</t>
  </si>
  <si>
    <t>Xã 26</t>
  </si>
  <si>
    <t>Xã 27</t>
  </si>
  <si>
    <t>Xã 28</t>
  </si>
  <si>
    <t>Xã 29</t>
  </si>
  <si>
    <t>Xã 30</t>
  </si>
  <si>
    <t>Xã 31</t>
  </si>
  <si>
    <t>Xã 32</t>
  </si>
  <si>
    <t>HỆ THỐNG BIỂU TRONG QUY HOẠCH, KẾ HOẠCH SỬ DỤNG ĐẤT VÀ ĐIỀU CHỈNH QUY HOẠCH, KẾ HOẠCH SỬ DỤNG ĐẤT CẤP HUYỆN</t>
  </si>
  <si>
    <t>Biểu 09/CH</t>
  </si>
  <si>
    <t>Biểu 10/CH</t>
  </si>
  <si>
    <t>Biểu 11/CH</t>
  </si>
  <si>
    <t>Biểu 12/CH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</si>
  <si>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</si>
  <si>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</si>
  <si>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</si>
  <si>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</si>
  <si>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</si>
  <si>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</si>
  <si>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</si>
  <si>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</si>
  <si>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</si>
  <si>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13</t>
  </si>
  <si>
    <t>HIỆN TRẠNG  SỬ DỤNG ĐẤT NĂM 2015</t>
  </si>
  <si>
    <t xml:space="preserve">KẾT QUẢ THỰC HIỆN QUY HOẠCH SỬ DỤNG ĐẤT KỲ TRƯỚC </t>
  </si>
  <si>
    <t>Diện tích cấp huyện xác định, xác định bổ sung</t>
  </si>
  <si>
    <t>Diện tích cấp tỉnh phân bổ</t>
  </si>
  <si>
    <t>KHU CHỨC NĂNG*</t>
  </si>
  <si>
    <t>KVL</t>
  </si>
  <si>
    <t>KVN</t>
  </si>
  <si>
    <t>KPH</t>
  </si>
  <si>
    <t>KDD</t>
  </si>
  <si>
    <t>KSX</t>
  </si>
  <si>
    <t>KKN</t>
  </si>
  <si>
    <t>KDV</t>
  </si>
  <si>
    <t>KDL</t>
  </si>
  <si>
    <t>KON</t>
  </si>
  <si>
    <t>Khu vực chuyên trồng lúa nước</t>
  </si>
  <si>
    <t>Khu vực chuyên trồng cây công nghiệp lâu năm</t>
  </si>
  <si>
    <t>Khu vực rừng phòng hộ</t>
  </si>
  <si>
    <t>Khu vực rừng đặc dụng</t>
  </si>
  <si>
    <t>Khu vực rừng sản xuất</t>
  </si>
  <si>
    <t>Khu vực công nghiệp, cụm công nghiệp</t>
  </si>
  <si>
    <t>Khu đô thị-thương mại-dịch vụ</t>
  </si>
  <si>
    <t>Khu du lịch</t>
  </si>
  <si>
    <t>Khu ở, làng nghề, sản xuất phi nông nghiệp nông thôn</t>
  </si>
  <si>
    <t>PHÂN BỔ ĐẾN TỪNG ĐƠN VỊ HÀNH CHÍNH CẤP XÃ</t>
  </si>
  <si>
    <t>Vị trí (thôn, xóm hoặc xử đồng</t>
  </si>
  <si>
    <t>Năm thực hiện</t>
  </si>
  <si>
    <t>Diện tích cuối kỳ, năm 2020</t>
  </si>
  <si>
    <t>Diện tích 
cuối kỳ năm 2020</t>
  </si>
  <si>
    <t>Loại đất</t>
  </si>
  <si>
    <t>Khu đô thị - thương mại - dịch vụ</t>
  </si>
  <si>
    <t>Diện tích (ha)</t>
  </si>
  <si>
    <t>Đất phát triển hạ tầng cấp quốc gia, cấp tỉnh</t>
  </si>
  <si>
    <t>Đất sông, ngòi, kênh, rạch, suối</t>
  </si>
  <si>
    <t>DIỆN TÍCH, CƠ CẤU SỬ DỤNG ĐẤT CÁC KHU CHỨC NĂNG</t>
  </si>
  <si>
    <t>I</t>
  </si>
  <si>
    <t>LOẠI ĐẤT</t>
  </si>
  <si>
    <t>ĐIỀU CHỈNH QUY HOẠCH SỬ DỤNG ĐẤT ĐẾN NĂM 2020</t>
  </si>
  <si>
    <t>DIỆN TÍCH CHUYỂN MỤC ĐÍCH SỬ DỤNG ĐẤT TRONG KỲ ĐIỀU CHỈNH QUY HOẠCH</t>
  </si>
  <si>
    <t>DIỆN TÍCH ĐẤT CHƯA SỬ DỤNG VÀO SỬ DỤNG TRONG KỲ ĐIỀU CHỈNH QUY HOẠCH</t>
  </si>
  <si>
    <t>CHU CHUYỂN ĐẤT ĐAI TRONG KỲ ĐIỀU CHỈNH QUY HOẠCH SỬ DỤNG ĐẤT 5 NĂM (2016 - 2020)</t>
  </si>
  <si>
    <t>DANH MỤC CÔNG TRÌNH, DỰ ÁN THỰC HIỆN TRONG KỲ ĐIỀU CHỈNH QUY HOẠCH 5 NĂM (2016 - 2020)</t>
  </si>
  <si>
    <t>Cơ cấu (%)</t>
  </si>
  <si>
    <t>Thị trấn Cẩm Xuyên</t>
  </si>
  <si>
    <t>Thị trấn Thiên Cầm</t>
  </si>
  <si>
    <t>Xã Cẩm Hòa</t>
  </si>
  <si>
    <t>Xã Cẩm Dương</t>
  </si>
  <si>
    <t>Xã Cẩm Bình</t>
  </si>
  <si>
    <t>Xã Cẩm Yên</t>
  </si>
  <si>
    <t>Xã Cẩm Vịnh</t>
  </si>
  <si>
    <t>Xã Cẩm Thành</t>
  </si>
  <si>
    <t>Xã Cẩm Quang</t>
  </si>
  <si>
    <t>Xã Cẩm Nam</t>
  </si>
  <si>
    <t>Xã Cẩm Huy</t>
  </si>
  <si>
    <t>Xã Cẩm Thạch</t>
  </si>
  <si>
    <t>Xã Cẩm Nhượng</t>
  </si>
  <si>
    <t>Xã Cẩm Thăng</t>
  </si>
  <si>
    <t>Xã Cẩm Duệ</t>
  </si>
  <si>
    <t>Xã Cẩm Phúc</t>
  </si>
  <si>
    <t>Xã Cẩm Lĩnh</t>
  </si>
  <si>
    <t>Xã Cẩm Quan</t>
  </si>
  <si>
    <t>Xã Cẩm Hà</t>
  </si>
  <si>
    <t>Xã Cẩm Lộc</t>
  </si>
  <si>
    <t>Xã Cẩm Hưng</t>
  </si>
  <si>
    <t>Xã Cẩm Thịnh</t>
  </si>
  <si>
    <t>Xã Cẩm Mỹ</t>
  </si>
  <si>
    <t>Xã Cẩm Trung</t>
  </si>
  <si>
    <t>Xã Cẩm Sơn</t>
  </si>
  <si>
    <t>Xã Cẩm Lạc</t>
  </si>
  <si>
    <t>Xã Cẩm Minh</t>
  </si>
  <si>
    <t>(4)=(5)+...+(31)</t>
  </si>
  <si>
    <t>(6)=(7)+...+(33)</t>
  </si>
  <si>
    <t>(4)=(5)+…+(31)</t>
  </si>
  <si>
    <t>CỦA HUYỆN CẨM XUYÊN - TỈNH HÀ TĨNH</t>
  </si>
  <si>
    <t>CỦA HUYỆN CẨM XUYÊN TỈNH HÀ TĨNH</t>
  </si>
  <si>
    <t>CỦA HUYỆN CẨM XUYÊN, TỈNH HÀ TĨNH</t>
  </si>
  <si>
    <t>Hiện trạng sử dụng đất năm 2015 của huyện Cẩm Xuyên</t>
  </si>
  <si>
    <t>Kết quả thực hiện quy hoạch sử dụng đất kỳ trước/kế hoạch sử dụng đất năm trước của huyện Cẩm Xuyên</t>
  </si>
  <si>
    <t>Điều chỉnh Quy hoạch sử dụng đất đến năm 2020 của huyện Cẩm Xuyên</t>
  </si>
  <si>
    <t>Diện tích chuyển mục đích sử dụng đất trong kỳ điều chỉnh quy hoạch phân bổ đến từng đơn vị hành chính cấp xã của huyện Cẩm Xuyên</t>
  </si>
  <si>
    <t>Diện tích đất chưa sử dụng đưa vào sử dụng trong kỳ điều chỉnh quy hoạch phân bổ đến từng đơn vị hành chính cấp xã của huyện Cẩm Xuyên</t>
  </si>
  <si>
    <t>Kế hoạch sử dụng đất năm 2016 của huyện Cẩm Xuyên</t>
  </si>
  <si>
    <t>Kế hoạch chuyển mục đích sử dụng đất năm 2016 của huyện Cẩm Xuyên</t>
  </si>
  <si>
    <t>Kế hoạch thu hồi đất năm 2016 của huyện Cẩm Xuyên</t>
  </si>
  <si>
    <t>Kế hoạch đưa đất chưa sử dụng vào sử dụng năm 2016 của huyện Cẩm Xuyên</t>
  </si>
  <si>
    <t>Diện tích, cơ cấu sử dụng đất các khu chức năng của huyện Cẩm Xuyên</t>
  </si>
  <si>
    <t>Chu chuyển đất đai trong kỳ điều chỉnh quy hoạch sử dụng đất 5 năm (2016-2020) của huyện Cẩm Xuyên</t>
  </si>
  <si>
    <t>Chu chuyển đất đai trong kế hoạch sử dụng đất năm 2016 của huyện Cẩm Xuyên</t>
  </si>
  <si>
    <t>Trồng cây màu</t>
  </si>
  <si>
    <t>Thôn 1, 3, 4, 6, 7</t>
  </si>
  <si>
    <t>Cẩm Huy</t>
  </si>
  <si>
    <t>Chọ, Chại</t>
  </si>
  <si>
    <t>Cẩm Lĩnh</t>
  </si>
  <si>
    <t>Trồng cỏ chăn nuôi (Dự án bò Bình Hà)</t>
  </si>
  <si>
    <t>Cẩm Mỹ</t>
  </si>
  <si>
    <t>Cẩm Quan</t>
  </si>
  <si>
    <t>Nam Thành, Yên Thành</t>
  </si>
  <si>
    <t>Cẩm Nam</t>
  </si>
  <si>
    <t>Trồng cây dược liệu</t>
  </si>
  <si>
    <t>Thôn 5 và thôn 6</t>
  </si>
  <si>
    <t>Cẩm Phúc</t>
  </si>
  <si>
    <t>Trồng cỏ chăn nuôi</t>
  </si>
  <si>
    <t>Toàn xã</t>
  </si>
  <si>
    <t>Trồng rau sạch</t>
  </si>
  <si>
    <t>Thôn 5</t>
  </si>
  <si>
    <t>Trồng rau, củ, quả sạch và dịch vụ du lịch Đồng Quê</t>
  </si>
  <si>
    <t>Thôn Nam Bắc Thành</t>
  </si>
  <si>
    <t>Cẩm Thành</t>
  </si>
  <si>
    <t>Ngụ Quế, Cẩm Vịnh</t>
  </si>
  <si>
    <t>Cẩm Vịnh</t>
  </si>
  <si>
    <t xml:space="preserve">Thôn Minh Lạc </t>
  </si>
  <si>
    <t>Cẩm Yên</t>
  </si>
  <si>
    <t>Trồng cây ăn quả</t>
  </si>
  <si>
    <t xml:space="preserve">Thôn Tân Duệ </t>
  </si>
  <si>
    <t>Cẩm Duệ</t>
  </si>
  <si>
    <t>Thôn Hưng Thắng, Hưng Trung, Hưng Tân</t>
  </si>
  <si>
    <t>Cẩm Hưng</t>
  </si>
  <si>
    <t xml:space="preserve">Trồng cây ăn quả </t>
  </si>
  <si>
    <t>Thôn Lạc Thọ</t>
  </si>
  <si>
    <t>Cẩm Lạc</t>
  </si>
  <si>
    <t>Đồng Hồ, Khe Gia, Thôn Hòa Thám</t>
  </si>
  <si>
    <t>Tiểu khu 314B</t>
  </si>
  <si>
    <t>Tiểu khu 311</t>
  </si>
  <si>
    <t>Cẩm Sơn</t>
  </si>
  <si>
    <t>Thôn 7</t>
  </si>
  <si>
    <t>Cẩm Trung</t>
  </si>
  <si>
    <t>III</t>
  </si>
  <si>
    <t>Đông Trung, Nam Lý</t>
  </si>
  <si>
    <t xml:space="preserve">Cẩm Bình </t>
  </si>
  <si>
    <t>Cẩm Dương</t>
  </si>
  <si>
    <t>Thôn Bắc, Thôn Phú, Thôn Mỹ</t>
  </si>
  <si>
    <t>Cẩm Hòa</t>
  </si>
  <si>
    <t>Thôn 3, 4, 5, 6, 7</t>
  </si>
  <si>
    <t>2017: 14,10 ha</t>
  </si>
  <si>
    <t>Thôn 1</t>
  </si>
  <si>
    <t>Thôn Nam Hà, Nam Văn</t>
  </si>
  <si>
    <t>2017: 3,6 ha</t>
  </si>
  <si>
    <t>Đồng Chèo Lái, Cồn Gát, Đồng Cầu, Bãi Rào, Cồn Sim, Đập Làng, Hói Men</t>
  </si>
  <si>
    <t>Cẩm Lộc</t>
  </si>
  <si>
    <t>2018-2020</t>
  </si>
  <si>
    <t>Thôn Đông Khê, Trung Bá, Hà Bắ, Tây Nguyên</t>
  </si>
  <si>
    <t>Kênh N1</t>
  </si>
  <si>
    <t>Cẩm Quang</t>
  </si>
  <si>
    <t>Cẩm Thăng</t>
  </si>
  <si>
    <t>Thôn Tam Đồng, Ngụ Quế, Đông Hạ</t>
  </si>
  <si>
    <t>Thôn Tân Phú; Liên Phượng; Nhân Hòa</t>
  </si>
  <si>
    <t>TT Thiên Cầm</t>
  </si>
  <si>
    <t xml:space="preserve">Thôn Hưng Long </t>
  </si>
  <si>
    <t>IV</t>
  </si>
  <si>
    <t>Khu chăn nuôi tập trung</t>
  </si>
  <si>
    <t>Vùng Đập Rấn, thôn Đông Châu</t>
  </si>
  <si>
    <t>Vùng Cồn Trại, thôn Trung Trạm</t>
  </si>
  <si>
    <t>Vùng Sơn Cước, thôn Tân Mỹ</t>
  </si>
  <si>
    <t>Vùng Mồ Háu, thôn Quang Trung</t>
  </si>
  <si>
    <t>Vùng Nam Kênh N8, thôn Bắc Thành</t>
  </si>
  <si>
    <t>Vùng bắc Kênh N8, thôn Bắc Thành</t>
  </si>
  <si>
    <t>Đồng Chàng (Chày), thôn Đông Xuân</t>
  </si>
  <si>
    <t>Cẩm Hà</t>
  </si>
  <si>
    <t>Vùng Hạ và Thượng kênh N8, thôn Đông Hòa</t>
  </si>
  <si>
    <t>Đồng Đội Khoai</t>
  </si>
  <si>
    <t>Đồng Bạy, thôn Hoa Thám</t>
  </si>
  <si>
    <t>Chợ Đứt, Trại Xã, Đồng Thếm, Hoang Lẽ, thôn Nam Văn, Nam Hà, Lạc Thọ</t>
  </si>
  <si>
    <t>Đồng Kênh, thôn Đình Phùng</t>
  </si>
  <si>
    <t>Đồng Bảo, thôn Nam Văn</t>
  </si>
  <si>
    <t>Đồng Sau, thôn Hưng Đạo</t>
  </si>
  <si>
    <t>Đập Làng, thôn 5</t>
  </si>
  <si>
    <t>Vùng Đập Cộc</t>
  </si>
  <si>
    <t>Cẩm Minh</t>
  </si>
  <si>
    <t>Vùng Cồn Rộng thôn 8</t>
  </si>
  <si>
    <t>Vùng Thổ Công, thôn 5</t>
  </si>
  <si>
    <t>Bàu Cầu, Vùng Hồ Cựu chiến binh</t>
  </si>
  <si>
    <t>Thôn 1, thôn 3, thôn 4</t>
  </si>
  <si>
    <t>Vùng Bến Mạ , thôn 3</t>
  </si>
  <si>
    <t>Vùng Cồn Eo, thôn 3</t>
  </si>
  <si>
    <t>Vùng Bờ Mõm</t>
  </si>
  <si>
    <t>Giáp Đông, thôn 4</t>
  </si>
  <si>
    <t>Khu chăn nuôi tập trung (Dự án bò Bình Hà)</t>
  </si>
  <si>
    <t>Vùng Lò Gạch, thôn 1</t>
  </si>
  <si>
    <t>Khuông Ngoại, thôn 4</t>
  </si>
  <si>
    <t>Vùng Cồn Mô, Đồng Cần, thôn 5</t>
  </si>
  <si>
    <t>MR khu chăn nuôi tập trung</t>
  </si>
  <si>
    <t>Thôn 2</t>
  </si>
  <si>
    <t>Vùng Chòi, thôn Na Trung</t>
  </si>
  <si>
    <t>Cẩm Thạch</t>
  </si>
  <si>
    <t>MR bảo quản chế biến sản phẩm (Cty giống cây trồng Hà Tĩnh)</t>
  </si>
  <si>
    <t>Thôn Tân Vĩnh Cần</t>
  </si>
  <si>
    <t>Bãi Tran, thôn Đông Mỹ</t>
  </si>
  <si>
    <t xml:space="preserve">Thôn 4, 5 </t>
  </si>
  <si>
    <t>Vùng Bàu Mô, thôn 5</t>
  </si>
  <si>
    <t>Đồng Bến Ngà, thôn 8B</t>
  </si>
  <si>
    <t>V</t>
  </si>
  <si>
    <t>Căn cứ HC- KT tỉnh</t>
  </si>
  <si>
    <t>Thao trường huấn luyện</t>
  </si>
  <si>
    <t>Thôn Hưng Trung</t>
  </si>
  <si>
    <t>Căn cứ HC- KT huyện</t>
  </si>
  <si>
    <t>VI</t>
  </si>
  <si>
    <t>Đất công an</t>
  </si>
  <si>
    <t>Trạm Kiểm soát giao thông đường bộ</t>
  </si>
  <si>
    <t>Cẩm Thịnh</t>
  </si>
  <si>
    <t>Trạm cảnh sát Thiên Cầm</t>
  </si>
  <si>
    <t>VII</t>
  </si>
  <si>
    <t>Cụm công nghiệp</t>
  </si>
  <si>
    <t>Thôn Nam Hải</t>
  </si>
  <si>
    <t>Cẩm Nhượng</t>
  </si>
  <si>
    <t>Cụm công nghiệp (Bắc Cẩm Xuyên)</t>
  </si>
  <si>
    <t>2016: 6.5 ha, 2017: 5.3 ha</t>
  </si>
  <si>
    <t>VIII</t>
  </si>
  <si>
    <t>Cửa hàng xăng dầu</t>
  </si>
  <si>
    <t>Thôn Vinh Thái</t>
  </si>
  <si>
    <t>Trụ sở hợp tác xã nông nghiệp</t>
  </si>
  <si>
    <t>Thôn Bình Luật</t>
  </si>
  <si>
    <t>Thôn Nam Lý</t>
  </si>
  <si>
    <t>Trụ sở hợp tác môi trường</t>
  </si>
  <si>
    <t xml:space="preserve">Thôn Quốc Tiến </t>
  </si>
  <si>
    <t>Thôn Ái Quốc</t>
  </si>
  <si>
    <t>Thôn Trung Thành</t>
  </si>
  <si>
    <t>Thôn Quý Hòa</t>
  </si>
  <si>
    <t>Trụ sở HTX môi trường</t>
  </si>
  <si>
    <t>Trụ sở hợp tác xã</t>
  </si>
  <si>
    <t>Thôn 4</t>
  </si>
  <si>
    <t>Thôn Hưng Dương</t>
  </si>
  <si>
    <t>Trụ sở Quỹ tín dụng nhân dân</t>
  </si>
  <si>
    <t>Khu du lịch quanh hồ Sông Rác</t>
  </si>
  <si>
    <t xml:space="preserve">Đất thương mại, dịch vụ </t>
  </si>
  <si>
    <t>Thôn Yên Lạc</t>
  </si>
  <si>
    <t>Thôn 10</t>
  </si>
  <si>
    <t>Thôn Nhà Tràng</t>
  </si>
  <si>
    <t>Thôn 1, Thôn 10</t>
  </si>
  <si>
    <t>Khu du lịch sinh thái</t>
  </si>
  <si>
    <t>Thôn Nam Thành</t>
  </si>
  <si>
    <t>Thôn Nam Thành, thôn Chùa</t>
  </si>
  <si>
    <t>Cảng Cá Cửa Nhượng</t>
  </si>
  <si>
    <t>Thôn 3</t>
  </si>
  <si>
    <t xml:space="preserve">Thôn 6 </t>
  </si>
  <si>
    <t>thôn Cẩm Đồng</t>
  </si>
  <si>
    <t>Đồng Bàu</t>
  </si>
  <si>
    <t>Thôn 8</t>
  </si>
  <si>
    <t>Thôn Yên Trung</t>
  </si>
  <si>
    <t>Đồng Trì Hải, thôn Sơn Nam</t>
  </si>
  <si>
    <t>Đất thương mại, dịch vụ (Chiết Ga)</t>
  </si>
  <si>
    <t>Đất thương mại, dịch vụ (Nam Cẩm Xuyên)</t>
  </si>
  <si>
    <t>Vùng Làng Cháy, Nương Hoang, Đồng Tùng</t>
  </si>
  <si>
    <t>Thôn Yên Quý</t>
  </si>
  <si>
    <t>Khu dịch vụ thương mại</t>
  </si>
  <si>
    <t>Tổ dân phố 14</t>
  </si>
  <si>
    <t>TT Cẩm Xuyên</t>
  </si>
  <si>
    <t>Khu dịch vụ sinh thái</t>
  </si>
  <si>
    <t>Tổ dân phố 16</t>
  </si>
  <si>
    <t>Khu du lịch Thiên Cầm</t>
  </si>
  <si>
    <t>Ngân hàng NNPTNT chi nhánh Thiên Cầm</t>
  </si>
  <si>
    <t>IX</t>
  </si>
  <si>
    <t>Lò giết mổ gia súc, gia cầm</t>
  </si>
  <si>
    <t xml:space="preserve">Thôn Trung Trạm </t>
  </si>
  <si>
    <t>Đất cơ sở sản xuất phi NN</t>
  </si>
  <si>
    <t xml:space="preserve">Thôn Trung Thành </t>
  </si>
  <si>
    <t>Thôn Tây Vân</t>
  </si>
  <si>
    <t>Đồng Con Bả</t>
  </si>
  <si>
    <t>Tây Bắc HL 124 &amp; Nam kênh N6</t>
  </si>
  <si>
    <t>Bãi tập kết vật liệu xây dựng</t>
  </si>
  <si>
    <t>Nhà máy đá Granit</t>
  </si>
  <si>
    <t>Khu chế biến đá</t>
  </si>
  <si>
    <t>Thôn Hưng Thắng</t>
  </si>
  <si>
    <t>Đất cơ sở sản xuất phi NN (CT TNHH Phú Mỹ)</t>
  </si>
  <si>
    <t xml:space="preserve">Thôn Yên Lạc </t>
  </si>
  <si>
    <t>Đồng Rậm</t>
  </si>
  <si>
    <t>Thôn 2, 3, 4</t>
  </si>
  <si>
    <t>Tây Nguyên</t>
  </si>
  <si>
    <t>QH xưởng đóng tàu</t>
  </si>
  <si>
    <t>Thôn Liên Thành</t>
  </si>
  <si>
    <t>Vùng Cồn Troi, Thôn 10</t>
  </si>
  <si>
    <t>Đồng Sa Đinh, Đồng Cải Tạo, thôn Tiến Thắng</t>
  </si>
  <si>
    <t>Đồng Tùng Miệu, thôn Tân Thuận; Hè Trùa, thôn Trường Xuân</t>
  </si>
  <si>
    <t>Thôn Tiến Thắng</t>
  </si>
  <si>
    <t>Nhà máy gạch</t>
  </si>
  <si>
    <t>Thôn 1, thôn 2</t>
  </si>
  <si>
    <t>Tổ dân phố 6</t>
  </si>
  <si>
    <t>X</t>
  </si>
  <si>
    <t>Đất xây dựng cơ sở văn hóa</t>
  </si>
  <si>
    <t>MR đài tượng niệm liệt sỹ</t>
  </si>
  <si>
    <t>Nhà văn hóa trung tâm xã</t>
  </si>
  <si>
    <t>Đất trụ sở UB, Trạm y tế cũ, Thôn 7</t>
  </si>
  <si>
    <t>Đài tưởng niệm liệt sỹ</t>
  </si>
  <si>
    <t>MR nhà văn hóa trung tâm xã</t>
  </si>
  <si>
    <t>XI</t>
  </si>
  <si>
    <t>Đất xây dựng cơ sở y tế</t>
  </si>
  <si>
    <t>Trạm y tế xã</t>
  </si>
  <si>
    <t xml:space="preserve">Thôn 7 </t>
  </si>
  <si>
    <t>Vùng Chợ, Thôn 7</t>
  </si>
  <si>
    <t>XII</t>
  </si>
  <si>
    <t>Đất xây dựng cơ sở giáo dục và đào tạo</t>
  </si>
  <si>
    <t>Trường tiểu học</t>
  </si>
  <si>
    <t xml:space="preserve">thôn Trần Phú </t>
  </si>
  <si>
    <t>MR trường mầm non</t>
  </si>
  <si>
    <t>MR trường trung học cơ sở</t>
  </si>
  <si>
    <t>Thôn Trung Thắng</t>
  </si>
  <si>
    <t>MR trường tiểu học</t>
  </si>
  <si>
    <t>Thôn 6</t>
  </si>
  <si>
    <t>Trường mầm non</t>
  </si>
  <si>
    <t>Trường mầm non Hưng Nam</t>
  </si>
  <si>
    <t>Thôn Hưng Nam</t>
  </si>
  <si>
    <t>MR trường THCS Hà Huy Tập</t>
  </si>
  <si>
    <t>Thôn Thắng Thành</t>
  </si>
  <si>
    <t xml:space="preserve">Thôn 5 </t>
  </si>
  <si>
    <t>Trường trung học cơ sở</t>
  </si>
  <si>
    <t>Đất Đài tượng niệm cũ, Thôn 2</t>
  </si>
  <si>
    <t>MR trường trung học Phúc Thăng</t>
  </si>
  <si>
    <t xml:space="preserve">Thôn 4 </t>
  </si>
  <si>
    <t>MR trường đại học Hà Tĩnh</t>
  </si>
  <si>
    <t>Trường mầm non Hoa Sen</t>
  </si>
  <si>
    <t>XIII</t>
  </si>
  <si>
    <t>Đất xây dựng cơ sở thể dục thể thao</t>
  </si>
  <si>
    <t>Sân thể thao thôn</t>
  </si>
  <si>
    <t>Thôn Trung Dương, Thôn Bắc Thành</t>
  </si>
  <si>
    <t>MR sân thể thao trung tâm xã</t>
  </si>
  <si>
    <t>Thôn Đình Hồ</t>
  </si>
  <si>
    <t>Sân thể thao trung tâm xã</t>
  </si>
  <si>
    <t>2016: 1,7 ha</t>
  </si>
  <si>
    <t>Thôn 9</t>
  </si>
  <si>
    <t>Thôn Bộc Nguyên</t>
  </si>
  <si>
    <t>Thôn Sơn Nam, Sơn Trung</t>
  </si>
  <si>
    <t>XIV</t>
  </si>
  <si>
    <t>Đất giao thông</t>
  </si>
  <si>
    <t>Cầu Chợ Vực</t>
  </si>
  <si>
    <t>MR đường giao thông cấp xã</t>
  </si>
  <si>
    <t>MR đường trục xã</t>
  </si>
  <si>
    <t>Đường và cầu vào đền thờ cố tổng bí thư Lê Duẩn, Hồ Kẻ Gỗ</t>
  </si>
  <si>
    <t xml:space="preserve">Hồ Kẻ Gỗ </t>
  </si>
  <si>
    <t>Cầu Rào Trạ</t>
  </si>
  <si>
    <t>Cầu Phụ Lão</t>
  </si>
  <si>
    <t>Cầu Trụ Đập</t>
  </si>
  <si>
    <t>Đường trục xã</t>
  </si>
  <si>
    <t xml:space="preserve">Liên thôn 3 - 6 </t>
  </si>
  <si>
    <t>Đường lên bãi rác Cẩm Quan</t>
  </si>
  <si>
    <t>Đường vào khu chăn nuôi tập trung</t>
  </si>
  <si>
    <t>Đường Hưng Mỹ đi Tân Vĩnh Cần</t>
  </si>
  <si>
    <t xml:space="preserve">Hưng Mỹ, Trung Nam </t>
  </si>
  <si>
    <t>Đường đi từ trung tâm xã vào thôn Trung Nam</t>
  </si>
  <si>
    <t>Thôn Đồng Bàu, Trung Nam</t>
  </si>
  <si>
    <t>Nút giao thông Cẩm Vịnh</t>
  </si>
  <si>
    <t>MR đường tránh quốc lộ 1A</t>
  </si>
  <si>
    <t>MR quốc lộ 1A</t>
  </si>
  <si>
    <t>MR đường vào nghĩa trang liệt sỹ</t>
  </si>
  <si>
    <t>MR đường giao thông nội thị</t>
  </si>
  <si>
    <t>Tổ 12</t>
  </si>
  <si>
    <t>MR đường Nguyễn Đình Liễn</t>
  </si>
  <si>
    <t>MR đường trục thị trấn</t>
  </si>
  <si>
    <t>Nâng cấp cầu Hội và đường hai đầu cầu</t>
  </si>
  <si>
    <t>Đường đoạn nối ĐT 551 - QL15B</t>
  </si>
  <si>
    <t xml:space="preserve">Liên Phương </t>
  </si>
  <si>
    <t>MR đường huyện ĐH 121</t>
  </si>
  <si>
    <t>MR đường huyện ĐH 122</t>
  </si>
  <si>
    <t>MR đường huyện ĐH 123</t>
  </si>
  <si>
    <t>MR đường huyện ĐH 124</t>
  </si>
  <si>
    <t>Đường huyện ĐH 124</t>
  </si>
  <si>
    <t>Thôn 1, thôn 4</t>
  </si>
  <si>
    <t>MR đường huyện ĐH 124 (Tây 1A)</t>
  </si>
  <si>
    <t>MR đường huyện ĐH 124 (Đông 1A)</t>
  </si>
  <si>
    <t>MR đường huyện ĐH 125</t>
  </si>
  <si>
    <t>MR đường huyện ĐH 126</t>
  </si>
  <si>
    <t>Đường huyện ĐH 126</t>
  </si>
  <si>
    <t>MR đường huyện ĐH 127</t>
  </si>
  <si>
    <t>MR đường huyện ĐH 128</t>
  </si>
  <si>
    <t>Đường huyện ĐH 128</t>
  </si>
  <si>
    <t>MR đường huyện ĐH 129</t>
  </si>
  <si>
    <t>Đường huyện ĐH 129</t>
  </si>
  <si>
    <t>MR đường huyện ĐH 130</t>
  </si>
  <si>
    <t>MR đường huyện ĐH 131</t>
  </si>
  <si>
    <t>MR đường huyện ĐH 132</t>
  </si>
  <si>
    <t>MR đường huyện ĐH 133</t>
  </si>
  <si>
    <t>MR đường huyện ĐH 134</t>
  </si>
  <si>
    <t>Đường huyện ĐH 135</t>
  </si>
  <si>
    <t>MR đường tỉnh ĐT 551</t>
  </si>
  <si>
    <t>Thôn Trung Thành, Aí Quốc, Phú Thượng, Chu Trinh, ..</t>
  </si>
  <si>
    <t>MR đường tỉnh ĐT 554</t>
  </si>
  <si>
    <t>Thôn 1, 10, 11</t>
  </si>
  <si>
    <t>Đường cao tốc Bắc Nam</t>
  </si>
  <si>
    <t>Thôn 1,2,3,4,5,6</t>
  </si>
  <si>
    <t>Thôn Đông Mỹ</t>
  </si>
  <si>
    <t>Đường sắt ven biển</t>
  </si>
  <si>
    <t>Thôn 1,3,4,5,6,8A</t>
  </si>
  <si>
    <t>MR đường liên xã 01</t>
  </si>
  <si>
    <t>Đường liên xã 01</t>
  </si>
  <si>
    <t>MR đường liên xã 02</t>
  </si>
  <si>
    <t>Đường liên xã 02</t>
  </si>
  <si>
    <t>XV</t>
  </si>
  <si>
    <t>Đất thủy lợi</t>
  </si>
  <si>
    <t>Kè chống sạt lở bờ sông Rác</t>
  </si>
  <si>
    <t>Nâng cấp, sửa chữa đập Khe Lau</t>
  </si>
  <si>
    <t>Nâng cấp sông và sửa chữa đập sông Quèn</t>
  </si>
  <si>
    <t>Nâng cấp đê cửa sông Lộc Hà</t>
  </si>
  <si>
    <t xml:space="preserve">Nạo vét nâng cấp hệ thống thủy lợi Hói Sóc - Cầu Nậy </t>
  </si>
  <si>
    <t>XVI</t>
  </si>
  <si>
    <t>Đất công trình năng lượng</t>
  </si>
  <si>
    <t>Trạm biến áp</t>
  </si>
  <si>
    <t xml:space="preserve">Nhà máy điện năng lượng mặt trời </t>
  </si>
  <si>
    <t>Thôn Hưng Tiến</t>
  </si>
  <si>
    <t>Thôn 1, thôn 10</t>
  </si>
  <si>
    <t>Nâng cấp, cải tạo đường điện</t>
  </si>
  <si>
    <t xml:space="preserve">Thôn Trung Nam </t>
  </si>
  <si>
    <t>Thôn 4, 5, 7</t>
  </si>
  <si>
    <t>Thôn Tân Thuận</t>
  </si>
  <si>
    <t>XVII</t>
  </si>
  <si>
    <t>Đất công trình bưu chính viễn thông</t>
  </si>
  <si>
    <t>Bưu điện văn hóa xã</t>
  </si>
  <si>
    <t>XVIII</t>
  </si>
  <si>
    <t>Đất chợ</t>
  </si>
  <si>
    <t>Chợ</t>
  </si>
  <si>
    <t>Chợ Sinh viên, Thôn Bình Minh</t>
  </si>
  <si>
    <t>MR Chợ</t>
  </si>
  <si>
    <t>Chợ Chùa, Thôn Tân Vĩnh Cần</t>
  </si>
  <si>
    <t>Chợ Trường, Thôn 4</t>
  </si>
  <si>
    <t>Thôn Đông Vịnh</t>
  </si>
  <si>
    <t xml:space="preserve"> Thôn Trần Phú</t>
  </si>
  <si>
    <t>2017: 0,6 ha</t>
  </si>
  <si>
    <t>XIX</t>
  </si>
  <si>
    <t>Nhà đón tiếp và các hạng mục phụ trợ tại khu Lưu niệm Cố TBT Hà Huy Tập</t>
  </si>
  <si>
    <t>XX</t>
  </si>
  <si>
    <t>Bãi tập kết rác</t>
  </si>
  <si>
    <t>Động Cao núi Phượng Hoàng</t>
  </si>
  <si>
    <t>Rú Chai, Núi Bục</t>
  </si>
  <si>
    <t xml:space="preserve">Bãi tập kết và xử lý rác </t>
  </si>
  <si>
    <t>XXI</t>
  </si>
  <si>
    <t>Đất ở nông thôn</t>
  </si>
  <si>
    <t>2017: 1,42 ha</t>
  </si>
  <si>
    <t>2017: 0,39 ha</t>
  </si>
  <si>
    <t>Xen dắm đất ở</t>
  </si>
  <si>
    <t>2017: 1,32 ha</t>
  </si>
  <si>
    <t>2017: 0,8 ha</t>
  </si>
  <si>
    <t>2017: 0,3 ha</t>
  </si>
  <si>
    <t>2017: 0,48 ha</t>
  </si>
  <si>
    <t>2017: 0,4 ha</t>
  </si>
  <si>
    <t>2017: 0,26 ha</t>
  </si>
  <si>
    <t>2017: 1,3 ha</t>
  </si>
  <si>
    <t>2017: 1,5 ha</t>
  </si>
  <si>
    <t>2017: 1 ha</t>
  </si>
  <si>
    <t>2017: 0,2 ha</t>
  </si>
  <si>
    <t>2017: 0,28 ha</t>
  </si>
  <si>
    <t>2017: 1,45 ha</t>
  </si>
  <si>
    <t>2017: 1,03 ha</t>
  </si>
  <si>
    <t>XXII</t>
  </si>
  <si>
    <t>Đất ở đô thị (ven sông Hội)</t>
  </si>
  <si>
    <t>Tổ 9</t>
  </si>
  <si>
    <t>Đất ở đô thị</t>
  </si>
  <si>
    <t>Tổ 16</t>
  </si>
  <si>
    <t>NVH cũ tổ 2,6, 11,12</t>
  </si>
  <si>
    <t>Tổ 6, 10, 13, 14</t>
  </si>
  <si>
    <t>Tổ 2, 8, 9, 11, 12, 15</t>
  </si>
  <si>
    <t>Liên Phượng; Yên Thọ; Hoàng Hoa; Yên Hà; Tiến Sầm; Nhân Hòa; Trần Phú</t>
  </si>
  <si>
    <t>Liên Phượng; Yên Thọ; Hoàng Hoa; Yên Hà; Tiến Sầm; Nhân Hòa; Trần Phú; Song Yên</t>
  </si>
  <si>
    <t>Trần Phú, Tân Phú</t>
  </si>
  <si>
    <t>XXIII</t>
  </si>
  <si>
    <t>Trụ sở UBND xã</t>
  </si>
  <si>
    <t>Thôn Trung Trạm</t>
  </si>
  <si>
    <t>Trụ sở Bảo hiểm xã hội</t>
  </si>
  <si>
    <t>MR trụ sở chi cục thuế</t>
  </si>
  <si>
    <t xml:space="preserve">Thôn 1 </t>
  </si>
  <si>
    <t>MR trụ sở UBND xã</t>
  </si>
  <si>
    <t>Trường THCS</t>
  </si>
  <si>
    <t>Hội trường ủy ban xã</t>
  </si>
  <si>
    <t xml:space="preserve">Thôn 8B </t>
  </si>
  <si>
    <t>Trụ sở văn phòng công chứng Cẩm Xuyên</t>
  </si>
  <si>
    <t>Tổ 10</t>
  </si>
  <si>
    <t>XXIV</t>
  </si>
  <si>
    <t>MR khuôn viên chùa Thượng Đẳng</t>
  </si>
  <si>
    <t>MR khuôn viên nhà thờ</t>
  </si>
  <si>
    <t>XXV</t>
  </si>
  <si>
    <t>Đất nghĩa trang, nghĩa địa</t>
  </si>
  <si>
    <t>MR nghĩa trang, nghĩa địa</t>
  </si>
  <si>
    <t>Vùng Nương Đắc</t>
  </si>
  <si>
    <t>Thôn Trung Đông; Đông Đoài; Cẩm Đoài</t>
  </si>
  <si>
    <t xml:space="preserve">Thôn 12 </t>
  </si>
  <si>
    <t>Nghĩa trang, nghĩa địa</t>
  </si>
  <si>
    <t>Đồi Động Trương, thôn Sơn Nam</t>
  </si>
  <si>
    <t>Đồng Tri Ám, thôn Hòa Lạc</t>
  </si>
  <si>
    <t xml:space="preserve">Vùng Cầu Gót, Thôn Yên Thành </t>
  </si>
  <si>
    <t xml:space="preserve">Vùng Trong, Thôn Yên Mỹ </t>
  </si>
  <si>
    <t xml:space="preserve">Vùng Mồ Trưởng, Thôn Bình Thọ </t>
  </si>
  <si>
    <t xml:space="preserve">Vùng Cầu Thạch, Thôn Minh Lạc </t>
  </si>
  <si>
    <t>MR nghĩa trang liệt sỹ huyện</t>
  </si>
  <si>
    <t>Vùng Cựa Thờ</t>
  </si>
  <si>
    <t>XXVI</t>
  </si>
  <si>
    <t>Đất sản xuất vật liệu xây dựng</t>
  </si>
  <si>
    <t>Mỏ đất</t>
  </si>
  <si>
    <t>Thôn Hưng Tân</t>
  </si>
  <si>
    <t>Mỏ sét gạch ngói</t>
  </si>
  <si>
    <t>XXVII</t>
  </si>
  <si>
    <t>Nhà văn hóa thôn</t>
  </si>
  <si>
    <t>Thôn Đông Châu</t>
  </si>
  <si>
    <t>Thôn Phương Trứ</t>
  </si>
  <si>
    <t>Thôn Đông Đoài</t>
  </si>
  <si>
    <t>Thôn Cẩm Đông</t>
  </si>
  <si>
    <t>Thôn Trung Thắng, Trung Tiến</t>
  </si>
  <si>
    <t>MR nhà văn hóa thôn</t>
  </si>
  <si>
    <t>Thôn Hoa Xuân</t>
  </si>
  <si>
    <t xml:space="preserve">Thôn 3 </t>
  </si>
  <si>
    <t xml:space="preserve">Thôn 9 </t>
  </si>
  <si>
    <t xml:space="preserve">Thôn 8 </t>
  </si>
  <si>
    <t xml:space="preserve">Thôn 2 </t>
  </si>
  <si>
    <t>Thôn Yên Thành; Thôn Tiến Hưng</t>
  </si>
  <si>
    <t>Thôn Hải Bắc, Xuân Bắc, Hải Nam, Xuân Nam</t>
  </si>
  <si>
    <t>Thôn 2; thôn 3; thôn 4</t>
  </si>
  <si>
    <t>Thôn 2, thôn 7</t>
  </si>
  <si>
    <t>Thôn 5, Thôn 10, thôn 11</t>
  </si>
  <si>
    <t>Đất TSC cũ, Thôn 4</t>
  </si>
  <si>
    <t>Thôn Yên Mỹ</t>
  </si>
  <si>
    <t>Tổ dân phố 6, 12, 15</t>
  </si>
  <si>
    <t xml:space="preserve"> Hoàng Hoa, Trần Phú</t>
  </si>
  <si>
    <t xml:space="preserve">Yên Hà </t>
  </si>
  <si>
    <t>XXVIII</t>
  </si>
  <si>
    <t>Công viên Hà Huy Tập</t>
  </si>
  <si>
    <t xml:space="preserve">Công viên </t>
  </si>
  <si>
    <t>Tổ 8</t>
  </si>
  <si>
    <t>XXIX</t>
  </si>
  <si>
    <t>MR đền Bà</t>
  </si>
  <si>
    <t>Tổ dân phố 4</t>
  </si>
  <si>
    <t>Đất tín ngưỡng (Giếng Vàng)</t>
  </si>
  <si>
    <t>Tổ dân phố 15</t>
  </si>
  <si>
    <t>DVH</t>
  </si>
  <si>
    <t>DYT</t>
  </si>
  <si>
    <t>DGD</t>
  </si>
  <si>
    <t>DTT</t>
  </si>
  <si>
    <t>DGT</t>
  </si>
  <si>
    <t>DTL</t>
  </si>
  <si>
    <t>DNL</t>
  </si>
  <si>
    <t>DBV</t>
  </si>
  <si>
    <t>DCH</t>
  </si>
  <si>
    <t>So với 2015</t>
  </si>
  <si>
    <t>So với phương án được duyệt</t>
  </si>
  <si>
    <t>Diện tích</t>
  </si>
  <si>
    <t>Diện tích QH 2020 đã phê duyệt</t>
  </si>
  <si>
    <t>Cẩm Bình</t>
  </si>
  <si>
    <t>Diện tích đầu kỳ
năm 2015</t>
  </si>
  <si>
    <t>Cấp tỉnh phân bổ</t>
  </si>
  <si>
    <t>v</t>
  </si>
  <si>
    <t>Thôn Minh Hòa</t>
  </si>
  <si>
    <t>Cửa hàng xăng dầu và thương mại, dịch vụ</t>
  </si>
  <si>
    <t>Khu tái định cư</t>
  </si>
  <si>
    <t>Vị trí (Bỏ)</t>
  </si>
  <si>
    <t>Tổng số có 390 CTDA với diện tích:</t>
  </si>
  <si>
    <t>Cơ cấu
(%)</t>
  </si>
  <si>
    <t>Hiện trạng năm 2015</t>
  </si>
  <si>
    <t>(7)=(5)/(4)*100</t>
  </si>
  <si>
    <t>Địa điểm
 (đến cấp xã, thị trấn)</t>
  </si>
  <si>
    <t>Danh mục các công trình, dự án thực hiện trong điều chỉnh của huyện Cẩm Xuyên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</si>
</sst>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201" formatCode="0.00;[Red]0.00"/>
    <numFmt numFmtId="217" formatCode="_(* #,##0_);_(* \(#,##0\);_(* &quot;-&quot;??_);_(@_)"/>
    <numFmt numFmtId="221" formatCode="0_);\(0\)"/>
    <numFmt numFmtId="224" formatCode="0.00_);\(0.00\)"/>
    <numFmt numFmtId="227" formatCode=";;;"/>
  </numFmts>
  <fonts count="44">
    <font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2"/>
      <name val=".VnTime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  <font>
      <i/>
      <sz val="14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0"/>
      <color indexed="12"/>
      <name val="Times New Roman"/>
      <family val="1"/>
    </font>
    <font>
      <sz val="12"/>
      <color indexed="12"/>
      <name val="Times New Roman"/>
      <family val="1"/>
    </font>
    <font>
      <i/>
      <sz val="11"/>
      <name val="Times New Roman"/>
      <family val="1"/>
    </font>
    <font>
      <i/>
      <sz val="11"/>
      <name val="Arial"/>
      <family val="2"/>
    </font>
    <font>
      <b/>
      <sz val="7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8"/>
      <name val="Arial"/>
      <family val="2"/>
    </font>
    <font>
      <b/>
      <sz val="11"/>
      <color indexed="8"/>
      <name val="Times New Roman"/>
      <family val="1"/>
    </font>
    <font>
      <b/>
      <sz val="5"/>
      <name val="Times New Roman"/>
      <family val="1"/>
    </font>
    <font>
      <sz val="5"/>
      <name val="Times New Roman"/>
      <family val="1"/>
    </font>
    <font>
      <i/>
      <sz val="5"/>
      <name val="Times New Roman"/>
      <family val="1"/>
    </font>
    <font>
      <b/>
      <sz val="8"/>
      <name val="Times New Roman"/>
      <family val="1"/>
    </font>
    <font>
      <sz val="10"/>
      <name val="Arial"/>
      <family val="2"/>
      <charset val="163"/>
    </font>
    <font>
      <b/>
      <sz val="9"/>
      <name val="Times New Roman"/>
      <family val="1"/>
    </font>
    <font>
      <b/>
      <sz val="8"/>
      <name val="Times New Roman"/>
      <family val="1"/>
      <charset val="163"/>
    </font>
    <font>
      <sz val="8"/>
      <name val="Times New Roman"/>
      <family val="1"/>
      <charset val="163"/>
    </font>
    <font>
      <sz val="12"/>
      <name val=".Vn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1" applyNumberFormat="0" applyAlignment="0" applyProtection="0">
      <alignment horizontal="left" vertical="center"/>
    </xf>
    <xf numFmtId="0" fontId="2" fillId="0" borderId="2">
      <alignment horizontal="left"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38" fillId="0" borderId="0"/>
    <xf numFmtId="0" fontId="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1" fillId="0" borderId="0"/>
    <xf numFmtId="0" fontId="9" fillId="0" borderId="0"/>
  </cellStyleXfs>
  <cellXfs count="473">
    <xf numFmtId="0" fontId="0" fillId="0" borderId="0" xfId="0"/>
    <xf numFmtId="0" fontId="8" fillId="0" borderId="0" xfId="0" applyFont="1" applyFill="1" applyBorder="1" applyAlignment="1">
      <alignment horizontal="justify" vertical="center" wrapText="1"/>
    </xf>
    <xf numFmtId="0" fontId="14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5" fillId="0" borderId="0" xfId="85" applyFont="1" applyFill="1" applyAlignment="1">
      <alignment vertical="center"/>
    </xf>
    <xf numFmtId="0" fontId="11" fillId="0" borderId="0" xfId="0" applyFont="1" applyFill="1"/>
    <xf numFmtId="0" fontId="10" fillId="0" borderId="0" xfId="0" applyFont="1" applyFill="1"/>
    <xf numFmtId="0" fontId="7" fillId="0" borderId="0" xfId="85" applyFont="1" applyFill="1" applyAlignment="1">
      <alignment vertical="center" wrapText="1"/>
    </xf>
    <xf numFmtId="0" fontId="5" fillId="0" borderId="0" xfId="85" applyFont="1" applyFill="1" applyAlignment="1">
      <alignment vertical="center" wrapText="1"/>
    </xf>
    <xf numFmtId="0" fontId="16" fillId="0" borderId="0" xfId="85" applyFont="1" applyFill="1" applyAlignment="1">
      <alignment horizontal="left" vertical="center"/>
    </xf>
    <xf numFmtId="0" fontId="5" fillId="0" borderId="0" xfId="0" applyFont="1" applyFill="1"/>
    <xf numFmtId="0" fontId="5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13" fillId="0" borderId="0" xfId="85" applyFont="1" applyFill="1" applyAlignment="1">
      <alignment vertical="center"/>
    </xf>
    <xf numFmtId="0" fontId="13" fillId="0" borderId="0" xfId="85" applyFont="1" applyFill="1" applyAlignment="1">
      <alignment vertical="center" wrapText="1"/>
    </xf>
    <xf numFmtId="0" fontId="18" fillId="0" borderId="0" xfId="0" applyFont="1" applyFill="1"/>
    <xf numFmtId="0" fontId="5" fillId="0" borderId="0" xfId="85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20" fillId="0" borderId="0" xfId="0" applyFont="1" applyFill="1"/>
    <xf numFmtId="0" fontId="21" fillId="0" borderId="0" xfId="85" applyFont="1" applyFill="1" applyAlignment="1">
      <alignment vertical="center"/>
    </xf>
    <xf numFmtId="0" fontId="21" fillId="0" borderId="0" xfId="0" applyFont="1" applyFill="1" applyBorder="1" applyAlignment="1">
      <alignment horizontal="justify" vertical="center" wrapText="1"/>
    </xf>
    <xf numFmtId="0" fontId="19" fillId="0" borderId="0" xfId="0" applyFont="1" applyFill="1"/>
    <xf numFmtId="0" fontId="17" fillId="0" borderId="0" xfId="85" applyFont="1" applyFill="1" applyAlignment="1">
      <alignment vertical="center"/>
    </xf>
    <xf numFmtId="0" fontId="22" fillId="0" borderId="0" xfId="85" applyFont="1" applyFill="1" applyAlignment="1">
      <alignment vertical="center"/>
    </xf>
    <xf numFmtId="0" fontId="7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221" fontId="1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2" fontId="5" fillId="0" borderId="3" xfId="0" applyNumberFormat="1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/>
    </xf>
    <xf numFmtId="0" fontId="7" fillId="0" borderId="6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4" xfId="85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15" fillId="0" borderId="0" xfId="0" applyFont="1" applyFill="1" applyBorder="1" applyAlignment="1">
      <alignment horizontal="justify" vertical="center" wrapText="1"/>
    </xf>
    <xf numFmtId="0" fontId="0" fillId="0" borderId="0" xfId="0" applyAlignment="1"/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6" xfId="0" applyFont="1" applyFill="1" applyBorder="1" applyAlignment="1" applyProtection="1">
      <alignment horizontal="center" vertical="center"/>
      <protection hidden="1"/>
    </xf>
    <xf numFmtId="43" fontId="11" fillId="0" borderId="0" xfId="0" applyNumberFormat="1" applyFont="1" applyFill="1" applyProtection="1">
      <protection hidden="1"/>
    </xf>
    <xf numFmtId="43" fontId="17" fillId="0" borderId="4" xfId="0" applyNumberFormat="1" applyFont="1" applyFill="1" applyBorder="1" applyAlignment="1" applyProtection="1">
      <alignment horizontal="center" vertical="center" wrapText="1"/>
      <protection hidden="1"/>
    </xf>
    <xf numFmtId="43" fontId="17" fillId="2" borderId="4" xfId="0" applyNumberFormat="1" applyFont="1" applyFill="1" applyBorder="1" applyAlignment="1" applyProtection="1">
      <alignment horizontal="center" vertical="center" wrapText="1"/>
      <protection hidden="1"/>
    </xf>
    <xf numFmtId="43" fontId="17" fillId="3" borderId="4" xfId="0" applyNumberFormat="1" applyFont="1" applyFill="1" applyBorder="1" applyAlignment="1" applyProtection="1">
      <alignment horizontal="center" vertical="center" wrapText="1"/>
      <protection hidden="1"/>
    </xf>
    <xf numFmtId="43" fontId="11" fillId="0" borderId="0" xfId="0" applyNumberFormat="1" applyFont="1" applyFill="1" applyAlignment="1" applyProtection="1">
      <alignment horizontal="center" vertical="center"/>
      <protection hidden="1"/>
    </xf>
    <xf numFmtId="0" fontId="17" fillId="0" borderId="3" xfId="0" applyFont="1" applyFill="1" applyBorder="1" applyAlignment="1" applyProtection="1">
      <alignment horizontal="left" vertical="center" wrapText="1"/>
      <protection hidden="1"/>
    </xf>
    <xf numFmtId="43" fontId="17" fillId="0" borderId="3" xfId="0" applyNumberFormat="1" applyFont="1" applyFill="1" applyBorder="1" applyAlignment="1" applyProtection="1">
      <alignment horizontal="left" vertical="center" wrapText="1"/>
      <protection hidden="1"/>
    </xf>
    <xf numFmtId="0" fontId="17" fillId="2" borderId="7" xfId="0" applyFont="1" applyFill="1" applyBorder="1" applyAlignment="1" applyProtection="1">
      <alignment horizontal="center" vertical="center" wrapText="1"/>
      <protection hidden="1"/>
    </xf>
    <xf numFmtId="43" fontId="17" fillId="4" borderId="7" xfId="0" applyNumberFormat="1" applyFont="1" applyFill="1" applyBorder="1" applyAlignment="1" applyProtection="1">
      <alignment horizontal="center" vertical="center" wrapText="1"/>
      <protection hidden="1"/>
    </xf>
    <xf numFmtId="43" fontId="17" fillId="5" borderId="7" xfId="0" applyNumberFormat="1" applyFont="1" applyFill="1" applyBorder="1" applyAlignment="1" applyProtection="1">
      <alignment horizontal="center" vertical="center" wrapText="1"/>
      <protection hidden="1"/>
    </xf>
    <xf numFmtId="43" fontId="17" fillId="5" borderId="3" xfId="0" applyNumberFormat="1" applyFont="1" applyFill="1" applyBorder="1" applyProtection="1">
      <protection hidden="1"/>
    </xf>
    <xf numFmtId="43" fontId="17" fillId="5" borderId="7" xfId="0" applyNumberFormat="1" applyFont="1" applyFill="1" applyBorder="1" applyAlignment="1" applyProtection="1">
      <alignment horizontal="left" vertical="center" wrapText="1"/>
      <protection hidden="1"/>
    </xf>
    <xf numFmtId="43" fontId="17" fillId="0" borderId="7" xfId="0" applyNumberFormat="1" applyFont="1" applyFill="1" applyBorder="1" applyAlignment="1" applyProtection="1">
      <alignment horizontal="center" vertical="center" wrapText="1"/>
      <protection hidden="1"/>
    </xf>
    <xf numFmtId="43" fontId="17" fillId="0" borderId="3" xfId="0" applyNumberFormat="1" applyFont="1" applyFill="1" applyBorder="1" applyAlignment="1" applyProtection="1">
      <alignment horizontal="center" vertical="center" wrapText="1"/>
      <protection hidden="1"/>
    </xf>
    <xf numFmtId="43" fontId="24" fillId="5" borderId="3" xfId="0" applyNumberFormat="1" applyFont="1" applyFill="1" applyBorder="1" applyProtection="1">
      <protection hidden="1"/>
    </xf>
    <xf numFmtId="43" fontId="17" fillId="4" borderId="3" xfId="0" applyNumberFormat="1" applyFont="1" applyFill="1" applyBorder="1" applyProtection="1">
      <protection hidden="1"/>
    </xf>
    <xf numFmtId="43" fontId="12" fillId="0" borderId="0" xfId="0" applyNumberFormat="1" applyFont="1" applyFill="1" applyProtection="1">
      <protection hidden="1"/>
    </xf>
    <xf numFmtId="43" fontId="17" fillId="0" borderId="3" xfId="0" applyNumberFormat="1" applyFont="1" applyFill="1" applyBorder="1" applyProtection="1">
      <protection hidden="1"/>
    </xf>
    <xf numFmtId="217" fontId="24" fillId="0" borderId="3" xfId="0" applyNumberFormat="1" applyFont="1" applyFill="1" applyBorder="1" applyAlignment="1" applyProtection="1">
      <alignment horizontal="left" vertical="center"/>
      <protection hidden="1"/>
    </xf>
    <xf numFmtId="43" fontId="24" fillId="0" borderId="3" xfId="0" applyNumberFormat="1" applyFont="1" applyFill="1" applyBorder="1" applyAlignment="1" applyProtection="1">
      <alignment horizontal="left" vertical="center" wrapText="1"/>
      <protection hidden="1"/>
    </xf>
    <xf numFmtId="43" fontId="24" fillId="0" borderId="3" xfId="0" applyNumberFormat="1" applyFont="1" applyFill="1" applyBorder="1" applyAlignment="1" applyProtection="1">
      <alignment horizontal="center" vertical="center" wrapText="1"/>
      <protection hidden="1"/>
    </xf>
    <xf numFmtId="43" fontId="17" fillId="0" borderId="3" xfId="0" applyNumberFormat="1" applyFont="1" applyFill="1" applyBorder="1" applyAlignment="1" applyProtection="1">
      <alignment horizontal="left" vertical="center"/>
      <protection hidden="1"/>
    </xf>
    <xf numFmtId="43" fontId="24" fillId="0" borderId="3" xfId="84" applyNumberFormat="1" applyFont="1" applyFill="1" applyBorder="1" applyAlignment="1" applyProtection="1">
      <alignment horizontal="center" vertical="center" wrapText="1"/>
      <protection hidden="1"/>
    </xf>
    <xf numFmtId="43" fontId="17" fillId="0" borderId="3" xfId="84" applyNumberFormat="1" applyFont="1" applyFill="1" applyBorder="1" applyAlignment="1" applyProtection="1">
      <alignment horizontal="center" vertical="center" wrapText="1"/>
      <protection hidden="1"/>
    </xf>
    <xf numFmtId="43" fontId="17" fillId="0" borderId="5" xfId="0" applyNumberFormat="1" applyFont="1" applyFill="1" applyBorder="1" applyAlignment="1" applyProtection="1">
      <alignment horizontal="left" vertical="center"/>
      <protection hidden="1"/>
    </xf>
    <xf numFmtId="43" fontId="24" fillId="0" borderId="5" xfId="84" applyNumberFormat="1" applyFont="1" applyFill="1" applyBorder="1" applyAlignment="1" applyProtection="1">
      <alignment horizontal="center" vertical="center" wrapText="1"/>
      <protection hidden="1"/>
    </xf>
    <xf numFmtId="43" fontId="17" fillId="0" borderId="5" xfId="84" applyNumberFormat="1" applyFont="1" applyFill="1" applyBorder="1" applyAlignment="1" applyProtection="1">
      <alignment horizontal="center" vertical="center" wrapText="1"/>
      <protection hidden="1"/>
    </xf>
    <xf numFmtId="43" fontId="17" fillId="0" borderId="5" xfId="0" applyNumberFormat="1" applyFont="1" applyFill="1" applyBorder="1" applyProtection="1">
      <protection hidden="1"/>
    </xf>
    <xf numFmtId="43" fontId="11" fillId="0" borderId="0" xfId="0" applyNumberFormat="1" applyFont="1" applyFill="1" applyAlignment="1" applyProtection="1">
      <alignment horizontal="left"/>
      <protection hidden="1"/>
    </xf>
    <xf numFmtId="43" fontId="11" fillId="0" borderId="0" xfId="0" applyNumberFormat="1" applyFont="1" applyFill="1" applyBorder="1" applyProtection="1">
      <protection hidden="1"/>
    </xf>
    <xf numFmtId="43" fontId="11" fillId="0" borderId="0" xfId="0" applyNumberFormat="1" applyFont="1" applyFill="1" applyBorder="1" applyAlignment="1" applyProtection="1">
      <alignment horizontal="center"/>
      <protection hidden="1"/>
    </xf>
    <xf numFmtId="43" fontId="11" fillId="0" borderId="0" xfId="0" quotePrefix="1" applyNumberFormat="1" applyFont="1" applyFill="1" applyBorder="1" applyProtection="1">
      <protection hidden="1"/>
    </xf>
    <xf numFmtId="43" fontId="17" fillId="0" borderId="3" xfId="0" applyNumberFormat="1" applyFont="1" applyFill="1" applyBorder="1" applyProtection="1">
      <protection locked="0"/>
    </xf>
    <xf numFmtId="43" fontId="7" fillId="0" borderId="0" xfId="0" applyNumberFormat="1" applyFont="1" applyFill="1" applyProtection="1">
      <protection hidden="1"/>
    </xf>
    <xf numFmtId="43" fontId="10" fillId="0" borderId="0" xfId="0" applyNumberFormat="1" applyFont="1" applyFill="1" applyProtection="1">
      <protection hidden="1"/>
    </xf>
    <xf numFmtId="43" fontId="5" fillId="0" borderId="0" xfId="0" applyNumberFormat="1" applyFont="1" applyFill="1" applyAlignment="1" applyProtection="1">
      <alignment horizontal="center"/>
      <protection locked="0"/>
    </xf>
    <xf numFmtId="43" fontId="5" fillId="0" borderId="0" xfId="0" applyNumberFormat="1" applyFont="1" applyFill="1" applyProtection="1"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center"/>
      <protection locked="0"/>
    </xf>
    <xf numFmtId="43" fontId="24" fillId="0" borderId="3" xfId="0" applyNumberFormat="1" applyFont="1" applyFill="1" applyBorder="1" applyProtection="1">
      <protection hidden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221" fontId="7" fillId="0" borderId="8" xfId="0" applyNumberFormat="1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1" fontId="24" fillId="0" borderId="4" xfId="0" applyNumberFormat="1" applyFont="1" applyFill="1" applyBorder="1" applyAlignment="1">
      <alignment horizontal="left" vertical="center" wrapText="1"/>
    </xf>
    <xf numFmtId="1" fontId="24" fillId="0" borderId="4" xfId="0" applyNumberFormat="1" applyFont="1" applyFill="1" applyBorder="1" applyAlignment="1">
      <alignment horizontal="center" vertical="center" wrapText="1"/>
    </xf>
    <xf numFmtId="43" fontId="11" fillId="0" borderId="4" xfId="0" applyNumberFormat="1" applyFont="1" applyFill="1" applyBorder="1" applyProtection="1">
      <protection hidden="1"/>
    </xf>
    <xf numFmtId="43" fontId="7" fillId="0" borderId="0" xfId="0" applyNumberFormat="1" applyFont="1" applyFill="1" applyProtection="1">
      <protection locked="0"/>
    </xf>
    <xf numFmtId="43" fontId="11" fillId="0" borderId="0" xfId="0" applyNumberFormat="1" applyFont="1" applyFill="1" applyProtection="1"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43" fontId="17" fillId="0" borderId="4" xfId="0" applyNumberFormat="1" applyFont="1" applyFill="1" applyBorder="1" applyAlignment="1" applyProtection="1">
      <alignment horizontal="center" vertical="center" wrapText="1"/>
      <protection locked="0"/>
    </xf>
    <xf numFmtId="43" fontId="17" fillId="2" borderId="4" xfId="0" applyNumberFormat="1" applyFont="1" applyFill="1" applyBorder="1" applyAlignment="1" applyProtection="1">
      <alignment horizontal="center" vertical="center" wrapText="1"/>
      <protection locked="0"/>
    </xf>
    <xf numFmtId="43" fontId="17" fillId="3" borderId="4" xfId="0" applyNumberFormat="1" applyFont="1" applyFill="1" applyBorder="1" applyAlignment="1" applyProtection="1">
      <alignment horizontal="center" vertical="center" wrapText="1"/>
      <protection locked="0"/>
    </xf>
    <xf numFmtId="43" fontId="11" fillId="0" borderId="0" xfId="0" applyNumberFormat="1" applyFont="1" applyFill="1" applyAlignment="1" applyProtection="1">
      <alignment horizontal="center" vertical="center"/>
      <protection locked="0"/>
    </xf>
    <xf numFmtId="0" fontId="17" fillId="0" borderId="3" xfId="0" applyFont="1" applyFill="1" applyBorder="1" applyAlignment="1" applyProtection="1">
      <alignment horizontal="left" vertical="center" wrapText="1"/>
      <protection locked="0"/>
    </xf>
    <xf numFmtId="43" fontId="17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7" fillId="2" borderId="7" xfId="0" applyFont="1" applyFill="1" applyBorder="1" applyAlignment="1" applyProtection="1">
      <alignment horizontal="center" vertical="center" wrapText="1"/>
      <protection locked="0"/>
    </xf>
    <xf numFmtId="43" fontId="24" fillId="0" borderId="3" xfId="0" applyNumberFormat="1" applyFont="1" applyFill="1" applyBorder="1" applyProtection="1">
      <protection locked="0"/>
    </xf>
    <xf numFmtId="43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43" fontId="17" fillId="5" borderId="7" xfId="0" applyNumberFormat="1" applyFont="1" applyFill="1" applyBorder="1" applyAlignment="1" applyProtection="1">
      <alignment horizontal="center" vertical="center" wrapText="1"/>
      <protection locked="0"/>
    </xf>
    <xf numFmtId="43" fontId="17" fillId="5" borderId="3" xfId="0" applyNumberFormat="1" applyFont="1" applyFill="1" applyBorder="1" applyProtection="1">
      <protection locked="0"/>
    </xf>
    <xf numFmtId="43" fontId="17" fillId="5" borderId="7" xfId="0" applyNumberFormat="1" applyFont="1" applyFill="1" applyBorder="1" applyAlignment="1" applyProtection="1">
      <alignment horizontal="left" vertical="center" wrapText="1"/>
      <protection locked="0"/>
    </xf>
    <xf numFmtId="43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43" fontId="17" fillId="0" borderId="3" xfId="0" applyNumberFormat="1" applyFont="1" applyFill="1" applyBorder="1" applyAlignment="1" applyProtection="1">
      <alignment horizontal="center" vertical="center" wrapText="1"/>
      <protection locked="0"/>
    </xf>
    <xf numFmtId="43" fontId="24" fillId="5" borderId="3" xfId="0" applyNumberFormat="1" applyFont="1" applyFill="1" applyBorder="1" applyProtection="1">
      <protection locked="0"/>
    </xf>
    <xf numFmtId="43" fontId="17" fillId="4" borderId="3" xfId="0" applyNumberFormat="1" applyFont="1" applyFill="1" applyBorder="1" applyProtection="1">
      <protection locked="0"/>
    </xf>
    <xf numFmtId="43" fontId="12" fillId="0" borderId="0" xfId="0" applyNumberFormat="1" applyFont="1" applyFill="1" applyProtection="1">
      <protection locked="0"/>
    </xf>
    <xf numFmtId="217" fontId="24" fillId="0" borderId="3" xfId="0" applyNumberFormat="1" applyFont="1" applyFill="1" applyBorder="1" applyAlignment="1" applyProtection="1">
      <alignment horizontal="left" vertical="center"/>
      <protection locked="0"/>
    </xf>
    <xf numFmtId="43" fontId="24" fillId="0" borderId="3" xfId="0" applyNumberFormat="1" applyFont="1" applyFill="1" applyBorder="1" applyAlignment="1" applyProtection="1">
      <alignment horizontal="left" vertical="center" wrapText="1"/>
      <protection locked="0"/>
    </xf>
    <xf numFmtId="43" fontId="24" fillId="0" borderId="3" xfId="0" applyNumberFormat="1" applyFont="1" applyFill="1" applyBorder="1" applyAlignment="1" applyProtection="1">
      <alignment horizontal="center" vertical="center" wrapText="1"/>
      <protection locked="0"/>
    </xf>
    <xf numFmtId="43" fontId="17" fillId="0" borderId="3" xfId="0" applyNumberFormat="1" applyFont="1" applyFill="1" applyBorder="1" applyAlignment="1" applyProtection="1">
      <alignment horizontal="left" vertical="center"/>
      <protection locked="0"/>
    </xf>
    <xf numFmtId="43" fontId="24" fillId="0" borderId="3" xfId="84" applyNumberFormat="1" applyFont="1" applyFill="1" applyBorder="1" applyAlignment="1" applyProtection="1">
      <alignment horizontal="center" vertical="center" wrapText="1"/>
      <protection locked="0"/>
    </xf>
    <xf numFmtId="43" fontId="17" fillId="0" borderId="3" xfId="84" applyNumberFormat="1" applyFont="1" applyFill="1" applyBorder="1" applyAlignment="1" applyProtection="1">
      <alignment horizontal="center" vertical="center" wrapText="1"/>
      <protection locked="0"/>
    </xf>
    <xf numFmtId="43" fontId="17" fillId="0" borderId="5" xfId="0" applyNumberFormat="1" applyFont="1" applyFill="1" applyBorder="1" applyAlignment="1" applyProtection="1">
      <alignment horizontal="left" vertical="center"/>
      <protection locked="0"/>
    </xf>
    <xf numFmtId="43" fontId="24" fillId="0" borderId="5" xfId="84" applyNumberFormat="1" applyFont="1" applyFill="1" applyBorder="1" applyAlignment="1" applyProtection="1">
      <alignment horizontal="center" vertical="center" wrapText="1"/>
      <protection locked="0"/>
    </xf>
    <xf numFmtId="43" fontId="17" fillId="0" borderId="5" xfId="84" applyNumberFormat="1" applyFont="1" applyFill="1" applyBorder="1" applyAlignment="1" applyProtection="1">
      <alignment horizontal="center" vertical="center" wrapText="1"/>
      <protection locked="0"/>
    </xf>
    <xf numFmtId="43" fontId="17" fillId="0" borderId="5" xfId="0" applyNumberFormat="1" applyFont="1" applyFill="1" applyBorder="1" applyProtection="1">
      <protection locked="0"/>
    </xf>
    <xf numFmtId="43" fontId="11" fillId="0" borderId="0" xfId="0" applyNumberFormat="1" applyFont="1" applyFill="1" applyAlignment="1" applyProtection="1">
      <alignment horizontal="left"/>
      <protection locked="0"/>
    </xf>
    <xf numFmtId="1" fontId="24" fillId="0" borderId="4" xfId="0" applyNumberFormat="1" applyFont="1" applyFill="1" applyBorder="1" applyAlignment="1" applyProtection="1">
      <alignment horizontal="left" vertical="center" wrapText="1"/>
      <protection locked="0"/>
    </xf>
    <xf numFmtId="1" fontId="24" fillId="0" borderId="4" xfId="0" applyNumberFormat="1" applyFont="1" applyFill="1" applyBorder="1" applyAlignment="1" applyProtection="1">
      <alignment horizontal="center" vertical="center" wrapText="1"/>
      <protection locked="0"/>
    </xf>
    <xf numFmtId="43" fontId="11" fillId="0" borderId="4" xfId="0" applyNumberFormat="1" applyFont="1" applyFill="1" applyBorder="1" applyProtection="1">
      <protection locked="0"/>
    </xf>
    <xf numFmtId="43" fontId="10" fillId="0" borderId="0" xfId="0" applyNumberFormat="1" applyFont="1" applyFill="1" applyProtection="1">
      <protection locked="0"/>
    </xf>
    <xf numFmtId="43" fontId="11" fillId="0" borderId="0" xfId="0" applyNumberFormat="1" applyFont="1" applyFill="1" applyBorder="1" applyProtection="1">
      <protection locked="0"/>
    </xf>
    <xf numFmtId="43" fontId="11" fillId="0" borderId="0" xfId="0" applyNumberFormat="1" applyFont="1" applyFill="1" applyBorder="1" applyAlignment="1" applyProtection="1">
      <alignment horizontal="center"/>
      <protection locked="0"/>
    </xf>
    <xf numFmtId="43" fontId="11" fillId="0" borderId="0" xfId="0" quotePrefix="1" applyNumberFormat="1" applyFont="1" applyFill="1" applyBorder="1" applyProtection="1">
      <protection locked="0"/>
    </xf>
    <xf numFmtId="1" fontId="24" fillId="0" borderId="0" xfId="0" applyNumberFormat="1" applyFont="1" applyFill="1" applyBorder="1" applyAlignment="1" applyProtection="1">
      <alignment horizontal="left" vertical="center" wrapText="1"/>
      <protection locked="0"/>
    </xf>
    <xf numFmtId="1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43" fontId="10" fillId="0" borderId="0" xfId="0" applyNumberFormat="1" applyFont="1" applyFill="1" applyProtection="1"/>
    <xf numFmtId="43" fontId="8" fillId="0" borderId="0" xfId="0" applyNumberFormat="1" applyFont="1" applyFill="1" applyBorder="1" applyAlignment="1">
      <alignment horizontal="justify" vertical="center" wrapText="1"/>
    </xf>
    <xf numFmtId="0" fontId="27" fillId="0" borderId="9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1" fontId="19" fillId="0" borderId="0" xfId="0" applyNumberFormat="1" applyFont="1" applyFill="1" applyAlignment="1">
      <alignment horizontal="center"/>
    </xf>
    <xf numFmtId="43" fontId="17" fillId="0" borderId="0" xfId="0" applyNumberFormat="1" applyFont="1" applyFill="1" applyBorder="1" applyAlignment="1" applyProtection="1">
      <alignment horizontal="left" vertical="center"/>
      <protection locked="0"/>
    </xf>
    <xf numFmtId="43" fontId="24" fillId="0" borderId="0" xfId="84" applyNumberFormat="1" applyFont="1" applyFill="1" applyBorder="1" applyAlignment="1" applyProtection="1">
      <alignment horizontal="center" vertical="center" wrapText="1"/>
      <protection locked="0"/>
    </xf>
    <xf numFmtId="43" fontId="17" fillId="0" borderId="0" xfId="84" applyNumberFormat="1" applyFont="1" applyFill="1" applyBorder="1" applyAlignment="1" applyProtection="1">
      <alignment horizontal="center" vertical="center" wrapText="1"/>
      <protection locked="0"/>
    </xf>
    <xf numFmtId="43" fontId="24" fillId="0" borderId="0" xfId="0" applyNumberFormat="1" applyFont="1" applyFill="1" applyBorder="1" applyProtection="1">
      <protection locked="0"/>
    </xf>
    <xf numFmtId="0" fontId="26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justify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26" fillId="0" borderId="6" xfId="0" applyFont="1" applyFill="1" applyBorder="1" applyAlignment="1">
      <alignment horizontal="center" vertical="center"/>
    </xf>
    <xf numFmtId="0" fontId="29" fillId="0" borderId="9" xfId="0" applyFont="1" applyBorder="1" applyAlignment="1">
      <alignment horizontal="center" vertical="center" wrapText="1"/>
    </xf>
    <xf numFmtId="221" fontId="12" fillId="0" borderId="4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center" vertical="center" wrapText="1"/>
    </xf>
    <xf numFmtId="1" fontId="26" fillId="0" borderId="3" xfId="0" applyNumberFormat="1" applyFont="1" applyFill="1" applyBorder="1" applyAlignment="1">
      <alignment horizontal="left" vertical="center" wrapText="1"/>
    </xf>
    <xf numFmtId="1" fontId="26" fillId="0" borderId="3" xfId="0" applyNumberFormat="1" applyFont="1" applyFill="1" applyBorder="1" applyAlignment="1">
      <alignment horizontal="justify" vertical="center" wrapText="1"/>
    </xf>
    <xf numFmtId="1" fontId="26" fillId="0" borderId="3" xfId="0" applyNumberFormat="1" applyFont="1" applyFill="1" applyBorder="1" applyAlignment="1">
      <alignment horizontal="center" vertical="center" wrapText="1"/>
    </xf>
    <xf numFmtId="1" fontId="26" fillId="0" borderId="5" xfId="0" applyNumberFormat="1" applyFont="1" applyFill="1" applyBorder="1" applyAlignment="1">
      <alignment horizontal="left" vertical="center" wrapText="1"/>
    </xf>
    <xf numFmtId="1" fontId="26" fillId="0" borderId="5" xfId="0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 applyProtection="1">
      <alignment horizontal="left" vertical="center"/>
      <protection locked="0"/>
    </xf>
    <xf numFmtId="0" fontId="12" fillId="0" borderId="0" xfId="85" applyFont="1" applyFill="1" applyAlignment="1" applyProtection="1">
      <alignment vertical="center"/>
      <protection locked="0"/>
    </xf>
    <xf numFmtId="0" fontId="12" fillId="0" borderId="0" xfId="85" applyFont="1" applyFill="1" applyAlignment="1" applyProtection="1">
      <alignment horizontal="center" vertical="center"/>
      <protection locked="0"/>
    </xf>
    <xf numFmtId="0" fontId="26" fillId="0" borderId="10" xfId="85" applyFont="1" applyFill="1" applyBorder="1" applyAlignment="1">
      <alignment horizontal="left" vertical="center" wrapText="1"/>
    </xf>
    <xf numFmtId="0" fontId="26" fillId="0" borderId="10" xfId="85" applyFont="1" applyFill="1" applyBorder="1" applyAlignment="1">
      <alignment horizontal="center" vertical="center" wrapText="1"/>
    </xf>
    <xf numFmtId="0" fontId="12" fillId="0" borderId="3" xfId="85" applyFont="1" applyFill="1" applyBorder="1" applyAlignment="1">
      <alignment horizontal="left" vertical="center" wrapText="1"/>
    </xf>
    <xf numFmtId="0" fontId="12" fillId="0" borderId="3" xfId="85" applyFont="1" applyFill="1" applyBorder="1" applyAlignment="1">
      <alignment horizontal="center" vertical="center" wrapText="1"/>
    </xf>
    <xf numFmtId="0" fontId="22" fillId="0" borderId="3" xfId="85" applyFont="1" applyFill="1" applyBorder="1" applyAlignment="1">
      <alignment horizontal="left" vertical="center" wrapText="1"/>
    </xf>
    <xf numFmtId="0" fontId="22" fillId="0" borderId="3" xfId="85" applyFont="1" applyFill="1" applyBorder="1" applyAlignment="1">
      <alignment horizontal="center" vertical="center" wrapText="1"/>
    </xf>
    <xf numFmtId="0" fontId="26" fillId="0" borderId="3" xfId="85" applyFont="1" applyFill="1" applyBorder="1" applyAlignment="1">
      <alignment horizontal="left" vertical="center" wrapText="1"/>
    </xf>
    <xf numFmtId="0" fontId="26" fillId="0" borderId="3" xfId="85" applyFont="1" applyFill="1" applyBorder="1" applyAlignment="1">
      <alignment horizontal="center" vertical="center" wrapText="1"/>
    </xf>
    <xf numFmtId="0" fontId="12" fillId="0" borderId="5" xfId="85" applyFont="1" applyFill="1" applyBorder="1" applyAlignment="1">
      <alignment horizontal="left" vertical="center" wrapText="1"/>
    </xf>
    <xf numFmtId="0" fontId="12" fillId="0" borderId="5" xfId="85" applyFont="1" applyFill="1" applyBorder="1" applyAlignment="1">
      <alignment horizontal="center" vertical="center" wrapText="1"/>
    </xf>
    <xf numFmtId="43" fontId="31" fillId="0" borderId="0" xfId="0" applyNumberFormat="1" applyFont="1" applyFill="1" applyAlignment="1" applyProtection="1">
      <alignment horizontal="center"/>
      <protection locked="0"/>
    </xf>
    <xf numFmtId="43" fontId="31" fillId="0" borderId="0" xfId="0" applyNumberFormat="1" applyFont="1" applyFill="1" applyProtection="1">
      <protection locked="0"/>
    </xf>
    <xf numFmtId="0" fontId="30" fillId="0" borderId="6" xfId="0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left" vertical="center" wrapText="1"/>
      <protection locked="0"/>
    </xf>
    <xf numFmtId="43" fontId="31" fillId="0" borderId="3" xfId="0" applyNumberFormat="1" applyFont="1" applyFill="1" applyBorder="1" applyAlignment="1" applyProtection="1">
      <alignment horizontal="left" vertical="center" wrapText="1"/>
      <protection locked="0"/>
    </xf>
    <xf numFmtId="43" fontId="31" fillId="0" borderId="3" xfId="0" applyNumberFormat="1" applyFont="1" applyFill="1" applyBorder="1" applyAlignment="1" applyProtection="1">
      <alignment horizontal="center" vertical="center" wrapText="1"/>
      <protection locked="0"/>
    </xf>
    <xf numFmtId="217" fontId="30" fillId="0" borderId="3" xfId="0" applyNumberFormat="1" applyFont="1" applyFill="1" applyBorder="1" applyAlignment="1" applyProtection="1">
      <alignment horizontal="left" vertical="center"/>
      <protection locked="0"/>
    </xf>
    <xf numFmtId="43" fontId="30" fillId="0" borderId="3" xfId="0" applyNumberFormat="1" applyFont="1" applyFill="1" applyBorder="1" applyAlignment="1" applyProtection="1">
      <alignment horizontal="left" vertical="center" wrapText="1"/>
      <protection locked="0"/>
    </xf>
    <xf numFmtId="43" fontId="30" fillId="0" borderId="3" xfId="0" applyNumberFormat="1" applyFont="1" applyFill="1" applyBorder="1" applyAlignment="1" applyProtection="1">
      <alignment horizontal="center" vertical="center" wrapText="1"/>
      <protection locked="0"/>
    </xf>
    <xf numFmtId="43" fontId="30" fillId="0" borderId="3" xfId="84" applyNumberFormat="1" applyFont="1" applyFill="1" applyBorder="1" applyAlignment="1" applyProtection="1">
      <alignment horizontal="center" vertical="center" wrapText="1"/>
      <protection locked="0"/>
    </xf>
    <xf numFmtId="43" fontId="30" fillId="0" borderId="5" xfId="84" applyNumberFormat="1" applyFont="1" applyFill="1" applyBorder="1" applyAlignment="1" applyProtection="1">
      <alignment horizontal="center" vertical="center" wrapText="1"/>
      <protection locked="0"/>
    </xf>
    <xf numFmtId="43" fontId="16" fillId="0" borderId="0" xfId="0" applyNumberFormat="1" applyFont="1" applyFill="1" applyProtection="1">
      <protection locked="0"/>
    </xf>
    <xf numFmtId="39" fontId="26" fillId="0" borderId="3" xfId="0" applyNumberFormat="1" applyFont="1" applyFill="1" applyBorder="1" applyAlignment="1">
      <alignment vertical="center" wrapText="1"/>
    </xf>
    <xf numFmtId="39" fontId="12" fillId="0" borderId="3" xfId="0" applyNumberFormat="1" applyFont="1" applyFill="1" applyBorder="1" applyAlignment="1">
      <alignment vertical="center" wrapText="1"/>
    </xf>
    <xf numFmtId="39" fontId="22" fillId="0" borderId="3" xfId="0" applyNumberFormat="1" applyFont="1" applyFill="1" applyBorder="1" applyAlignment="1">
      <alignment vertical="center" wrapText="1"/>
    </xf>
    <xf numFmtId="4" fontId="26" fillId="0" borderId="10" xfId="0" applyNumberFormat="1" applyFont="1" applyFill="1" applyBorder="1" applyAlignment="1">
      <alignment horizontal="center" vertical="center" wrapText="1"/>
    </xf>
    <xf numFmtId="4" fontId="12" fillId="0" borderId="10" xfId="0" applyNumberFormat="1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30" fillId="0" borderId="3" xfId="0" applyNumberFormat="1" applyFont="1" applyFill="1" applyBorder="1" applyProtection="1">
      <protection locked="0"/>
    </xf>
    <xf numFmtId="4" fontId="30" fillId="0" borderId="5" xfId="0" applyNumberFormat="1" applyFont="1" applyFill="1" applyBorder="1" applyProtection="1">
      <protection locked="0"/>
    </xf>
    <xf numFmtId="4" fontId="31" fillId="0" borderId="3" xfId="0" applyNumberFormat="1" applyFont="1" applyFill="1" applyBorder="1" applyProtection="1">
      <protection locked="0"/>
    </xf>
    <xf numFmtId="43" fontId="26" fillId="0" borderId="0" xfId="0" applyNumberFormat="1" applyFont="1" applyFill="1" applyProtection="1">
      <protection locked="0"/>
    </xf>
    <xf numFmtId="43" fontId="30" fillId="0" borderId="3" xfId="0" applyNumberFormat="1" applyFont="1" applyFill="1" applyBorder="1" applyAlignment="1" applyProtection="1">
      <alignment horizontal="left" vertical="center"/>
      <protection locked="0"/>
    </xf>
    <xf numFmtId="43" fontId="30" fillId="0" borderId="5" xfId="0" applyNumberFormat="1" applyFont="1" applyFill="1" applyBorder="1" applyAlignment="1" applyProtection="1">
      <alignment horizontal="left" vertical="center"/>
      <protection locked="0"/>
    </xf>
    <xf numFmtId="0" fontId="30" fillId="0" borderId="3" xfId="0" applyFont="1" applyFill="1" applyBorder="1" applyAlignment="1" applyProtection="1">
      <alignment horizontal="left" vertical="center" wrapText="1"/>
      <protection locked="0"/>
    </xf>
    <xf numFmtId="0" fontId="30" fillId="2" borderId="7" xfId="0" applyFont="1" applyFill="1" applyBorder="1" applyAlignment="1" applyProtection="1">
      <alignment horizontal="center" vertical="center" wrapText="1"/>
      <protection locked="0"/>
    </xf>
    <xf numFmtId="43" fontId="10" fillId="0" borderId="0" xfId="0" applyNumberFormat="1" applyFont="1" applyFill="1" applyAlignment="1" applyProtection="1">
      <alignment horizontal="center" vertical="center"/>
      <protection locked="0"/>
    </xf>
    <xf numFmtId="43" fontId="30" fillId="0" borderId="4" xfId="0" applyNumberFormat="1" applyFont="1" applyFill="1" applyBorder="1" applyAlignment="1" applyProtection="1">
      <alignment horizontal="center" vertical="center" wrapText="1"/>
      <protection locked="0"/>
    </xf>
    <xf numFmtId="43" fontId="30" fillId="2" borderId="4" xfId="0" applyNumberFormat="1" applyFont="1" applyFill="1" applyBorder="1" applyAlignment="1" applyProtection="1">
      <alignment horizontal="center" vertical="center" wrapText="1"/>
      <protection locked="0"/>
    </xf>
    <xf numFmtId="43" fontId="30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3" xfId="0" applyNumberFormat="1" applyFont="1" applyFill="1" applyBorder="1" applyAlignment="1">
      <alignment horizontal="right" vertical="center"/>
    </xf>
    <xf numFmtId="4" fontId="7" fillId="0" borderId="3" xfId="0" applyNumberFormat="1" applyFont="1" applyFill="1" applyBorder="1" applyAlignment="1">
      <alignment horizontal="right" vertical="center"/>
    </xf>
    <xf numFmtId="4" fontId="7" fillId="0" borderId="5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justify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26" fillId="0" borderId="6" xfId="0" applyFont="1" applyFill="1" applyBorder="1" applyAlignment="1" applyProtection="1">
      <alignment horizontal="center" vertical="center"/>
    </xf>
    <xf numFmtId="221" fontId="12" fillId="0" borderId="4" xfId="0" applyNumberFormat="1" applyFont="1" applyFill="1" applyBorder="1" applyAlignment="1" applyProtection="1">
      <alignment horizontal="center" vertical="center" wrapText="1"/>
    </xf>
    <xf numFmtId="0" fontId="26" fillId="0" borderId="3" xfId="0" applyFont="1" applyFill="1" applyBorder="1" applyAlignment="1" applyProtection="1">
      <alignment horizontal="left" vertical="center" wrapText="1"/>
    </xf>
    <xf numFmtId="0" fontId="26" fillId="0" borderId="3" xfId="0" applyFont="1" applyFill="1" applyBorder="1" applyAlignment="1" applyProtection="1">
      <alignment horizontal="center" vertical="center" wrapText="1"/>
    </xf>
    <xf numFmtId="4" fontId="26" fillId="0" borderId="3" xfId="0" applyNumberFormat="1" applyFont="1" applyFill="1" applyBorder="1" applyAlignment="1" applyProtection="1">
      <alignment vertical="center" wrapText="1"/>
    </xf>
    <xf numFmtId="0" fontId="12" fillId="0" borderId="3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4" fontId="12" fillId="0" borderId="3" xfId="0" applyNumberFormat="1" applyFont="1" applyFill="1" applyBorder="1" applyAlignment="1" applyProtection="1">
      <alignment vertical="center" wrapText="1"/>
    </xf>
    <xf numFmtId="0" fontId="22" fillId="0" borderId="3" xfId="0" applyFont="1" applyFill="1" applyBorder="1" applyAlignment="1" applyProtection="1">
      <alignment horizontal="left" vertical="center" wrapText="1"/>
    </xf>
    <xf numFmtId="0" fontId="22" fillId="0" borderId="3" xfId="0" applyFont="1" applyFill="1" applyBorder="1" applyAlignment="1" applyProtection="1">
      <alignment horizontal="center" vertical="center" wrapText="1"/>
    </xf>
    <xf numFmtId="4" fontId="22" fillId="0" borderId="3" xfId="0" applyNumberFormat="1" applyFont="1" applyFill="1" applyBorder="1" applyAlignment="1" applyProtection="1">
      <alignment vertical="center" wrapText="1"/>
    </xf>
    <xf numFmtId="4" fontId="26" fillId="0" borderId="3" xfId="0" applyNumberFormat="1" applyFont="1" applyFill="1" applyBorder="1" applyAlignment="1" applyProtection="1">
      <alignment vertical="center"/>
    </xf>
    <xf numFmtId="4" fontId="12" fillId="0" borderId="3" xfId="0" applyNumberFormat="1" applyFont="1" applyFill="1" applyBorder="1" applyAlignment="1" applyProtection="1">
      <alignment vertical="center"/>
    </xf>
    <xf numFmtId="4" fontId="22" fillId="0" borderId="3" xfId="0" applyNumberFormat="1" applyFont="1" applyFill="1" applyBorder="1" applyAlignment="1" applyProtection="1">
      <alignment vertical="center"/>
    </xf>
    <xf numFmtId="1" fontId="26" fillId="0" borderId="3" xfId="0" applyNumberFormat="1" applyFont="1" applyFill="1" applyBorder="1" applyAlignment="1" applyProtection="1">
      <alignment horizontal="left" vertical="center" wrapText="1"/>
    </xf>
    <xf numFmtId="1" fontId="26" fillId="0" borderId="3" xfId="0" applyNumberFormat="1" applyFont="1" applyFill="1" applyBorder="1" applyAlignment="1" applyProtection="1">
      <alignment horizontal="justify" vertical="center" wrapText="1"/>
    </xf>
    <xf numFmtId="1" fontId="26" fillId="0" borderId="3" xfId="0" applyNumberFormat="1" applyFont="1" applyFill="1" applyBorder="1" applyAlignment="1" applyProtection="1">
      <alignment horizontal="center" vertical="center" wrapText="1"/>
    </xf>
    <xf numFmtId="4" fontId="26" fillId="0" borderId="3" xfId="0" applyNumberFormat="1" applyFont="1" applyFill="1" applyBorder="1" applyAlignment="1" applyProtection="1">
      <alignment horizontal="center" vertical="center" wrapText="1"/>
    </xf>
    <xf numFmtId="1" fontId="26" fillId="0" borderId="5" xfId="0" applyNumberFormat="1" applyFont="1" applyFill="1" applyBorder="1" applyAlignment="1" applyProtection="1">
      <alignment horizontal="justify" vertical="center" wrapText="1"/>
    </xf>
    <xf numFmtId="1" fontId="26" fillId="0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/>
    <xf numFmtId="0" fontId="10" fillId="0" borderId="11" xfId="0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2" fontId="11" fillId="0" borderId="0" xfId="0" applyNumberFormat="1" applyFont="1" applyAlignment="1">
      <alignment vertical="center" wrapText="1"/>
    </xf>
    <xf numFmtId="2" fontId="7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35" fillId="0" borderId="0" xfId="0" applyFont="1" applyFill="1" applyBorder="1" applyAlignment="1">
      <alignment horizontal="justify" vertical="center" wrapText="1"/>
    </xf>
    <xf numFmtId="221" fontId="26" fillId="0" borderId="8" xfId="0" applyNumberFormat="1" applyFont="1" applyFill="1" applyBorder="1" applyAlignment="1" applyProtection="1">
      <alignment horizontal="left" vertical="center" wrapText="1"/>
    </xf>
    <xf numFmtId="221" fontId="26" fillId="0" borderId="8" xfId="0" applyNumberFormat="1" applyFont="1" applyFill="1" applyBorder="1" applyAlignment="1" applyProtection="1">
      <alignment horizontal="center" vertical="center" wrapText="1"/>
    </xf>
    <xf numFmtId="4" fontId="26" fillId="0" borderId="5" xfId="0" applyNumberFormat="1" applyFont="1" applyFill="1" applyBorder="1" applyAlignment="1" applyProtection="1">
      <alignment vertical="center" wrapText="1"/>
    </xf>
    <xf numFmtId="4" fontId="26" fillId="0" borderId="5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Fill="1" applyAlignment="1" applyProtection="1">
      <alignment horizontal="left"/>
      <protection locked="0"/>
    </xf>
    <xf numFmtId="0" fontId="12" fillId="0" borderId="0" xfId="0" applyFont="1" applyFill="1" applyProtection="1">
      <protection locked="0"/>
    </xf>
    <xf numFmtId="0" fontId="12" fillId="0" borderId="0" xfId="0" applyFont="1" applyFill="1" applyAlignment="1" applyProtection="1">
      <alignment horizontal="center"/>
      <protection locked="0"/>
    </xf>
    <xf numFmtId="0" fontId="26" fillId="0" borderId="0" xfId="0" applyFont="1" applyFill="1" applyBorder="1" applyAlignment="1">
      <alignment horizontal="centerContinuous" vertical="center"/>
    </xf>
    <xf numFmtId="0" fontId="26" fillId="0" borderId="0" xfId="0" applyFont="1" applyFill="1" applyBorder="1" applyAlignment="1">
      <alignment horizontal="center" wrapText="1"/>
    </xf>
    <xf numFmtId="0" fontId="26" fillId="0" borderId="0" xfId="0" applyFont="1" applyFill="1" applyAlignment="1">
      <alignment horizont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2" fillId="0" borderId="4" xfId="85" applyNumberFormat="1" applyFont="1" applyFill="1" applyBorder="1" applyAlignment="1">
      <alignment horizontal="center" vertical="center" wrapText="1"/>
    </xf>
    <xf numFmtId="221" fontId="26" fillId="0" borderId="3" xfId="0" applyNumberFormat="1" applyFont="1" applyFill="1" applyBorder="1" applyAlignment="1">
      <alignment horizontal="left" vertical="center" wrapText="1"/>
    </xf>
    <xf numFmtId="4" fontId="26" fillId="0" borderId="3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4" fontId="22" fillId="0" borderId="3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49" fontId="33" fillId="6" borderId="12" xfId="0" applyNumberFormat="1" applyFont="1" applyFill="1" applyBorder="1" applyAlignment="1">
      <alignment horizontal="center" vertical="center"/>
    </xf>
    <xf numFmtId="0" fontId="33" fillId="6" borderId="4" xfId="0" applyFont="1" applyFill="1" applyBorder="1" applyAlignment="1">
      <alignment horizontal="left" vertical="center" wrapText="1"/>
    </xf>
    <xf numFmtId="0" fontId="36" fillId="6" borderId="4" xfId="0" applyFont="1" applyFill="1" applyBorder="1" applyAlignment="1">
      <alignment horizontal="left" vertical="center" wrapText="1"/>
    </xf>
    <xf numFmtId="0" fontId="36" fillId="6" borderId="4" xfId="0" applyFont="1" applyFill="1" applyBorder="1" applyAlignment="1">
      <alignment horizontal="center" vertical="center" wrapText="1"/>
    </xf>
    <xf numFmtId="201" fontId="36" fillId="6" borderId="4" xfId="0" applyNumberFormat="1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left" vertical="center" wrapText="1"/>
    </xf>
    <xf numFmtId="201" fontId="37" fillId="0" borderId="4" xfId="0" applyNumberFormat="1" applyFont="1" applyFill="1" applyBorder="1" applyAlignment="1">
      <alignment horizontal="center" vertical="center" wrapText="1"/>
    </xf>
    <xf numFmtId="201" fontId="3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Alignment="1">
      <alignment vertical="center" wrapText="1"/>
    </xf>
    <xf numFmtId="221" fontId="37" fillId="0" borderId="4" xfId="0" applyNumberFormat="1" applyFont="1" applyFill="1" applyBorder="1" applyAlignment="1">
      <alignment horizontal="center" vertical="center" wrapText="1"/>
    </xf>
    <xf numFmtId="0" fontId="33" fillId="6" borderId="4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left"/>
    </xf>
    <xf numFmtId="2" fontId="33" fillId="6" borderId="4" xfId="0" applyNumberFormat="1" applyFont="1" applyFill="1" applyBorder="1" applyAlignment="1">
      <alignment horizontal="left" vertical="center" wrapText="1"/>
    </xf>
    <xf numFmtId="47" fontId="37" fillId="0" borderId="4" xfId="0" applyNumberFormat="1" applyFont="1" applyFill="1" applyBorder="1" applyAlignment="1">
      <alignment horizontal="center" vertical="center" wrapText="1"/>
    </xf>
    <xf numFmtId="2" fontId="37" fillId="0" borderId="4" xfId="0" applyNumberFormat="1" applyFont="1" applyFill="1" applyBorder="1" applyAlignment="1">
      <alignment horizontal="left" vertical="center" wrapText="1"/>
    </xf>
    <xf numFmtId="0" fontId="37" fillId="0" borderId="4" xfId="0" applyFont="1" applyFill="1" applyBorder="1" applyAlignment="1">
      <alignment horizontal="left" wrapText="1"/>
    </xf>
    <xf numFmtId="0" fontId="37" fillId="0" borderId="4" xfId="0" applyFont="1" applyFill="1" applyBorder="1" applyAlignment="1">
      <alignment horizontal="center"/>
    </xf>
    <xf numFmtId="201" fontId="37" fillId="0" borderId="4" xfId="36" applyNumberFormat="1" applyFont="1" applyFill="1" applyBorder="1" applyAlignment="1">
      <alignment horizontal="center" vertical="center" wrapText="1"/>
    </xf>
    <xf numFmtId="46" fontId="37" fillId="0" borderId="4" xfId="0" applyNumberFormat="1" applyFont="1" applyFill="1" applyBorder="1" applyAlignment="1">
      <alignment horizontal="center" vertical="center" wrapText="1"/>
    </xf>
    <xf numFmtId="22" fontId="37" fillId="0" borderId="4" xfId="0" applyNumberFormat="1" applyFont="1" applyFill="1" applyBorder="1" applyAlignment="1">
      <alignment horizontal="center" vertical="center" wrapText="1"/>
    </xf>
    <xf numFmtId="0" fontId="37" fillId="6" borderId="4" xfId="0" applyFont="1" applyFill="1" applyBorder="1" applyAlignment="1">
      <alignment horizontal="left" vertical="center" wrapText="1"/>
    </xf>
    <xf numFmtId="0" fontId="37" fillId="6" borderId="4" xfId="0" applyFont="1" applyFill="1" applyBorder="1" applyAlignment="1">
      <alignment horizontal="center" vertical="center" wrapText="1"/>
    </xf>
    <xf numFmtId="0" fontId="37" fillId="6" borderId="4" xfId="0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7" fillId="0" borderId="1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/>
    <xf numFmtId="0" fontId="5" fillId="0" borderId="4" xfId="0" applyFont="1" applyFill="1" applyBorder="1"/>
    <xf numFmtId="4" fontId="7" fillId="0" borderId="1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4" fontId="7" fillId="7" borderId="10" xfId="0" applyNumberFormat="1" applyFont="1" applyFill="1" applyBorder="1" applyAlignment="1">
      <alignment horizontal="right" vertical="center"/>
    </xf>
    <xf numFmtId="4" fontId="7" fillId="7" borderId="10" xfId="0" applyNumberFormat="1" applyFont="1" applyFill="1" applyBorder="1"/>
    <xf numFmtId="4" fontId="5" fillId="7" borderId="3" xfId="0" applyNumberFormat="1" applyFont="1" applyFill="1" applyBorder="1" applyAlignment="1">
      <alignment horizontal="right" vertical="center"/>
    </xf>
    <xf numFmtId="4" fontId="5" fillId="7" borderId="10" xfId="0" applyNumberFormat="1" applyFont="1" applyFill="1" applyBorder="1"/>
    <xf numFmtId="4" fontId="7" fillId="7" borderId="3" xfId="0" applyNumberFormat="1" applyFont="1" applyFill="1" applyBorder="1" applyAlignment="1">
      <alignment horizontal="right" vertical="center"/>
    </xf>
    <xf numFmtId="4" fontId="7" fillId="7" borderId="5" xfId="0" applyNumberFormat="1" applyFont="1" applyFill="1" applyBorder="1" applyAlignment="1">
      <alignment horizontal="right" vertical="center"/>
    </xf>
    <xf numFmtId="4" fontId="42" fillId="0" borderId="10" xfId="0" applyNumberFormat="1" applyFont="1" applyFill="1" applyBorder="1" applyAlignment="1">
      <alignment horizontal="right" vertical="center"/>
    </xf>
    <xf numFmtId="4" fontId="43" fillId="0" borderId="3" xfId="0" applyNumberFormat="1" applyFont="1" applyFill="1" applyBorder="1" applyAlignment="1">
      <alignment horizontal="right" vertical="center"/>
    </xf>
    <xf numFmtId="4" fontId="42" fillId="0" borderId="3" xfId="0" applyNumberFormat="1" applyFont="1" applyFill="1" applyBorder="1" applyAlignment="1">
      <alignment horizontal="right" vertical="center"/>
    </xf>
    <xf numFmtId="4" fontId="42" fillId="0" borderId="5" xfId="0" applyNumberFormat="1" applyFont="1" applyFill="1" applyBorder="1" applyAlignment="1">
      <alignment horizontal="right" vertical="center"/>
    </xf>
    <xf numFmtId="4" fontId="30" fillId="8" borderId="3" xfId="0" applyNumberFormat="1" applyFont="1" applyFill="1" applyBorder="1" applyProtection="1">
      <protection locked="0"/>
    </xf>
    <xf numFmtId="4" fontId="31" fillId="8" borderId="3" xfId="0" applyNumberFormat="1" applyFont="1" applyFill="1" applyBorder="1" applyProtection="1">
      <protection locked="0"/>
    </xf>
    <xf numFmtId="0" fontId="4" fillId="0" borderId="0" xfId="48"/>
    <xf numFmtId="43" fontId="17" fillId="2" borderId="4" xfId="48" applyNumberFormat="1" applyFont="1" applyFill="1" applyBorder="1" applyAlignment="1" applyProtection="1">
      <alignment horizontal="center" vertical="center" wrapText="1"/>
      <protection hidden="1"/>
    </xf>
    <xf numFmtId="43" fontId="17" fillId="3" borderId="4" xfId="48" applyNumberFormat="1" applyFont="1" applyFill="1" applyBorder="1" applyAlignment="1" applyProtection="1">
      <alignment horizontal="center" vertical="center" wrapText="1"/>
      <protection hidden="1"/>
    </xf>
    <xf numFmtId="43" fontId="17" fillId="0" borderId="4" xfId="48" applyNumberFormat="1" applyFont="1" applyFill="1" applyBorder="1" applyAlignment="1" applyProtection="1">
      <alignment horizontal="center" vertical="center" wrapText="1"/>
      <protection hidden="1"/>
    </xf>
    <xf numFmtId="43" fontId="4" fillId="0" borderId="0" xfId="48" applyNumberFormat="1"/>
    <xf numFmtId="4" fontId="39" fillId="0" borderId="0" xfId="0" applyNumberFormat="1" applyFont="1" applyFill="1"/>
    <xf numFmtId="4" fontId="40" fillId="0" borderId="0" xfId="0" applyNumberFormat="1" applyFont="1" applyFill="1"/>
    <xf numFmtId="4" fontId="43" fillId="8" borderId="3" xfId="0" applyNumberFormat="1" applyFont="1" applyFill="1" applyBorder="1" applyAlignment="1">
      <alignment horizontal="right" vertical="center"/>
    </xf>
    <xf numFmtId="0" fontId="26" fillId="0" borderId="3" xfId="0" applyFont="1" applyFill="1" applyBorder="1" applyAlignment="1" applyProtection="1">
      <alignment horizontal="right" vertical="center" wrapText="1"/>
    </xf>
    <xf numFmtId="4" fontId="26" fillId="0" borderId="3" xfId="0" applyNumberFormat="1" applyFont="1" applyFill="1" applyBorder="1" applyAlignment="1" applyProtection="1">
      <alignment horizontal="right" vertical="center" wrapText="1"/>
    </xf>
    <xf numFmtId="0" fontId="12" fillId="0" borderId="3" xfId="0" applyFont="1" applyFill="1" applyBorder="1" applyAlignment="1" applyProtection="1">
      <alignment horizontal="right" vertical="center" wrapText="1"/>
    </xf>
    <xf numFmtId="4" fontId="12" fillId="0" borderId="3" xfId="0" applyNumberFormat="1" applyFont="1" applyFill="1" applyBorder="1" applyAlignment="1" applyProtection="1">
      <alignment horizontal="right" vertical="center" wrapText="1"/>
    </xf>
    <xf numFmtId="0" fontId="22" fillId="0" borderId="3" xfId="0" applyFont="1" applyFill="1" applyBorder="1" applyAlignment="1" applyProtection="1">
      <alignment horizontal="right"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37" fillId="8" borderId="4" xfId="0" applyFont="1" applyFill="1" applyBorder="1" applyAlignment="1">
      <alignment horizontal="center" vertical="center" wrapText="1"/>
    </xf>
    <xf numFmtId="0" fontId="37" fillId="8" borderId="4" xfId="0" applyFont="1" applyFill="1" applyBorder="1" applyAlignment="1">
      <alignment horizontal="left" vertical="center" wrapText="1"/>
    </xf>
    <xf numFmtId="1" fontId="11" fillId="8" borderId="0" xfId="0" applyNumberFormat="1" applyFont="1" applyFill="1" applyAlignment="1">
      <alignment horizontal="center" vertical="center"/>
    </xf>
    <xf numFmtId="1" fontId="36" fillId="8" borderId="4" xfId="0" applyNumberFormat="1" applyFont="1" applyFill="1" applyBorder="1" applyAlignment="1">
      <alignment horizontal="center" vertical="center" wrapText="1"/>
    </xf>
    <xf numFmtId="0" fontId="36" fillId="8" borderId="4" xfId="0" applyFont="1" applyFill="1" applyBorder="1" applyAlignment="1">
      <alignment horizontal="center" vertical="center" wrapText="1"/>
    </xf>
    <xf numFmtId="1" fontId="19" fillId="8" borderId="0" xfId="0" applyNumberFormat="1" applyFont="1" applyFill="1" applyAlignment="1">
      <alignment horizontal="center"/>
    </xf>
    <xf numFmtId="0" fontId="12" fillId="0" borderId="4" xfId="0" applyFont="1" applyFill="1" applyBorder="1" applyAlignment="1" applyProtection="1">
      <alignment horizontal="center" vertical="center" wrapText="1"/>
    </xf>
    <xf numFmtId="224" fontId="26" fillId="0" borderId="8" xfId="0" applyNumberFormat="1" applyFont="1" applyFill="1" applyBorder="1" applyAlignment="1" applyProtection="1">
      <alignment horizontal="center" vertical="center" wrapText="1"/>
    </xf>
    <xf numFmtId="4" fontId="15" fillId="0" borderId="4" xfId="0" applyNumberFormat="1" applyFont="1" applyFill="1" applyBorder="1"/>
    <xf numFmtId="2" fontId="10" fillId="0" borderId="0" xfId="0" applyNumberFormat="1" applyFont="1" applyFill="1"/>
    <xf numFmtId="0" fontId="7" fillId="0" borderId="4" xfId="0" applyFont="1" applyFill="1" applyBorder="1" applyAlignment="1">
      <alignment horizontal="center" vertical="center"/>
    </xf>
    <xf numFmtId="39" fontId="26" fillId="0" borderId="3" xfId="0" applyNumberFormat="1" applyFont="1" applyFill="1" applyBorder="1" applyAlignment="1" applyProtection="1">
      <alignment horizontal="center" vertical="center" wrapText="1"/>
    </xf>
    <xf numFmtId="39" fontId="12" fillId="0" borderId="3" xfId="0" applyNumberFormat="1" applyFont="1" applyFill="1" applyBorder="1" applyAlignment="1" applyProtection="1">
      <alignment horizontal="center" vertical="center" wrapText="1"/>
    </xf>
    <xf numFmtId="2" fontId="12" fillId="0" borderId="3" xfId="0" applyNumberFormat="1" applyFont="1" applyFill="1" applyBorder="1" applyAlignment="1" applyProtection="1">
      <alignment horizontal="center" vertical="center" wrapText="1"/>
    </xf>
    <xf numFmtId="2" fontId="26" fillId="0" borderId="3" xfId="0" applyNumberFormat="1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227" fontId="26" fillId="0" borderId="8" xfId="0" applyNumberFormat="1" applyFont="1" applyFill="1" applyBorder="1" applyAlignment="1" applyProtection="1">
      <alignment horizontal="center" vertical="center" wrapText="1"/>
    </xf>
    <xf numFmtId="221" fontId="36" fillId="6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vertical="center"/>
    </xf>
    <xf numFmtId="4" fontId="7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right" vertical="center"/>
    </xf>
    <xf numFmtId="0" fontId="11" fillId="0" borderId="4" xfId="0" applyFont="1" applyFill="1" applyBorder="1"/>
    <xf numFmtId="0" fontId="5" fillId="0" borderId="4" xfId="0" applyFont="1" applyFill="1" applyBorder="1" applyAlignment="1">
      <alignment horizontal="left" vertical="center" wrapText="1"/>
    </xf>
    <xf numFmtId="2" fontId="5" fillId="0" borderId="4" xfId="0" applyNumberFormat="1" applyFont="1" applyFill="1" applyBorder="1" applyAlignment="1">
      <alignment horizontal="left" vertical="center"/>
    </xf>
    <xf numFmtId="2" fontId="7" fillId="0" borderId="0" xfId="0" applyNumberFormat="1" applyFont="1" applyAlignment="1">
      <alignment horizontal="center" vertical="center" wrapText="1"/>
    </xf>
    <xf numFmtId="2" fontId="13" fillId="0" borderId="0" xfId="0" applyNumberFormat="1" applyFont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left" vertical="center" wrapText="1"/>
    </xf>
    <xf numFmtId="2" fontId="26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6" fillId="0" borderId="4" xfId="85" applyFont="1" applyFill="1" applyBorder="1" applyAlignment="1">
      <alignment horizontal="center" vertical="center" wrapText="1"/>
    </xf>
    <xf numFmtId="0" fontId="26" fillId="0" borderId="4" xfId="85" applyFont="1" applyFill="1" applyBorder="1" applyAlignment="1">
      <alignment horizontal="center" vertical="center"/>
    </xf>
    <xf numFmtId="2" fontId="26" fillId="0" borderId="13" xfId="0" applyNumberFormat="1" applyFont="1" applyFill="1" applyBorder="1" applyAlignment="1">
      <alignment horizontal="center" vertical="center" wrapText="1"/>
    </xf>
    <xf numFmtId="2" fontId="26" fillId="0" borderId="12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right" vertical="center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6" fillId="0" borderId="16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 applyProtection="1">
      <alignment horizontal="left" vertical="center" wrapText="1"/>
    </xf>
    <xf numFmtId="0" fontId="23" fillId="0" borderId="0" xfId="0" applyFont="1" applyFill="1" applyBorder="1" applyAlignment="1" applyProtection="1">
      <alignment horizontal="left" vertical="center" wrapText="1"/>
    </xf>
    <xf numFmtId="2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2" fontId="26" fillId="0" borderId="13" xfId="0" applyNumberFormat="1" applyFont="1" applyFill="1" applyBorder="1" applyAlignment="1" applyProtection="1">
      <alignment horizontal="center" vertical="center" wrapText="1"/>
    </xf>
    <xf numFmtId="2" fontId="26" fillId="0" borderId="12" xfId="0" applyNumberFormat="1" applyFont="1" applyFill="1" applyBorder="1" applyAlignment="1" applyProtection="1">
      <alignment horizontal="center" vertical="center" wrapText="1"/>
    </xf>
    <xf numFmtId="2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4" xfId="85" applyFont="1" applyFill="1" applyBorder="1" applyAlignment="1" applyProtection="1">
      <alignment horizontal="center" vertical="center" wrapText="1"/>
    </xf>
    <xf numFmtId="0" fontId="22" fillId="0" borderId="6" xfId="0" applyFont="1" applyFill="1" applyBorder="1" applyAlignment="1" applyProtection="1">
      <alignment horizontal="right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/>
    </xf>
    <xf numFmtId="0" fontId="26" fillId="0" borderId="16" xfId="0" applyFont="1" applyFill="1" applyBorder="1" applyAlignment="1" applyProtection="1">
      <alignment horizontal="center" vertical="center" wrapText="1"/>
    </xf>
    <xf numFmtId="0" fontId="26" fillId="0" borderId="17" xfId="0" applyFont="1" applyFill="1" applyBorder="1" applyAlignment="1" applyProtection="1">
      <alignment horizontal="center" vertical="center" wrapText="1"/>
    </xf>
    <xf numFmtId="0" fontId="26" fillId="0" borderId="18" xfId="0" applyFont="1" applyFill="1" applyBorder="1" applyAlignment="1" applyProtection="1">
      <alignment horizontal="center" vertical="center" wrapText="1"/>
    </xf>
    <xf numFmtId="0" fontId="22" fillId="0" borderId="6" xfId="0" applyFont="1" applyFill="1" applyBorder="1" applyAlignment="1">
      <alignment horizontal="right" vertical="center" wrapText="1"/>
    </xf>
    <xf numFmtId="0" fontId="26" fillId="0" borderId="0" xfId="85" applyFont="1" applyFill="1" applyBorder="1" applyAlignment="1" applyProtection="1">
      <alignment horizontal="center" vertical="center" wrapText="1"/>
      <protection locked="0"/>
    </xf>
    <xf numFmtId="0" fontId="26" fillId="0" borderId="16" xfId="85" applyFont="1" applyFill="1" applyBorder="1" applyAlignment="1">
      <alignment horizontal="center" vertical="center" wrapText="1"/>
    </xf>
    <xf numFmtId="0" fontId="26" fillId="0" borderId="17" xfId="85" applyFont="1" applyFill="1" applyBorder="1" applyAlignment="1">
      <alignment horizontal="center" vertical="center" wrapText="1"/>
    </xf>
    <xf numFmtId="0" fontId="26" fillId="0" borderId="18" xfId="85" applyFont="1" applyFill="1" applyBorder="1" applyAlignment="1">
      <alignment horizontal="center" vertical="center" wrapText="1"/>
    </xf>
    <xf numFmtId="0" fontId="22" fillId="0" borderId="19" xfId="85" applyFont="1" applyFill="1" applyBorder="1" applyAlignment="1">
      <alignment horizontal="left" vertical="center" wrapText="1"/>
    </xf>
    <xf numFmtId="0" fontId="22" fillId="0" borderId="0" xfId="85" applyFont="1" applyFill="1" applyBorder="1" applyAlignment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85" applyFont="1" applyFill="1" applyBorder="1" applyAlignment="1">
      <alignment horizontal="center" vertical="center" wrapText="1"/>
    </xf>
    <xf numFmtId="0" fontId="7" fillId="0" borderId="4" xfId="85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0" xfId="0" applyFont="1" applyFill="1" applyAlignment="1" applyProtection="1">
      <alignment horizontal="center"/>
      <protection locked="0"/>
    </xf>
    <xf numFmtId="1" fontId="10" fillId="0" borderId="13" xfId="0" applyNumberFormat="1" applyFont="1" applyFill="1" applyBorder="1" applyAlignment="1">
      <alignment horizontal="center" vertical="center" wrapText="1"/>
    </xf>
    <xf numFmtId="1" fontId="10" fillId="0" borderId="1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1" fontId="10" fillId="8" borderId="13" xfId="0" applyNumberFormat="1" applyFont="1" applyFill="1" applyBorder="1" applyAlignment="1">
      <alignment horizontal="center" vertical="center" wrapText="1"/>
    </xf>
    <xf numFmtId="1" fontId="10" fillId="8" borderId="12" xfId="0" applyNumberFormat="1" applyFont="1" applyFill="1" applyBorder="1" applyAlignment="1">
      <alignment horizontal="center" vertical="center" wrapText="1"/>
    </xf>
    <xf numFmtId="0" fontId="36" fillId="6" borderId="20" xfId="0" applyFont="1" applyFill="1" applyBorder="1" applyAlignment="1">
      <alignment horizontal="center" vertical="center" wrapText="1"/>
    </xf>
    <xf numFmtId="0" fontId="36" fillId="6" borderId="2" xfId="0" applyFont="1" applyFill="1" applyBorder="1" applyAlignment="1">
      <alignment horizontal="center" vertical="center" wrapText="1"/>
    </xf>
    <xf numFmtId="0" fontId="36" fillId="6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43" fontId="30" fillId="0" borderId="4" xfId="0" applyNumberFormat="1" applyFont="1" applyFill="1" applyBorder="1" applyAlignment="1" applyProtection="1">
      <alignment horizontal="left" vertical="center"/>
      <protection locked="0"/>
    </xf>
    <xf numFmtId="2" fontId="3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4" xfId="0" applyFont="1" applyFill="1" applyBorder="1" applyAlignment="1" applyProtection="1">
      <alignment horizontal="center" vertical="center" wrapText="1"/>
      <protection locked="0"/>
    </xf>
    <xf numFmtId="43" fontId="30" fillId="0" borderId="4" xfId="0" applyNumberFormat="1" applyFont="1" applyFill="1" applyBorder="1" applyAlignment="1" applyProtection="1">
      <alignment horizontal="center" vertical="center" wrapText="1"/>
      <protection locked="0"/>
    </xf>
    <xf numFmtId="43" fontId="33" fillId="0" borderId="0" xfId="0" applyNumberFormat="1" applyFont="1" applyFill="1" applyAlignment="1" applyProtection="1">
      <alignment horizontal="left"/>
      <protection locked="0"/>
    </xf>
    <xf numFmtId="43" fontId="33" fillId="0" borderId="0" xfId="0" applyNumberFormat="1" applyFont="1" applyFill="1" applyAlignment="1" applyProtection="1">
      <alignment horizontal="center"/>
      <protection locked="0"/>
    </xf>
    <xf numFmtId="0" fontId="32" fillId="0" borderId="6" xfId="0" applyFont="1" applyFill="1" applyBorder="1" applyAlignment="1" applyProtection="1">
      <alignment horizontal="right" vertical="center" wrapText="1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2" fontId="2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Fill="1" applyBorder="1" applyAlignment="1" applyProtection="1">
      <alignment horizontal="center" vertical="center" wrapText="1"/>
      <protection locked="0"/>
    </xf>
    <xf numFmtId="43" fontId="17" fillId="0" borderId="4" xfId="0" applyNumberFormat="1" applyFont="1" applyFill="1" applyBorder="1" applyAlignment="1" applyProtection="1">
      <alignment horizontal="center" vertical="center" wrapText="1"/>
      <protection locked="0"/>
    </xf>
    <xf numFmtId="43" fontId="7" fillId="0" borderId="0" xfId="0" applyNumberFormat="1" applyFont="1" applyFill="1" applyAlignment="1" applyProtection="1">
      <alignment horizontal="left"/>
      <protection locked="0"/>
    </xf>
    <xf numFmtId="43" fontId="7" fillId="0" borderId="0" xfId="0" applyNumberFormat="1" applyFont="1" applyFill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right" vertical="center" wrapText="1"/>
      <protection locked="0"/>
    </xf>
    <xf numFmtId="43" fontId="17" fillId="0" borderId="4" xfId="0" applyNumberFormat="1" applyFont="1" applyFill="1" applyBorder="1" applyAlignment="1" applyProtection="1">
      <alignment horizontal="left" vertical="center"/>
      <protection locked="0"/>
    </xf>
    <xf numFmtId="2" fontId="24" fillId="0" borderId="13" xfId="0" applyNumberFormat="1" applyFont="1" applyFill="1" applyBorder="1" applyAlignment="1" applyProtection="1">
      <alignment horizontal="center" vertical="center" wrapText="1"/>
      <protection locked="0"/>
    </xf>
    <xf numFmtId="2" fontId="2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24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4" xfId="0" applyFont="1" applyFill="1" applyBorder="1" applyAlignment="1" applyProtection="1">
      <alignment horizontal="center" vertical="center" wrapText="1"/>
      <protection hidden="1"/>
    </xf>
    <xf numFmtId="43" fontId="17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6" xfId="0" applyFont="1" applyFill="1" applyBorder="1" applyAlignment="1" applyProtection="1">
      <alignment horizontal="right" vertical="center" wrapText="1"/>
      <protection hidden="1"/>
    </xf>
    <xf numFmtId="43" fontId="17" fillId="0" borderId="4" xfId="0" applyNumberFormat="1" applyFont="1" applyFill="1" applyBorder="1" applyAlignment="1" applyProtection="1">
      <alignment horizontal="left" vertical="center"/>
      <protection hidden="1"/>
    </xf>
    <xf numFmtId="2" fontId="24" fillId="0" borderId="13" xfId="0" applyNumberFormat="1" applyFont="1" applyFill="1" applyBorder="1" applyAlignment="1" applyProtection="1">
      <alignment horizontal="center" vertical="center" wrapText="1"/>
      <protection hidden="1"/>
    </xf>
    <xf numFmtId="2" fontId="24" fillId="0" borderId="12" xfId="0" applyNumberFormat="1" applyFont="1" applyFill="1" applyBorder="1" applyAlignment="1" applyProtection="1">
      <alignment horizontal="center" vertical="center" wrapText="1"/>
      <protection hidden="1"/>
    </xf>
  </cellXfs>
  <cellStyles count="86">
    <cellStyle name="Comma 2" xfId="1"/>
    <cellStyle name="Comma 3" xfId="2"/>
    <cellStyle name="Currency 2" xfId="3"/>
    <cellStyle name="Header1" xfId="4"/>
    <cellStyle name="Header2" xfId="5"/>
    <cellStyle name="Normal" xfId="0" builtinId="0"/>
    <cellStyle name="Normal 12" xfId="6"/>
    <cellStyle name="Normal 12 2" xfId="7"/>
    <cellStyle name="Normal 13" xfId="8"/>
    <cellStyle name="Normal 13 2" xfId="9"/>
    <cellStyle name="Normal 14" xfId="10"/>
    <cellStyle name="Normal 14 2" xfId="11"/>
    <cellStyle name="Normal 14 3" xfId="12"/>
    <cellStyle name="Normal 15" xfId="13"/>
    <cellStyle name="Normal 15 2" xfId="14"/>
    <cellStyle name="Normal 17" xfId="15"/>
    <cellStyle name="Normal 17 2" xfId="16"/>
    <cellStyle name="Normal 18" xfId="17"/>
    <cellStyle name="Normal 18 2" xfId="18"/>
    <cellStyle name="Normal 2" xfId="19"/>
    <cellStyle name="Normal 2 10" xfId="20"/>
    <cellStyle name="Normal 2 2" xfId="21"/>
    <cellStyle name="Normal 2 2 2" xfId="22"/>
    <cellStyle name="Normal 2 3" xfId="23"/>
    <cellStyle name="Normal 2 3 2" xfId="24"/>
    <cellStyle name="Normal 2 4" xfId="25"/>
    <cellStyle name="Normal 2_thu hoi DM_CX" xfId="26"/>
    <cellStyle name="Normal 21 2" xfId="27"/>
    <cellStyle name="Normal 22 2" xfId="28"/>
    <cellStyle name="Normal 23" xfId="29"/>
    <cellStyle name="Normal 23 2" xfId="30"/>
    <cellStyle name="Normal 24 2" xfId="31"/>
    <cellStyle name="Normal 25" xfId="32"/>
    <cellStyle name="Normal 25 2" xfId="33"/>
    <cellStyle name="Normal 260" xfId="34"/>
    <cellStyle name="Normal 27 2" xfId="35"/>
    <cellStyle name="Normal 3" xfId="36"/>
    <cellStyle name="Normal 3 2" xfId="37"/>
    <cellStyle name="Normal 3 2 2" xfId="38"/>
    <cellStyle name="Normal 3 2_Danh muc THD ban hành" xfId="39"/>
    <cellStyle name="Normal 31" xfId="40"/>
    <cellStyle name="Normal 31 2" xfId="41"/>
    <cellStyle name="Normal 32" xfId="42"/>
    <cellStyle name="Normal 32 2" xfId="43"/>
    <cellStyle name="Normal 38" xfId="44"/>
    <cellStyle name="Normal 38 2" xfId="45"/>
    <cellStyle name="Normal 39" xfId="46"/>
    <cellStyle name="Normal 39 2" xfId="47"/>
    <cellStyle name="Normal 4" xfId="48"/>
    <cellStyle name="Normal 4 2" xfId="49"/>
    <cellStyle name="Normal 4 2 2" xfId="50"/>
    <cellStyle name="Normal 40" xfId="51"/>
    <cellStyle name="Normal 40 2" xfId="52"/>
    <cellStyle name="Normal 41" xfId="53"/>
    <cellStyle name="Normal 41 2" xfId="54"/>
    <cellStyle name="Normal 42" xfId="55"/>
    <cellStyle name="Normal 42 2" xfId="56"/>
    <cellStyle name="Normal 43 2" xfId="57"/>
    <cellStyle name="Normal 44 2" xfId="58"/>
    <cellStyle name="Normal 45" xfId="59"/>
    <cellStyle name="Normal 45 2" xfId="60"/>
    <cellStyle name="Normal 46" xfId="61"/>
    <cellStyle name="Normal 46 2" xfId="62"/>
    <cellStyle name="Normal 47" xfId="63"/>
    <cellStyle name="Normal 47 2" xfId="64"/>
    <cellStyle name="Normal 48" xfId="65"/>
    <cellStyle name="Normal 48 2" xfId="66"/>
    <cellStyle name="Normal 49" xfId="67"/>
    <cellStyle name="Normal 49 2" xfId="68"/>
    <cellStyle name="Normal 5" xfId="69"/>
    <cellStyle name="Normal 50" xfId="70"/>
    <cellStyle name="Normal 50 2" xfId="71"/>
    <cellStyle name="Normal 51 2" xfId="72"/>
    <cellStyle name="Normal 52" xfId="73"/>
    <cellStyle name="Normal 52 2" xfId="74"/>
    <cellStyle name="Normal 6" xfId="75"/>
    <cellStyle name="Normal 6 2" xfId="76"/>
    <cellStyle name="Normal 6 2 2" xfId="77"/>
    <cellStyle name="Normal 7" xfId="78"/>
    <cellStyle name="Normal 7 2" xfId="79"/>
    <cellStyle name="Normal 7_Danh muc THD ban hành" xfId="80"/>
    <cellStyle name="Normal 8" xfId="81"/>
    <cellStyle name="Normal 8 2" xfId="82"/>
    <cellStyle name="Normal 8 2 2" xfId="83"/>
    <cellStyle name="Normal_BIEU-CC1" xfId="84"/>
    <cellStyle name="Normal_bieuDH" xfId="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83728" name="Text Box 1"/>
        <xdr:cNvSpPr txBox="1">
          <a:spLocks noChangeArrowheads="1"/>
        </xdr:cNvSpPr>
      </xdr:nvSpPr>
      <xdr:spPr bwMode="auto">
        <a:xfrm>
          <a:off x="1381125" y="89344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83729" name="Text Box 2"/>
        <xdr:cNvSpPr txBox="1">
          <a:spLocks noChangeArrowheads="1"/>
        </xdr:cNvSpPr>
      </xdr:nvSpPr>
      <xdr:spPr bwMode="auto">
        <a:xfrm>
          <a:off x="1381125" y="89344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83730" name="Text Box 3"/>
        <xdr:cNvSpPr txBox="1">
          <a:spLocks noChangeArrowheads="1"/>
        </xdr:cNvSpPr>
      </xdr:nvSpPr>
      <xdr:spPr bwMode="auto">
        <a:xfrm>
          <a:off x="1381125" y="89344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83731" name="Text Box 4"/>
        <xdr:cNvSpPr txBox="1">
          <a:spLocks noChangeArrowheads="1"/>
        </xdr:cNvSpPr>
      </xdr:nvSpPr>
      <xdr:spPr bwMode="auto">
        <a:xfrm>
          <a:off x="1381125" y="89344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52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83732" name="Text Box 1"/>
        <xdr:cNvSpPr txBox="1">
          <a:spLocks noChangeArrowheads="1"/>
        </xdr:cNvSpPr>
      </xdr:nvSpPr>
      <xdr:spPr bwMode="auto">
        <a:xfrm>
          <a:off x="1381125" y="9934575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52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83733" name="Text Box 2"/>
        <xdr:cNvSpPr txBox="1">
          <a:spLocks noChangeArrowheads="1"/>
        </xdr:cNvSpPr>
      </xdr:nvSpPr>
      <xdr:spPr bwMode="auto">
        <a:xfrm>
          <a:off x="1381125" y="9934575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52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83734" name="Text Box 3"/>
        <xdr:cNvSpPr txBox="1">
          <a:spLocks noChangeArrowheads="1"/>
        </xdr:cNvSpPr>
      </xdr:nvSpPr>
      <xdr:spPr bwMode="auto">
        <a:xfrm>
          <a:off x="1381125" y="9934575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52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83735" name="Text Box 4"/>
        <xdr:cNvSpPr txBox="1">
          <a:spLocks noChangeArrowheads="1"/>
        </xdr:cNvSpPr>
      </xdr:nvSpPr>
      <xdr:spPr bwMode="auto">
        <a:xfrm>
          <a:off x="1381125" y="9934575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84752" name="Text Box 1"/>
        <xdr:cNvSpPr txBox="1">
          <a:spLocks noChangeArrowheads="1"/>
        </xdr:cNvSpPr>
      </xdr:nvSpPr>
      <xdr:spPr bwMode="auto">
        <a:xfrm>
          <a:off x="1295400" y="9629775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84753" name="Text Box 2"/>
        <xdr:cNvSpPr txBox="1">
          <a:spLocks noChangeArrowheads="1"/>
        </xdr:cNvSpPr>
      </xdr:nvSpPr>
      <xdr:spPr bwMode="auto">
        <a:xfrm>
          <a:off x="1295400" y="9629775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84754" name="Text Box 3"/>
        <xdr:cNvSpPr txBox="1">
          <a:spLocks noChangeArrowheads="1"/>
        </xdr:cNvSpPr>
      </xdr:nvSpPr>
      <xdr:spPr bwMode="auto">
        <a:xfrm>
          <a:off x="1295400" y="9629775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84755" name="Text Box 4"/>
        <xdr:cNvSpPr txBox="1">
          <a:spLocks noChangeArrowheads="1"/>
        </xdr:cNvSpPr>
      </xdr:nvSpPr>
      <xdr:spPr bwMode="auto">
        <a:xfrm>
          <a:off x="1295400" y="9629775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84756" name="Text Box 1"/>
        <xdr:cNvSpPr txBox="1">
          <a:spLocks noChangeArrowheads="1"/>
        </xdr:cNvSpPr>
      </xdr:nvSpPr>
      <xdr:spPr bwMode="auto">
        <a:xfrm>
          <a:off x="1295400" y="9839325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84757" name="Text Box 2"/>
        <xdr:cNvSpPr txBox="1">
          <a:spLocks noChangeArrowheads="1"/>
        </xdr:cNvSpPr>
      </xdr:nvSpPr>
      <xdr:spPr bwMode="auto">
        <a:xfrm>
          <a:off x="1295400" y="9839325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84758" name="Text Box 3"/>
        <xdr:cNvSpPr txBox="1">
          <a:spLocks noChangeArrowheads="1"/>
        </xdr:cNvSpPr>
      </xdr:nvSpPr>
      <xdr:spPr bwMode="auto">
        <a:xfrm>
          <a:off x="1295400" y="9839325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84759" name="Text Box 4"/>
        <xdr:cNvSpPr txBox="1">
          <a:spLocks noChangeArrowheads="1"/>
        </xdr:cNvSpPr>
      </xdr:nvSpPr>
      <xdr:spPr bwMode="auto">
        <a:xfrm>
          <a:off x="1295400" y="9839325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85776" name="Text Box 1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85777" name="Text Box 2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85778" name="Text Box 3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85779" name="Text Box 4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85780" name="Text Box 1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85781" name="Text Box 2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85782" name="Text Box 3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85783" name="Text Box 4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86800" name="Text Box 1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86801" name="Text Box 2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86802" name="Text Box 3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86803" name="Text Box 4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86804" name="Text Box 1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86805" name="Text Box 2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86806" name="Text Box 3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86807" name="Text Box 4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87824" name="Text Box 1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87825" name="Text Box 2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87826" name="Text Box 3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87827" name="Text Box 4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87828" name="Text Box 1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87829" name="Text Box 2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87830" name="Text Box 3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87831" name="Text Box 4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88848" name="Text Box 1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88849" name="Text Box 2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88850" name="Text Box 3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88851" name="Text Box 4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88852" name="Text Box 1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88853" name="Text Box 2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88854" name="Text Box 3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88855" name="Text Box 4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89872" name="Text Box 1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89873" name="Text Box 2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89874" name="Text Box 3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89875" name="Text Box 4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89876" name="Text Box 1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89877" name="Text Box 2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89878" name="Text Box 3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89879" name="Text Box 4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90896" name="Text Box 1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90897" name="Text Box 2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90898" name="Text Box 3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90899" name="Text Box 4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90900" name="Text Box 1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90901" name="Text Box 2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90902" name="Text Box 3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90903" name="Text Box 4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91920" name="Text Box 1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91921" name="Text Box 2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91922" name="Text Box 3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91923" name="Text Box 4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91924" name="Text Box 1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91925" name="Text Box 2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91926" name="Text Box 3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91927" name="Text Box 4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92944" name="Text Box 1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92945" name="Text Box 2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92946" name="Text Box 3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92947" name="Text Box 4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92948" name="Text Box 1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92949" name="Text Box 2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92950" name="Text Box 3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92951" name="Text Box 4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93968" name="Text Box 1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93969" name="Text Box 2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93970" name="Text Box 3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93971" name="Text Box 4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93972" name="Text Box 1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93973" name="Text Box 2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93974" name="Text Box 3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93975" name="Text Box 4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94992" name="Text Box 1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94993" name="Text Box 2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94994" name="Text Box 3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94995" name="Text Box 4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94996" name="Text Box 1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94997" name="Text Box 2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94998" name="Text Box 3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94999" name="Text Box 4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96016" name="Text Box 1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96017" name="Text Box 2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96018" name="Text Box 3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96019" name="Text Box 4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96020" name="Text Box 1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96021" name="Text Box 2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96022" name="Text Box 3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96023" name="Text Box 4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97040" name="Text Box 1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97041" name="Text Box 2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97042" name="Text Box 3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97043" name="Text Box 4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97044" name="Text Box 1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97045" name="Text Box 2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97046" name="Text Box 3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97047" name="Text Box 4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98064" name="Text Box 1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98065" name="Text Box 2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98066" name="Text Box 3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98067" name="Text Box 4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98068" name="Text Box 1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98069" name="Text Box 2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98070" name="Text Box 3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98071" name="Text Box 4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99088" name="Text Box 1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99089" name="Text Box 2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99090" name="Text Box 3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299091" name="Text Box 4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99092" name="Text Box 1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99093" name="Text Box 2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99094" name="Text Box 3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299095" name="Text Box 4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00112" name="Text Box 1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00113" name="Text Box 2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00114" name="Text Box 3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00115" name="Text Box 4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00116" name="Text Box 1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00117" name="Text Box 2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00118" name="Text Box 3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00119" name="Text Box 4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01136" name="Text Box 1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01137" name="Text Box 2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01138" name="Text Box 3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01139" name="Text Box 4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01140" name="Text Box 1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01141" name="Text Box 2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01142" name="Text Box 3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01143" name="Text Box 4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02160" name="Text Box 1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02161" name="Text Box 2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02162" name="Text Box 3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02163" name="Text Box 4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02164" name="Text Box 1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02165" name="Text Box 2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02166" name="Text Box 3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02167" name="Text Box 4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03184" name="Text Box 1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03185" name="Text Box 2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03186" name="Text Box 3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03187" name="Text Box 4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03188" name="Text Box 1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03189" name="Text Box 2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03190" name="Text Box 3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03191" name="Text Box 4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04208" name="Text Box 1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04209" name="Text Box 2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04210" name="Text Box 3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04211" name="Text Box 4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04212" name="Text Box 1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04213" name="Text Box 2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04214" name="Text Box 3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04215" name="Text Box 4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05232" name="Text Box 1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05233" name="Text Box 2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05234" name="Text Box 3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05235" name="Text Box 4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05236" name="Text Box 1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05237" name="Text Box 2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05238" name="Text Box 3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05239" name="Text Box 4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06256" name="Text Box 1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06257" name="Text Box 2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06258" name="Text Box 3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06259" name="Text Box 4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06260" name="Text Box 1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06261" name="Text Box 2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06262" name="Text Box 3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06263" name="Text Box 4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07280" name="Text Box 1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07281" name="Text Box 2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07282" name="Text Box 3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07283" name="Text Box 4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07284" name="Text Box 1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07285" name="Text Box 2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07286" name="Text Box 3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07287" name="Text Box 4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08304" name="Text Box 1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08305" name="Text Box 2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08306" name="Text Box 3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08307" name="Text Box 4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08308" name="Text Box 1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08309" name="Text Box 2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08310" name="Text Box 3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08311" name="Text Box 4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09328" name="Text Box 1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09329" name="Text Box 2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09330" name="Text Box 3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09331" name="Text Box 4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09332" name="Text Box 1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09333" name="Text Box 2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09334" name="Text Box 3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09335" name="Text Box 4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10352" name="Text Box 1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10353" name="Text Box 2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10354" name="Text Box 3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10355" name="Text Box 4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10356" name="Text Box 1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10357" name="Text Box 2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10358" name="Text Box 3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10359" name="Text Box 4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11376" name="Text Box 1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11377" name="Text Box 2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11378" name="Text Box 3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47</xdr:row>
      <xdr:rowOff>0</xdr:rowOff>
    </xdr:from>
    <xdr:to>
      <xdr:col>1</xdr:col>
      <xdr:colOff>1028700</xdr:colOff>
      <xdr:row>47</xdr:row>
      <xdr:rowOff>0</xdr:rowOff>
    </xdr:to>
    <xdr:sp macro="" textlink="">
      <xdr:nvSpPr>
        <xdr:cNvPr id="311379" name="Text Box 4"/>
        <xdr:cNvSpPr txBox="1">
          <a:spLocks noChangeArrowheads="1"/>
        </xdr:cNvSpPr>
      </xdr:nvSpPr>
      <xdr:spPr bwMode="auto">
        <a:xfrm>
          <a:off x="1295400" y="96012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11380" name="Text Box 1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11381" name="Text Box 2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11382" name="Text Box 3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1047750</xdr:colOff>
      <xdr:row>48</xdr:row>
      <xdr:rowOff>0</xdr:rowOff>
    </xdr:from>
    <xdr:to>
      <xdr:col>1</xdr:col>
      <xdr:colOff>1028700</xdr:colOff>
      <xdr:row>48</xdr:row>
      <xdr:rowOff>0</xdr:rowOff>
    </xdr:to>
    <xdr:sp macro="" textlink="">
      <xdr:nvSpPr>
        <xdr:cNvPr id="311383" name="Text Box 4"/>
        <xdr:cNvSpPr txBox="1">
          <a:spLocks noChangeArrowheads="1"/>
        </xdr:cNvSpPr>
      </xdr:nvSpPr>
      <xdr:spPr bwMode="auto">
        <a:xfrm>
          <a:off x="1295400" y="98107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/Downloads/Bieu%20ph&#226;n%20b&#7893;%20c&#7845;p%20huy&#7879;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n khai"/>
    </sheetNames>
    <sheetDataSet>
      <sheetData sheetId="0">
        <row r="8">
          <cell r="N8">
            <v>48292.409999999989</v>
          </cell>
        </row>
        <row r="10">
          <cell r="N10">
            <v>10570.06</v>
          </cell>
        </row>
        <row r="11">
          <cell r="N11">
            <v>10238.049999999999</v>
          </cell>
        </row>
        <row r="13">
          <cell r="N13">
            <v>2975.0299999999997</v>
          </cell>
        </row>
        <row r="14">
          <cell r="N14">
            <v>4316.1799999999994</v>
          </cell>
        </row>
        <row r="15">
          <cell r="N15">
            <v>13780.66</v>
          </cell>
        </row>
        <row r="16">
          <cell r="N16">
            <v>12028.43</v>
          </cell>
        </row>
        <row r="17">
          <cell r="N17">
            <v>3206.7400000000002</v>
          </cell>
        </row>
        <row r="18">
          <cell r="N18">
            <v>898.43</v>
          </cell>
        </row>
        <row r="19">
          <cell r="N19">
            <v>12.52</v>
          </cell>
        </row>
        <row r="20">
          <cell r="N20">
            <v>504.36</v>
          </cell>
        </row>
        <row r="21">
          <cell r="N21">
            <v>13482.27</v>
          </cell>
        </row>
        <row r="23">
          <cell r="N23">
            <v>278.31</v>
          </cell>
        </row>
        <row r="24">
          <cell r="N24">
            <v>60.48</v>
          </cell>
        </row>
        <row r="25">
          <cell r="N25">
            <v>0</v>
          </cell>
        </row>
        <row r="26">
          <cell r="N26">
            <v>0</v>
          </cell>
        </row>
        <row r="27">
          <cell r="N27">
            <v>56.05</v>
          </cell>
        </row>
        <row r="28">
          <cell r="N28">
            <v>719.79</v>
          </cell>
        </row>
        <row r="29">
          <cell r="N29">
            <v>111.46000000000001</v>
          </cell>
        </row>
        <row r="30">
          <cell r="N30">
            <v>34.68</v>
          </cell>
        </row>
        <row r="31">
          <cell r="N31">
            <v>4258.33</v>
          </cell>
        </row>
        <row r="37">
          <cell r="N37">
            <v>2.34</v>
          </cell>
        </row>
        <row r="38">
          <cell r="N38">
            <v>0.48</v>
          </cell>
        </row>
        <row r="39">
          <cell r="N39">
            <v>122.86</v>
          </cell>
        </row>
        <row r="40">
          <cell r="N40">
            <v>1717.77</v>
          </cell>
        </row>
        <row r="41">
          <cell r="N41">
            <v>156.22</v>
          </cell>
        </row>
        <row r="42">
          <cell r="N42">
            <v>69.52</v>
          </cell>
        </row>
        <row r="43">
          <cell r="N43">
            <v>0.83</v>
          </cell>
        </row>
        <row r="44">
          <cell r="N44">
            <v>15.03</v>
          </cell>
        </row>
        <row r="45">
          <cell r="N45">
            <v>735.83</v>
          </cell>
        </row>
        <row r="46">
          <cell r="N46">
            <v>1871.9700000000003</v>
          </cell>
        </row>
        <row r="49">
          <cell r="N4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topLeftCell="A7" workbookViewId="0">
      <selection activeCell="E16" sqref="E16"/>
    </sheetView>
  </sheetViews>
  <sheetFormatPr defaultRowHeight="12.75"/>
  <cols>
    <col min="1" max="1" width="7.5703125" style="239" customWidth="1"/>
    <col min="2" max="2" width="13.85546875" style="239" customWidth="1"/>
    <col min="3" max="3" width="65.7109375" style="239" customWidth="1"/>
    <col min="4" max="16384" width="9.140625" style="239"/>
  </cols>
  <sheetData>
    <row r="1" spans="1:3" ht="15.75">
      <c r="A1" s="371"/>
      <c r="B1" s="371"/>
      <c r="C1" s="371"/>
    </row>
    <row r="2" spans="1:3" ht="30.75" customHeight="1">
      <c r="A2" s="371" t="s">
        <v>248</v>
      </c>
      <c r="B2" s="371"/>
      <c r="C2" s="371"/>
    </row>
    <row r="3" spans="1:3" ht="33" customHeight="1">
      <c r="A3" s="372"/>
      <c r="B3" s="372"/>
      <c r="C3" s="372"/>
    </row>
    <row r="4" spans="1:3" ht="44.25" customHeight="1">
      <c r="A4" s="240" t="s">
        <v>16</v>
      </c>
      <c r="B4" s="240" t="s">
        <v>54</v>
      </c>
      <c r="C4" s="240" t="s">
        <v>29</v>
      </c>
    </row>
    <row r="5" spans="1:3" ht="44.25" customHeight="1">
      <c r="A5" s="241" t="s">
        <v>253</v>
      </c>
      <c r="B5" s="242" t="s">
        <v>44</v>
      </c>
      <c r="C5" s="243" t="s">
        <v>338</v>
      </c>
    </row>
    <row r="6" spans="1:3" ht="44.25" customHeight="1">
      <c r="A6" s="241" t="s">
        <v>254</v>
      </c>
      <c r="B6" s="242" t="s">
        <v>50</v>
      </c>
      <c r="C6" s="243" t="s">
        <v>339</v>
      </c>
    </row>
    <row r="7" spans="1:3" ht="44.25" customHeight="1">
      <c r="A7" s="241" t="s">
        <v>255</v>
      </c>
      <c r="B7" s="242" t="s">
        <v>203</v>
      </c>
      <c r="C7" s="243" t="s">
        <v>340</v>
      </c>
    </row>
    <row r="8" spans="1:3" ht="44.25" customHeight="1">
      <c r="A8" s="241" t="s">
        <v>256</v>
      </c>
      <c r="B8" s="242" t="s">
        <v>204</v>
      </c>
      <c r="C8" s="243" t="s">
        <v>341</v>
      </c>
    </row>
    <row r="9" spans="1:3" ht="44.25" customHeight="1">
      <c r="A9" s="241" t="s">
        <v>257</v>
      </c>
      <c r="B9" s="242" t="s">
        <v>205</v>
      </c>
      <c r="C9" s="243" t="s">
        <v>342</v>
      </c>
    </row>
    <row r="10" spans="1:3" ht="44.25" hidden="1" customHeight="1">
      <c r="A10" s="241" t="s">
        <v>258</v>
      </c>
      <c r="B10" s="242" t="s">
        <v>66</v>
      </c>
      <c r="C10" s="243" t="s">
        <v>343</v>
      </c>
    </row>
    <row r="11" spans="1:3" ht="44.25" hidden="1" customHeight="1">
      <c r="A11" s="241" t="s">
        <v>259</v>
      </c>
      <c r="B11" s="242" t="s">
        <v>67</v>
      </c>
      <c r="C11" s="243" t="s">
        <v>344</v>
      </c>
    </row>
    <row r="12" spans="1:3" ht="44.25" hidden="1" customHeight="1">
      <c r="A12" s="241" t="s">
        <v>260</v>
      </c>
      <c r="B12" s="242" t="s">
        <v>68</v>
      </c>
      <c r="C12" s="243" t="s">
        <v>345</v>
      </c>
    </row>
    <row r="13" spans="1:3" ht="44.25" hidden="1" customHeight="1">
      <c r="A13" s="241" t="s">
        <v>261</v>
      </c>
      <c r="B13" s="242" t="s">
        <v>249</v>
      </c>
      <c r="C13" s="243" t="s">
        <v>346</v>
      </c>
    </row>
    <row r="14" spans="1:3" ht="44.25" customHeight="1">
      <c r="A14" s="241" t="s">
        <v>258</v>
      </c>
      <c r="B14" s="242" t="s">
        <v>250</v>
      </c>
      <c r="C14" s="243" t="s">
        <v>805</v>
      </c>
    </row>
    <row r="15" spans="1:3" ht="44.25" customHeight="1">
      <c r="A15" s="241" t="s">
        <v>259</v>
      </c>
      <c r="B15" s="242" t="s">
        <v>251</v>
      </c>
      <c r="C15" s="243" t="s">
        <v>347</v>
      </c>
    </row>
    <row r="16" spans="1:3" ht="44.25" customHeight="1">
      <c r="A16" s="241" t="s">
        <v>260</v>
      </c>
      <c r="B16" s="242" t="s">
        <v>252</v>
      </c>
      <c r="C16" s="243" t="s">
        <v>348</v>
      </c>
    </row>
    <row r="17" spans="1:3" ht="44.25" hidden="1" customHeight="1">
      <c r="A17" s="241" t="s">
        <v>262</v>
      </c>
      <c r="B17" s="242" t="s">
        <v>197</v>
      </c>
      <c r="C17" s="243" t="s">
        <v>349</v>
      </c>
    </row>
  </sheetData>
  <mergeCells count="3">
    <mergeCell ref="A1:C1"/>
    <mergeCell ref="A2:C2"/>
    <mergeCell ref="A3:C3"/>
  </mergeCells>
  <phoneticPr fontId="3" type="noConversion"/>
  <pageMargins left="0.49" right="0.16" top="0.48" bottom="0.16" header="0.3" footer="0.16"/>
  <pageSetup paperSize="9" scale="110" orientation="portrait" blackAndWhite="1" r:id="rId1"/>
  <headerFooter alignWithMargins="0"/>
  <ignoredErrors>
    <ignoredError sqref="A5:A13 A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"/>
  <sheetViews>
    <sheetView showZeros="0" showOutlineSymbols="0" zoomScale="85" zoomScaleNormal="85" workbookViewId="0">
      <pane xSplit="2" ySplit="6" topLeftCell="S7" activePane="bottomRight" state="frozen"/>
      <selection activeCell="AG38" sqref="AG38"/>
      <selection pane="topRight" activeCell="AG38" sqref="AG38"/>
      <selection pane="bottomLeft" activeCell="AG38" sqref="AG38"/>
      <selection pane="bottomRight" activeCell="B22" sqref="B22"/>
    </sheetView>
  </sheetViews>
  <sheetFormatPr defaultRowHeight="15.75"/>
  <cols>
    <col min="1" max="1" width="5.5703125" style="11" customWidth="1"/>
    <col min="2" max="2" width="42" style="11" customWidth="1"/>
    <col min="3" max="3" width="7.140625" style="12" customWidth="1"/>
    <col min="4" max="4" width="15.5703125" style="12" customWidth="1"/>
    <col min="5" max="6" width="9" style="11" bestFit="1" customWidth="1"/>
    <col min="7" max="8" width="10.140625" style="11" bestFit="1" customWidth="1"/>
    <col min="9" max="15" width="9" style="11" bestFit="1" customWidth="1"/>
    <col min="16" max="16" width="10.140625" style="11" bestFit="1" customWidth="1"/>
    <col min="17" max="17" width="8.42578125" style="11" bestFit="1" customWidth="1"/>
    <col min="18" max="20" width="9" style="11" bestFit="1" customWidth="1"/>
    <col min="21" max="22" width="10.140625" style="11" bestFit="1" customWidth="1"/>
    <col min="23" max="24" width="9" style="11" bestFit="1" customWidth="1"/>
    <col min="25" max="26" width="10.140625" style="11" bestFit="1" customWidth="1"/>
    <col min="27" max="27" width="11.28515625" style="11" bestFit="1" customWidth="1"/>
    <col min="28" max="28" width="9" style="11" bestFit="1" customWidth="1"/>
    <col min="29" max="31" width="10.140625" style="11" bestFit="1" customWidth="1"/>
    <col min="32" max="33" width="9.140625" style="11"/>
    <col min="34" max="34" width="18.5703125" style="11" customWidth="1"/>
    <col min="35" max="35" width="27.7109375" style="11" customWidth="1"/>
    <col min="36" max="16384" width="9.140625" style="11"/>
  </cols>
  <sheetData>
    <row r="1" spans="1:35">
      <c r="A1" s="141" t="s">
        <v>44</v>
      </c>
      <c r="B1" s="142"/>
      <c r="C1" s="143"/>
      <c r="D1" s="143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</row>
    <row r="2" spans="1:35" ht="15.75" customHeight="1">
      <c r="A2" s="382" t="s">
        <v>263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</row>
    <row r="3" spans="1:35">
      <c r="A3" s="383" t="s">
        <v>335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</row>
    <row r="4" spans="1:35" ht="12" customHeight="1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381" t="s">
        <v>28</v>
      </c>
      <c r="AD4" s="381"/>
      <c r="AE4" s="381"/>
    </row>
    <row r="5" spans="1:35">
      <c r="A5" s="375" t="s">
        <v>16</v>
      </c>
      <c r="B5" s="379" t="s">
        <v>155</v>
      </c>
      <c r="C5" s="375" t="s">
        <v>20</v>
      </c>
      <c r="D5" s="377" t="s">
        <v>138</v>
      </c>
      <c r="E5" s="384" t="s">
        <v>33</v>
      </c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6"/>
      <c r="U5" s="384" t="s">
        <v>33</v>
      </c>
      <c r="V5" s="385"/>
      <c r="W5" s="385"/>
      <c r="X5" s="385"/>
      <c r="Y5" s="385"/>
      <c r="Z5" s="385"/>
      <c r="AA5" s="385"/>
      <c r="AB5" s="385"/>
      <c r="AC5" s="385"/>
      <c r="AD5" s="385"/>
      <c r="AE5" s="386"/>
    </row>
    <row r="6" spans="1:35" ht="42.75">
      <c r="A6" s="376"/>
      <c r="B6" s="380"/>
      <c r="C6" s="376"/>
      <c r="D6" s="378"/>
      <c r="E6" s="145" t="s">
        <v>305</v>
      </c>
      <c r="F6" s="145" t="s">
        <v>306</v>
      </c>
      <c r="G6" s="145" t="s">
        <v>307</v>
      </c>
      <c r="H6" s="145" t="s">
        <v>308</v>
      </c>
      <c r="I6" s="145" t="s">
        <v>309</v>
      </c>
      <c r="J6" s="145" t="s">
        <v>310</v>
      </c>
      <c r="K6" s="145" t="s">
        <v>311</v>
      </c>
      <c r="L6" s="145" t="s">
        <v>312</v>
      </c>
      <c r="M6" s="145" t="s">
        <v>313</v>
      </c>
      <c r="N6" s="145" t="s">
        <v>314</v>
      </c>
      <c r="O6" s="145" t="s">
        <v>315</v>
      </c>
      <c r="P6" s="145" t="s">
        <v>316</v>
      </c>
      <c r="Q6" s="145" t="s">
        <v>317</v>
      </c>
      <c r="R6" s="145" t="s">
        <v>318</v>
      </c>
      <c r="S6" s="145" t="s">
        <v>319</v>
      </c>
      <c r="T6" s="145" t="s">
        <v>320</v>
      </c>
      <c r="U6" s="145" t="s">
        <v>321</v>
      </c>
      <c r="V6" s="145" t="s">
        <v>322</v>
      </c>
      <c r="W6" s="145" t="s">
        <v>323</v>
      </c>
      <c r="X6" s="145" t="s">
        <v>324</v>
      </c>
      <c r="Y6" s="145" t="s">
        <v>325</v>
      </c>
      <c r="Z6" s="145" t="s">
        <v>326</v>
      </c>
      <c r="AA6" s="145" t="s">
        <v>327</v>
      </c>
      <c r="AB6" s="145" t="s">
        <v>328</v>
      </c>
      <c r="AC6" s="145" t="s">
        <v>329</v>
      </c>
      <c r="AD6" s="145" t="s">
        <v>330</v>
      </c>
      <c r="AE6" s="145" t="s">
        <v>331</v>
      </c>
    </row>
    <row r="7" spans="1:35" s="41" customFormat="1" ht="18" customHeight="1">
      <c r="A7" s="146">
        <v>-1</v>
      </c>
      <c r="B7" s="146">
        <v>-2</v>
      </c>
      <c r="C7" s="146">
        <v>-3</v>
      </c>
      <c r="D7" s="146" t="s">
        <v>332</v>
      </c>
      <c r="E7" s="146">
        <v>-5</v>
      </c>
      <c r="F7" s="146">
        <v>-6</v>
      </c>
      <c r="G7" s="146">
        <v>-7</v>
      </c>
      <c r="H7" s="146">
        <v>-8</v>
      </c>
      <c r="I7" s="146">
        <v>-9</v>
      </c>
      <c r="J7" s="146">
        <v>-10</v>
      </c>
      <c r="K7" s="146">
        <v>-11</v>
      </c>
      <c r="L7" s="146">
        <v>-12</v>
      </c>
      <c r="M7" s="146">
        <v>-13</v>
      </c>
      <c r="N7" s="146">
        <v>-14</v>
      </c>
      <c r="O7" s="146">
        <v>-15</v>
      </c>
      <c r="P7" s="146">
        <v>-16</v>
      </c>
      <c r="Q7" s="146">
        <v>-17</v>
      </c>
      <c r="R7" s="146">
        <v>-18</v>
      </c>
      <c r="S7" s="146">
        <v>-19</v>
      </c>
      <c r="T7" s="146">
        <v>-20</v>
      </c>
      <c r="U7" s="146">
        <v>-21</v>
      </c>
      <c r="V7" s="146">
        <v>-22</v>
      </c>
      <c r="W7" s="146">
        <v>-23</v>
      </c>
      <c r="X7" s="146">
        <v>-24</v>
      </c>
      <c r="Y7" s="146">
        <v>-25</v>
      </c>
      <c r="Z7" s="146">
        <v>-26</v>
      </c>
      <c r="AA7" s="146">
        <v>-27</v>
      </c>
      <c r="AB7" s="146">
        <v>-28</v>
      </c>
      <c r="AC7" s="146">
        <v>-29</v>
      </c>
      <c r="AD7" s="146">
        <v>-30</v>
      </c>
      <c r="AE7" s="146">
        <v>-31</v>
      </c>
    </row>
    <row r="8" spans="1:35" s="1" customFormat="1" ht="14.25" customHeight="1">
      <c r="A8" s="147">
        <v>1</v>
      </c>
      <c r="B8" s="147" t="s">
        <v>31</v>
      </c>
      <c r="C8" s="148" t="s">
        <v>21</v>
      </c>
      <c r="D8" s="184">
        <f>'H12-CC HUYEN'!$D7</f>
        <v>49959.15</v>
      </c>
      <c r="E8" s="184">
        <f>TTCAMXUYEN!$D7</f>
        <v>440.66</v>
      </c>
      <c r="F8" s="184">
        <f>TTTHIENCAM!$D7</f>
        <v>714.87</v>
      </c>
      <c r="G8" s="184">
        <f>CAMHOA!$D7</f>
        <v>1097.8900000000001</v>
      </c>
      <c r="H8" s="184">
        <f>CAMDUONG!$D7</f>
        <v>1037.99</v>
      </c>
      <c r="I8" s="184">
        <f>CAMBINH!$D7</f>
        <v>734.25</v>
      </c>
      <c r="J8" s="184">
        <f>CAMYEN!$D7</f>
        <v>653.76</v>
      </c>
      <c r="K8" s="184">
        <f>CAMVINH!$D7</f>
        <v>468.31</v>
      </c>
      <c r="L8" s="184">
        <f>CAMTHANH!$D7</f>
        <v>649.54</v>
      </c>
      <c r="M8" s="184">
        <f>CAMQUANG!$D7</f>
        <v>662.48</v>
      </c>
      <c r="N8" s="184">
        <f>CAMNAM!$D7</f>
        <v>524.85</v>
      </c>
      <c r="O8" s="184">
        <f>CAMHUY!$D7</f>
        <v>643.14</v>
      </c>
      <c r="P8" s="184">
        <f>CAMTHACH!$D7</f>
        <v>1276.96</v>
      </c>
      <c r="Q8" s="184">
        <f>CAMNHUONG!$D7</f>
        <v>35.799999999999997</v>
      </c>
      <c r="R8" s="184">
        <f>CAMTHANG!$D7</f>
        <v>470.26</v>
      </c>
      <c r="S8" s="184">
        <f>CAMDUE!$D7</f>
        <v>901.13</v>
      </c>
      <c r="T8" s="184">
        <f>CAMPHUC!$D7</f>
        <v>507.02</v>
      </c>
      <c r="U8" s="184">
        <f>CAMLINH!$D7</f>
        <v>1257.4100000000001</v>
      </c>
      <c r="V8" s="184">
        <f>CAMQUAN!$D7</f>
        <v>5037.1400000000003</v>
      </c>
      <c r="W8" s="184">
        <f>CAMHA!$D7</f>
        <v>453.38</v>
      </c>
      <c r="X8" s="184">
        <f>CAMLOC!$D7</f>
        <v>398.88</v>
      </c>
      <c r="Y8" s="184">
        <f>CAMHUNG!$D7</f>
        <v>1644.16</v>
      </c>
      <c r="Z8" s="184">
        <f>CAMTHINH!$D7</f>
        <v>7131.28</v>
      </c>
      <c r="AA8" s="184">
        <f>CAMMY!$D7</f>
        <v>13010.42</v>
      </c>
      <c r="AB8" s="184">
        <f>CAMTRUNG!$D7</f>
        <v>649.1</v>
      </c>
      <c r="AC8" s="184">
        <f>CAMSON!$D7</f>
        <v>4427.87</v>
      </c>
      <c r="AD8" s="184">
        <f>CAMLAC!$D7</f>
        <v>3220.93</v>
      </c>
      <c r="AE8" s="184">
        <f>CAMMINH!$D7</f>
        <v>1909.67</v>
      </c>
      <c r="AI8" s="1" t="s">
        <v>200</v>
      </c>
    </row>
    <row r="9" spans="1:35" s="1" customFormat="1" ht="14.25" customHeight="1">
      <c r="A9" s="149" t="s">
        <v>1</v>
      </c>
      <c r="B9" s="149" t="s">
        <v>78</v>
      </c>
      <c r="C9" s="150" t="s">
        <v>79</v>
      </c>
      <c r="D9" s="185">
        <f>'H12-CC HUYEN'!$D8</f>
        <v>11520.74</v>
      </c>
      <c r="E9" s="185">
        <f>TTCAMXUYEN!$D8</f>
        <v>236.09</v>
      </c>
      <c r="F9" s="185">
        <f>TTTHIENCAM!$D8</f>
        <v>323.18</v>
      </c>
      <c r="G9" s="185">
        <f>CAMHOA!$D8</f>
        <v>208.85</v>
      </c>
      <c r="H9" s="185">
        <f>CAMDUONG!$D8</f>
        <v>335.57</v>
      </c>
      <c r="I9" s="185">
        <f>CAMBINH!$D8</f>
        <v>563.19000000000005</v>
      </c>
      <c r="J9" s="185">
        <f>CAMYEN!$D8</f>
        <v>503.59</v>
      </c>
      <c r="K9" s="185">
        <f>CAMVINH!$D8</f>
        <v>371.72</v>
      </c>
      <c r="L9" s="185">
        <f>CAMTHANH!$D8</f>
        <v>595.42999999999995</v>
      </c>
      <c r="M9" s="185">
        <f>CAMQUANG!$D8</f>
        <v>497.81</v>
      </c>
      <c r="N9" s="185">
        <f>CAMNAM!$D8</f>
        <v>488.69</v>
      </c>
      <c r="O9" s="185">
        <f>CAMHUY!$D8</f>
        <v>465.29</v>
      </c>
      <c r="P9" s="185">
        <f>CAMTHACH!$D8</f>
        <v>458.45</v>
      </c>
      <c r="Q9" s="185">
        <f>CAMNHUONG!$D8</f>
        <v>0</v>
      </c>
      <c r="R9" s="185">
        <f>CAMTHANG!$D8</f>
        <v>359.21</v>
      </c>
      <c r="S9" s="185">
        <f>CAMDUE!$D8</f>
        <v>497.85</v>
      </c>
      <c r="T9" s="185">
        <f>CAMPHUC!$D8</f>
        <v>338.19</v>
      </c>
      <c r="U9" s="185">
        <f>CAMLINH!$D8</f>
        <v>250.57</v>
      </c>
      <c r="V9" s="185">
        <f>CAMQUAN!$D8</f>
        <v>692.32</v>
      </c>
      <c r="W9" s="185">
        <f>CAMHA!$D8</f>
        <v>329.06</v>
      </c>
      <c r="X9" s="185">
        <f>CAMLOC!$D8</f>
        <v>245.72</v>
      </c>
      <c r="Y9" s="185">
        <f>CAMHUNG!$D8</f>
        <v>759.99</v>
      </c>
      <c r="Z9" s="185">
        <f>CAMTHINH!$D8</f>
        <v>722.52</v>
      </c>
      <c r="AA9" s="185">
        <f>CAMMY!$D8</f>
        <v>280.52999999999997</v>
      </c>
      <c r="AB9" s="185">
        <f>CAMTRUNG!$D8</f>
        <v>372.67</v>
      </c>
      <c r="AC9" s="185">
        <f>CAMSON!$D8</f>
        <v>584.80999999999995</v>
      </c>
      <c r="AD9" s="185">
        <f>CAMLAC!$D8</f>
        <v>649.54999999999995</v>
      </c>
      <c r="AE9" s="185">
        <f>CAMMINH!$D8</f>
        <v>389.89</v>
      </c>
      <c r="AI9" s="133">
        <f>SUM(D8,D20,D47)</f>
        <v>63646.65</v>
      </c>
    </row>
    <row r="10" spans="1:35" s="2" customFormat="1" ht="14.25" customHeight="1">
      <c r="A10" s="151"/>
      <c r="B10" s="151" t="s">
        <v>76</v>
      </c>
      <c r="C10" s="152" t="s">
        <v>77</v>
      </c>
      <c r="D10" s="186">
        <f>'H12-CC HUYEN'!$D9</f>
        <v>11154.39</v>
      </c>
      <c r="E10" s="186">
        <f>TTCAMXUYEN!$D9</f>
        <v>236.09</v>
      </c>
      <c r="F10" s="186">
        <f>TTTHIENCAM!$D9</f>
        <v>305</v>
      </c>
      <c r="G10" s="186">
        <f>CAMHOA!$D9</f>
        <v>196</v>
      </c>
      <c r="H10" s="186">
        <f>CAMDUONG!$D9</f>
        <v>335.43</v>
      </c>
      <c r="I10" s="186">
        <f>CAMBINH!$D9</f>
        <v>558.62</v>
      </c>
      <c r="J10" s="186">
        <f>CAMYEN!$D9</f>
        <v>503.23</v>
      </c>
      <c r="K10" s="186">
        <f>CAMVINH!$D9</f>
        <v>371.72</v>
      </c>
      <c r="L10" s="186">
        <f>CAMTHANH!$D9</f>
        <v>589.91999999999996</v>
      </c>
      <c r="M10" s="186">
        <f>CAMQUANG!$D9</f>
        <v>497.81</v>
      </c>
      <c r="N10" s="186">
        <f>CAMNAM!$D9</f>
        <v>484.06</v>
      </c>
      <c r="O10" s="186">
        <f>CAMHUY!$D9</f>
        <v>465.29</v>
      </c>
      <c r="P10" s="186">
        <f>CAMTHACH!$D9</f>
        <v>458.07</v>
      </c>
      <c r="Q10" s="186">
        <f>CAMNHUONG!$D9</f>
        <v>0</v>
      </c>
      <c r="R10" s="186">
        <f>CAMTHANG!$D9</f>
        <v>359.21</v>
      </c>
      <c r="S10" s="186">
        <f>CAMDUE!$D9</f>
        <v>496.33</v>
      </c>
      <c r="T10" s="186">
        <f>CAMPHUC!$D9</f>
        <v>324.77999999999997</v>
      </c>
      <c r="U10" s="186">
        <f>CAMLINH!$D9</f>
        <v>250.57</v>
      </c>
      <c r="V10" s="186">
        <f>CAMQUAN!$D9</f>
        <v>692.31</v>
      </c>
      <c r="W10" s="186">
        <f>CAMHA!$D9</f>
        <v>328.79</v>
      </c>
      <c r="X10" s="186">
        <f>CAMLOC!$D9</f>
        <v>245.66</v>
      </c>
      <c r="Y10" s="186">
        <f>CAMHUNG!$D9</f>
        <v>617.33000000000004</v>
      </c>
      <c r="Z10" s="186">
        <f>CAMTHINH!$D9</f>
        <v>619.45000000000005</v>
      </c>
      <c r="AA10" s="186">
        <f>CAMMY!$D9</f>
        <v>280.52999999999997</v>
      </c>
      <c r="AB10" s="186">
        <f>CAMTRUNG!$D9</f>
        <v>365.32</v>
      </c>
      <c r="AC10" s="186">
        <f>CAMSON!$D9</f>
        <v>533.42999999999995</v>
      </c>
      <c r="AD10" s="186">
        <f>CAMLAC!$D9</f>
        <v>649.54999999999995</v>
      </c>
      <c r="AE10" s="186">
        <f>CAMMINH!$D9</f>
        <v>389.89</v>
      </c>
    </row>
    <row r="11" spans="1:35" s="2" customFormat="1" ht="14.25" customHeight="1">
      <c r="A11" s="151"/>
      <c r="B11" s="151" t="s">
        <v>192</v>
      </c>
      <c r="C11" s="152" t="s">
        <v>190</v>
      </c>
      <c r="D11" s="186">
        <f>'H12-CC HUYEN'!$D10</f>
        <v>366.34000000000003</v>
      </c>
      <c r="E11" s="186">
        <f>TTCAMXUYEN!$D10</f>
        <v>0</v>
      </c>
      <c r="F11" s="186">
        <f>TTTHIENCAM!$D10</f>
        <v>18.18</v>
      </c>
      <c r="G11" s="186">
        <f>CAMHOA!$D10</f>
        <v>12.86</v>
      </c>
      <c r="H11" s="186">
        <f>CAMDUONG!$D10</f>
        <v>0.14000000000000001</v>
      </c>
      <c r="I11" s="186">
        <f>CAMBINH!$D10</f>
        <v>4.57</v>
      </c>
      <c r="J11" s="186">
        <f>CAMYEN!$D10</f>
        <v>0.36</v>
      </c>
      <c r="K11" s="186">
        <f>CAMVINH!$D10</f>
        <v>0</v>
      </c>
      <c r="L11" s="186">
        <f>CAMTHANH!$D10</f>
        <v>5.51</v>
      </c>
      <c r="M11" s="186">
        <f>CAMQUANG!$D10</f>
        <v>0</v>
      </c>
      <c r="N11" s="186">
        <f>CAMNAM!$D10</f>
        <v>4.63</v>
      </c>
      <c r="O11" s="186">
        <f>CAMHUY!$D10</f>
        <v>0</v>
      </c>
      <c r="P11" s="186">
        <f>CAMTHACH!$D10</f>
        <v>0.38</v>
      </c>
      <c r="Q11" s="186">
        <f>CAMNHUONG!$D10</f>
        <v>0</v>
      </c>
      <c r="R11" s="186">
        <f>CAMTHANG!$D10</f>
        <v>0</v>
      </c>
      <c r="S11" s="186">
        <f>CAMDUE!$D10</f>
        <v>1.52</v>
      </c>
      <c r="T11" s="186">
        <f>CAMPHUC!$D10</f>
        <v>13.4</v>
      </c>
      <c r="U11" s="186">
        <f>CAMLINH!$D10</f>
        <v>0</v>
      </c>
      <c r="V11" s="186">
        <f>CAMQUAN!$D10</f>
        <v>0.01</v>
      </c>
      <c r="W11" s="186">
        <f>CAMHA!$D10</f>
        <v>0.27</v>
      </c>
      <c r="X11" s="186">
        <f>CAMLOC!$D10</f>
        <v>0.05</v>
      </c>
      <c r="Y11" s="186">
        <f>CAMHUNG!$D10</f>
        <v>142.66</v>
      </c>
      <c r="Z11" s="186">
        <f>CAMTHINH!$D10</f>
        <v>103.07</v>
      </c>
      <c r="AA11" s="186">
        <f>CAMMY!$D10</f>
        <v>0</v>
      </c>
      <c r="AB11" s="186">
        <f>CAMTRUNG!$D10</f>
        <v>7.35</v>
      </c>
      <c r="AC11" s="186">
        <f>CAMSON!$D10</f>
        <v>51.38</v>
      </c>
      <c r="AD11" s="186">
        <f>CAMLAC!$D10</f>
        <v>0</v>
      </c>
      <c r="AE11" s="186">
        <f>CAMMINH!$D10</f>
        <v>0</v>
      </c>
    </row>
    <row r="12" spans="1:35" s="1" customFormat="1" ht="14.25" customHeight="1">
      <c r="A12" s="149" t="s">
        <v>2</v>
      </c>
      <c r="B12" s="149" t="s">
        <v>102</v>
      </c>
      <c r="C12" s="150" t="s">
        <v>51</v>
      </c>
      <c r="D12" s="185">
        <f>'H12-CC HUYEN'!$D11</f>
        <v>1262.95</v>
      </c>
      <c r="E12" s="185">
        <f>TTCAMXUYEN!$D11</f>
        <v>40.72</v>
      </c>
      <c r="F12" s="185">
        <f>TTTHIENCAM!$D11</f>
        <v>58</v>
      </c>
      <c r="G12" s="185">
        <f>CAMHOA!$D11</f>
        <v>210.71</v>
      </c>
      <c r="H12" s="185">
        <f>CAMDUONG!$D11</f>
        <v>100.07</v>
      </c>
      <c r="I12" s="185">
        <f>CAMBINH!$D11</f>
        <v>4.7699999999999996</v>
      </c>
      <c r="J12" s="185">
        <f>CAMYEN!$D11</f>
        <v>0.78</v>
      </c>
      <c r="K12" s="185">
        <f>CAMVINH!$D11</f>
        <v>10.17</v>
      </c>
      <c r="L12" s="185">
        <f>CAMTHANH!$D11</f>
        <v>19.46</v>
      </c>
      <c r="M12" s="185">
        <f>CAMQUANG!$D11</f>
        <v>4.5199999999999996</v>
      </c>
      <c r="N12" s="185">
        <f>CAMNAM!$D11</f>
        <v>0.94</v>
      </c>
      <c r="O12" s="185">
        <f>CAMHUY!$D11</f>
        <v>0.99</v>
      </c>
      <c r="P12" s="185">
        <f>CAMTHACH!$D11</f>
        <v>19.649999999999999</v>
      </c>
      <c r="Q12" s="185">
        <f>CAMNHUONG!$D11</f>
        <v>0</v>
      </c>
      <c r="R12" s="185">
        <f>CAMTHANG!$D11</f>
        <v>5.92</v>
      </c>
      <c r="S12" s="185">
        <f>CAMDUE!$D11</f>
        <v>44.76</v>
      </c>
      <c r="T12" s="185">
        <f>CAMPHUC!$D11</f>
        <v>7.6</v>
      </c>
      <c r="U12" s="185">
        <f>CAMLINH!$D11</f>
        <v>39.47</v>
      </c>
      <c r="V12" s="185">
        <f>CAMQUAN!$D11</f>
        <v>16.46</v>
      </c>
      <c r="W12" s="185">
        <f>CAMHA!$D11</f>
        <v>6.92</v>
      </c>
      <c r="X12" s="185">
        <f>CAMLOC!$D11</f>
        <v>3.87</v>
      </c>
      <c r="Y12" s="185">
        <f>CAMHUNG!$D11</f>
        <v>38.6</v>
      </c>
      <c r="Z12" s="185">
        <f>CAMTHINH!$D11</f>
        <v>64.84</v>
      </c>
      <c r="AA12" s="185">
        <f>CAMMY!$D11</f>
        <v>238.83</v>
      </c>
      <c r="AB12" s="185">
        <f>CAMTRUNG!$D11</f>
        <v>21.42</v>
      </c>
      <c r="AC12" s="185">
        <f>CAMSON!$D11</f>
        <v>143.51</v>
      </c>
      <c r="AD12" s="185">
        <f>CAMLAC!$D11</f>
        <v>119.93</v>
      </c>
      <c r="AE12" s="185">
        <f>CAMMINH!$D11</f>
        <v>40.04</v>
      </c>
    </row>
    <row r="13" spans="1:35" s="1" customFormat="1" ht="14.25" customHeight="1">
      <c r="A13" s="149" t="s">
        <v>3</v>
      </c>
      <c r="B13" s="149" t="s">
        <v>34</v>
      </c>
      <c r="C13" s="150" t="s">
        <v>39</v>
      </c>
      <c r="D13" s="185">
        <f>'H12-CC HUYEN'!$D12</f>
        <v>4781.74</v>
      </c>
      <c r="E13" s="185">
        <f>TTCAMXUYEN!$D12</f>
        <v>152.06</v>
      </c>
      <c r="F13" s="185">
        <f>TTTHIENCAM!$D12</f>
        <v>150.74</v>
      </c>
      <c r="G13" s="185">
        <f>CAMHOA!$D12</f>
        <v>305.36</v>
      </c>
      <c r="H13" s="185">
        <f>CAMDUONG!$D12</f>
        <v>313.26</v>
      </c>
      <c r="I13" s="185">
        <f>CAMBINH!$D12</f>
        <v>122.61</v>
      </c>
      <c r="J13" s="185">
        <f>CAMYEN!$D12</f>
        <v>118.6</v>
      </c>
      <c r="K13" s="185">
        <f>CAMVINH!$D12</f>
        <v>81.209999999999994</v>
      </c>
      <c r="L13" s="185">
        <f>CAMTHANH!$D12</f>
        <v>12.34</v>
      </c>
      <c r="M13" s="185">
        <f>CAMQUANG!$D12</f>
        <v>116.79</v>
      </c>
      <c r="N13" s="185">
        <f>CAMNAM!$D12</f>
        <v>14.33</v>
      </c>
      <c r="O13" s="185">
        <f>CAMHUY!$D12</f>
        <v>165.21</v>
      </c>
      <c r="P13" s="185">
        <f>CAMTHACH!$D12</f>
        <v>156.80000000000001</v>
      </c>
      <c r="Q13" s="185">
        <f>CAMNHUONG!$D12</f>
        <v>20.41</v>
      </c>
      <c r="R13" s="185">
        <f>CAMTHANG!$D12</f>
        <v>92.28</v>
      </c>
      <c r="S13" s="185">
        <f>CAMDUE!$D12</f>
        <v>177.59</v>
      </c>
      <c r="T13" s="185">
        <f>CAMPHUC!$D12</f>
        <v>77.61</v>
      </c>
      <c r="U13" s="185">
        <f>CAMLINH!$D12</f>
        <v>163.05000000000001</v>
      </c>
      <c r="V13" s="185">
        <f>CAMQUAN!$D12</f>
        <v>597.33000000000004</v>
      </c>
      <c r="W13" s="185">
        <f>CAMHA!$D12</f>
        <v>70.349999999999994</v>
      </c>
      <c r="X13" s="185">
        <f>CAMLOC!$D12</f>
        <v>70.83</v>
      </c>
      <c r="Y13" s="185">
        <f>CAMHUNG!$D12</f>
        <v>334.7</v>
      </c>
      <c r="Z13" s="185">
        <f>CAMTHINH!$D12</f>
        <v>308.07</v>
      </c>
      <c r="AA13" s="185">
        <f>CAMMY!$D12</f>
        <v>279.06</v>
      </c>
      <c r="AB13" s="185">
        <f>CAMTRUNG!$D12</f>
        <v>100.03</v>
      </c>
      <c r="AC13" s="185">
        <f>CAMSON!$D12</f>
        <v>311.79000000000002</v>
      </c>
      <c r="AD13" s="185">
        <f>CAMLAC!$D12</f>
        <v>238.93</v>
      </c>
      <c r="AE13" s="185">
        <f>CAMMINH!$D12</f>
        <v>230.4</v>
      </c>
    </row>
    <row r="14" spans="1:35" s="1" customFormat="1" ht="14.25" customHeight="1">
      <c r="A14" s="149" t="s">
        <v>4</v>
      </c>
      <c r="B14" s="149" t="s">
        <v>11</v>
      </c>
      <c r="C14" s="150" t="s">
        <v>22</v>
      </c>
      <c r="D14" s="185">
        <f>'H12-CC HUYEN'!$D13</f>
        <v>12853.140000000001</v>
      </c>
      <c r="E14" s="185">
        <f>TTCAMXUYEN!$D13</f>
        <v>0</v>
      </c>
      <c r="F14" s="185">
        <f>TTTHIENCAM!$D13</f>
        <v>51.03</v>
      </c>
      <c r="G14" s="185">
        <f>CAMHOA!$D13</f>
        <v>33.43</v>
      </c>
      <c r="H14" s="185">
        <f>CAMDUONG!$D13</f>
        <v>198.62</v>
      </c>
      <c r="I14" s="185">
        <f>CAMBINH!$D13</f>
        <v>0</v>
      </c>
      <c r="J14" s="185">
        <f>CAMYEN!$D13</f>
        <v>0</v>
      </c>
      <c r="K14" s="185">
        <f>CAMVINH!$D13</f>
        <v>0</v>
      </c>
      <c r="L14" s="185">
        <f>CAMTHANH!$D13</f>
        <v>0</v>
      </c>
      <c r="M14" s="185">
        <f>CAMQUANG!$D13</f>
        <v>0</v>
      </c>
      <c r="N14" s="185">
        <f>CAMNAM!$D13</f>
        <v>0</v>
      </c>
      <c r="O14" s="185">
        <f>CAMHUY!$D13</f>
        <v>0</v>
      </c>
      <c r="P14" s="185">
        <f>CAMTHACH!$D13</f>
        <v>518.04</v>
      </c>
      <c r="Q14" s="185">
        <f>CAMNHUONG!$D13</f>
        <v>7.77</v>
      </c>
      <c r="R14" s="185">
        <f>CAMTHANG!$D13</f>
        <v>0</v>
      </c>
      <c r="S14" s="185">
        <f>CAMDUE!$D13</f>
        <v>0</v>
      </c>
      <c r="T14" s="185">
        <f>CAMPHUC!$D13</f>
        <v>0</v>
      </c>
      <c r="U14" s="185">
        <f>CAMLINH!$D13</f>
        <v>501.24</v>
      </c>
      <c r="V14" s="185">
        <f>CAMQUAN!$D13</f>
        <v>2024.94</v>
      </c>
      <c r="W14" s="185">
        <f>CAMHA!$D13</f>
        <v>21.16</v>
      </c>
      <c r="X14" s="185">
        <f>CAMLOC!$D13</f>
        <v>47.98</v>
      </c>
      <c r="Y14" s="185">
        <f>CAMHUNG!$D13</f>
        <v>315.99</v>
      </c>
      <c r="Z14" s="185">
        <f>CAMTHINH!$D13</f>
        <v>1742.04</v>
      </c>
      <c r="AA14" s="185">
        <f>CAMMY!$D13</f>
        <v>2790.26</v>
      </c>
      <c r="AB14" s="185">
        <f>CAMTRUNG!$D13</f>
        <v>0</v>
      </c>
      <c r="AC14" s="185">
        <f>CAMSON!$D13</f>
        <v>1835.16</v>
      </c>
      <c r="AD14" s="185">
        <f>CAMLAC!$D13</f>
        <v>1693.03</v>
      </c>
      <c r="AE14" s="185">
        <f>CAMMINH!$D13</f>
        <v>1072.45</v>
      </c>
    </row>
    <row r="15" spans="1:35" s="1" customFormat="1" ht="14.25" customHeight="1">
      <c r="A15" s="149" t="s">
        <v>5</v>
      </c>
      <c r="B15" s="149" t="s">
        <v>12</v>
      </c>
      <c r="C15" s="150" t="s">
        <v>23</v>
      </c>
      <c r="D15" s="185">
        <f>'H12-CC HUYEN'!$D14</f>
        <v>12028.42</v>
      </c>
      <c r="E15" s="185">
        <f>TTCAMXUYEN!$D14</f>
        <v>0</v>
      </c>
      <c r="F15" s="185">
        <f>TTTHIENCAM!$D14</f>
        <v>0</v>
      </c>
      <c r="G15" s="185">
        <f>CAMHOA!$D14</f>
        <v>0</v>
      </c>
      <c r="H15" s="185">
        <f>CAMDUONG!$D14</f>
        <v>0</v>
      </c>
      <c r="I15" s="185">
        <f>CAMBINH!$D14</f>
        <v>0</v>
      </c>
      <c r="J15" s="185">
        <f>CAMYEN!$D14</f>
        <v>0</v>
      </c>
      <c r="K15" s="185">
        <f>CAMVINH!$D14</f>
        <v>0</v>
      </c>
      <c r="L15" s="185">
        <f>CAMTHANH!$D14</f>
        <v>0</v>
      </c>
      <c r="M15" s="185">
        <f>CAMQUANG!$D14</f>
        <v>0</v>
      </c>
      <c r="N15" s="185">
        <f>CAMNAM!$D14</f>
        <v>0</v>
      </c>
      <c r="O15" s="185">
        <f>CAMHUY!$D14</f>
        <v>0</v>
      </c>
      <c r="P15" s="185">
        <f>CAMTHACH!$D14</f>
        <v>0</v>
      </c>
      <c r="Q15" s="185">
        <f>CAMNHUONG!$D14</f>
        <v>0</v>
      </c>
      <c r="R15" s="185">
        <f>CAMTHANG!$D14</f>
        <v>0</v>
      </c>
      <c r="S15" s="185">
        <f>CAMDUE!$D14</f>
        <v>0</v>
      </c>
      <c r="T15" s="185">
        <f>CAMPHUC!$D14</f>
        <v>0</v>
      </c>
      <c r="U15" s="185">
        <f>CAMLINH!$D14</f>
        <v>0</v>
      </c>
      <c r="V15" s="185">
        <f>CAMQUAN!$D14</f>
        <v>0</v>
      </c>
      <c r="W15" s="185">
        <f>CAMHA!$D14</f>
        <v>0</v>
      </c>
      <c r="X15" s="185">
        <f>CAMLOC!$D14</f>
        <v>0</v>
      </c>
      <c r="Y15" s="185">
        <f>CAMHUNG!$D14</f>
        <v>0</v>
      </c>
      <c r="Z15" s="185">
        <f>CAMTHINH!$D14</f>
        <v>3004.41</v>
      </c>
      <c r="AA15" s="185">
        <f>CAMMY!$D14</f>
        <v>8150.5</v>
      </c>
      <c r="AB15" s="185">
        <f>CAMTRUNG!$D14</f>
        <v>0</v>
      </c>
      <c r="AC15" s="185">
        <f>CAMSON!$D14</f>
        <v>873.51</v>
      </c>
      <c r="AD15" s="185">
        <f>CAMLAC!$D14</f>
        <v>0</v>
      </c>
      <c r="AE15" s="185">
        <f>CAMMINH!$D14</f>
        <v>0</v>
      </c>
    </row>
    <row r="16" spans="1:35" s="1" customFormat="1" ht="14.25" customHeight="1">
      <c r="A16" s="149" t="s">
        <v>36</v>
      </c>
      <c r="B16" s="149" t="s">
        <v>35</v>
      </c>
      <c r="C16" s="150" t="s">
        <v>40</v>
      </c>
      <c r="D16" s="185">
        <f>'H12-CC HUYEN'!$D15</f>
        <v>6576.6100000000006</v>
      </c>
      <c r="E16" s="185">
        <f>TTCAMXUYEN!$D15</f>
        <v>0</v>
      </c>
      <c r="F16" s="185">
        <f>TTTHIENCAM!$D15</f>
        <v>65.36</v>
      </c>
      <c r="G16" s="185">
        <f>CAMHOA!$D15</f>
        <v>231.58</v>
      </c>
      <c r="H16" s="185">
        <f>CAMDUONG!$D15</f>
        <v>0</v>
      </c>
      <c r="I16" s="185">
        <f>CAMBINH!$D15</f>
        <v>0</v>
      </c>
      <c r="J16" s="185">
        <f>CAMYEN!$D15</f>
        <v>0</v>
      </c>
      <c r="K16" s="185">
        <f>CAMVINH!$D15</f>
        <v>0</v>
      </c>
      <c r="L16" s="185">
        <f>CAMTHANH!$D15</f>
        <v>0</v>
      </c>
      <c r="M16" s="185">
        <f>CAMQUANG!$D15</f>
        <v>14.33</v>
      </c>
      <c r="N16" s="185">
        <f>CAMNAM!$D15</f>
        <v>0</v>
      </c>
      <c r="O16" s="185">
        <f>CAMHUY!$D15</f>
        <v>0</v>
      </c>
      <c r="P16" s="185">
        <f>CAMTHACH!$D15</f>
        <v>102.1</v>
      </c>
      <c r="Q16" s="185">
        <f>CAMNHUONG!$D15</f>
        <v>0</v>
      </c>
      <c r="R16" s="185">
        <f>CAMTHANG!$D15</f>
        <v>0</v>
      </c>
      <c r="S16" s="185">
        <f>CAMDUE!$D15</f>
        <v>161</v>
      </c>
      <c r="T16" s="185">
        <f>CAMPHUC!$D15</f>
        <v>0</v>
      </c>
      <c r="U16" s="185">
        <f>CAMLINH!$D15</f>
        <v>270.61</v>
      </c>
      <c r="V16" s="185">
        <f>CAMQUAN!$D15</f>
        <v>1584.89</v>
      </c>
      <c r="W16" s="185">
        <f>CAMHA!$D15</f>
        <v>0.27</v>
      </c>
      <c r="X16" s="185">
        <f>CAMLOC!$D15</f>
        <v>0.19</v>
      </c>
      <c r="Y16" s="185">
        <f>CAMHUNG!$D15</f>
        <v>165.55</v>
      </c>
      <c r="Z16" s="185">
        <f>CAMTHINH!$D15</f>
        <v>1271.79</v>
      </c>
      <c r="AA16" s="185">
        <f>CAMMY!$D15</f>
        <v>1258.8800000000001</v>
      </c>
      <c r="AB16" s="185">
        <f>CAMTRUNG!$D15</f>
        <v>110.65</v>
      </c>
      <c r="AC16" s="185">
        <f>CAMSON!$D15</f>
        <v>669.35</v>
      </c>
      <c r="AD16" s="185">
        <f>CAMLAC!$D15</f>
        <v>503.47</v>
      </c>
      <c r="AE16" s="185">
        <f>CAMMINH!$D15</f>
        <v>166.59</v>
      </c>
    </row>
    <row r="17" spans="1:31" s="1" customFormat="1" ht="14.25" customHeight="1">
      <c r="A17" s="149" t="s">
        <v>37</v>
      </c>
      <c r="B17" s="149" t="s">
        <v>83</v>
      </c>
      <c r="C17" s="150" t="s">
        <v>71</v>
      </c>
      <c r="D17" s="185">
        <f>'H12-CC HUYEN'!$D16</f>
        <v>624.16999999999985</v>
      </c>
      <c r="E17" s="185">
        <f>TTCAMXUYEN!$D16</f>
        <v>7.26</v>
      </c>
      <c r="F17" s="185">
        <f>TTTHIENCAM!$D16</f>
        <v>61.49</v>
      </c>
      <c r="G17" s="185">
        <f>CAMHOA!$D16</f>
        <v>107.22</v>
      </c>
      <c r="H17" s="185">
        <f>CAMDUONG!$D16</f>
        <v>55.28</v>
      </c>
      <c r="I17" s="185">
        <f>CAMBINH!$D16</f>
        <v>42.04</v>
      </c>
      <c r="J17" s="185">
        <f>CAMYEN!$D16</f>
        <v>23.74</v>
      </c>
      <c r="K17" s="185">
        <f>CAMVINH!$D16</f>
        <v>4.7</v>
      </c>
      <c r="L17" s="185">
        <f>CAMTHANH!$D16</f>
        <v>18.12</v>
      </c>
      <c r="M17" s="185">
        <f>CAMQUANG!$D16</f>
        <v>25.74</v>
      </c>
      <c r="N17" s="185">
        <f>CAMNAM!$D16</f>
        <v>12.29</v>
      </c>
      <c r="O17" s="185">
        <f>CAMHUY!$D16</f>
        <v>8.6300000000000008</v>
      </c>
      <c r="P17" s="185">
        <f>CAMTHACH!$D16</f>
        <v>12.62</v>
      </c>
      <c r="Q17" s="185">
        <f>CAMNHUONG!$D16</f>
        <v>0.15</v>
      </c>
      <c r="R17" s="185">
        <f>CAMTHANG!$D16</f>
        <v>9.64</v>
      </c>
      <c r="S17" s="185">
        <f>CAMDUE!$D16</f>
        <v>9.4600000000000009</v>
      </c>
      <c r="T17" s="185">
        <f>CAMPHUC!$D16</f>
        <v>75.180000000000007</v>
      </c>
      <c r="U17" s="185">
        <f>CAMLINH!$D16</f>
        <v>26.62</v>
      </c>
      <c r="V17" s="185">
        <f>CAMQUAN!$D16</f>
        <v>12.21</v>
      </c>
      <c r="W17" s="185">
        <f>CAMHA!$D16</f>
        <v>10.42</v>
      </c>
      <c r="X17" s="185">
        <f>CAMLOC!$D16</f>
        <v>28.4</v>
      </c>
      <c r="Y17" s="185">
        <f>CAMHUNG!$D16</f>
        <v>24.72</v>
      </c>
      <c r="Z17" s="185">
        <f>CAMTHINH!$D16</f>
        <v>8.41</v>
      </c>
      <c r="AA17" s="185">
        <f>CAMMY!$D16</f>
        <v>9.35</v>
      </c>
      <c r="AB17" s="185">
        <f>CAMTRUNG!$D16</f>
        <v>11.61</v>
      </c>
      <c r="AC17" s="185">
        <f>CAMSON!$D16</f>
        <v>4.03</v>
      </c>
      <c r="AD17" s="185">
        <f>CAMLAC!$D16</f>
        <v>6.67</v>
      </c>
      <c r="AE17" s="185">
        <f>CAMMINH!$D16</f>
        <v>8.17</v>
      </c>
    </row>
    <row r="18" spans="1:31" s="2" customFormat="1" ht="14.25" customHeight="1">
      <c r="A18" s="149" t="s">
        <v>47</v>
      </c>
      <c r="B18" s="149" t="s">
        <v>45</v>
      </c>
      <c r="C18" s="150" t="s">
        <v>46</v>
      </c>
      <c r="D18" s="185">
        <f>'H12-CC HUYEN'!$D17</f>
        <v>12.52</v>
      </c>
      <c r="E18" s="185">
        <f>TTCAMXUYEN!$D17</f>
        <v>0</v>
      </c>
      <c r="F18" s="185">
        <f>TTTHIENCAM!$D17</f>
        <v>5.0599999999999996</v>
      </c>
      <c r="G18" s="185">
        <f>CAMHOA!$D17</f>
        <v>0</v>
      </c>
      <c r="H18" s="185">
        <f>CAMDUONG!$D17</f>
        <v>0</v>
      </c>
      <c r="I18" s="185">
        <f>CAMBINH!$D17</f>
        <v>0</v>
      </c>
      <c r="J18" s="185">
        <f>CAMYEN!$D17</f>
        <v>0</v>
      </c>
      <c r="K18" s="185">
        <f>CAMVINH!$D17</f>
        <v>0</v>
      </c>
      <c r="L18" s="185">
        <f>CAMTHANH!$D17</f>
        <v>0</v>
      </c>
      <c r="M18" s="185">
        <f>CAMQUANG!$D17</f>
        <v>0</v>
      </c>
      <c r="N18" s="185">
        <f>CAMNAM!$D17</f>
        <v>0</v>
      </c>
      <c r="O18" s="185">
        <f>CAMHUY!$D17</f>
        <v>0</v>
      </c>
      <c r="P18" s="185">
        <f>CAMTHACH!$D17</f>
        <v>0</v>
      </c>
      <c r="Q18" s="185">
        <f>CAMNHUONG!$D17</f>
        <v>7.46</v>
      </c>
      <c r="R18" s="185">
        <f>CAMTHANG!$D17</f>
        <v>0</v>
      </c>
      <c r="S18" s="185">
        <f>CAMDUE!$D17</f>
        <v>0</v>
      </c>
      <c r="T18" s="185">
        <f>CAMPHUC!$D17</f>
        <v>0</v>
      </c>
      <c r="U18" s="185">
        <f>CAMLINH!$D17</f>
        <v>0</v>
      </c>
      <c r="V18" s="185">
        <f>CAMQUAN!$D17</f>
        <v>0</v>
      </c>
      <c r="W18" s="185">
        <f>CAMHA!$D17</f>
        <v>0</v>
      </c>
      <c r="X18" s="185">
        <f>CAMLOC!$D17</f>
        <v>0</v>
      </c>
      <c r="Y18" s="185">
        <f>CAMHUNG!$D17</f>
        <v>0</v>
      </c>
      <c r="Z18" s="185">
        <f>CAMTHINH!$D17</f>
        <v>0</v>
      </c>
      <c r="AA18" s="185">
        <f>CAMMY!$D17</f>
        <v>0</v>
      </c>
      <c r="AB18" s="185">
        <f>CAMTRUNG!$D17</f>
        <v>0</v>
      </c>
      <c r="AC18" s="185">
        <f>CAMSON!$D17</f>
        <v>0</v>
      </c>
      <c r="AD18" s="185">
        <f>CAMLAC!$D17</f>
        <v>0</v>
      </c>
      <c r="AE18" s="185">
        <f>CAMMINH!$D17</f>
        <v>0</v>
      </c>
    </row>
    <row r="19" spans="1:31" s="2" customFormat="1" ht="14.25" customHeight="1">
      <c r="A19" s="149" t="s">
        <v>176</v>
      </c>
      <c r="B19" s="149" t="s">
        <v>52</v>
      </c>
      <c r="C19" s="150" t="s">
        <v>53</v>
      </c>
      <c r="D19" s="185">
        <f>'H12-CC HUYEN'!$D18</f>
        <v>298.77999999999997</v>
      </c>
      <c r="E19" s="185">
        <f>TTCAMXUYEN!$D18</f>
        <v>4.53</v>
      </c>
      <c r="F19" s="185">
        <f>TTTHIENCAM!$D18</f>
        <v>0</v>
      </c>
      <c r="G19" s="185">
        <f>CAMHOA!$D18</f>
        <v>0.73</v>
      </c>
      <c r="H19" s="185">
        <f>CAMDUONG!$D18</f>
        <v>35.19</v>
      </c>
      <c r="I19" s="185">
        <f>CAMBINH!$D18</f>
        <v>1.65</v>
      </c>
      <c r="J19" s="185">
        <f>CAMYEN!$D18</f>
        <v>7.04</v>
      </c>
      <c r="K19" s="185">
        <f>CAMVINH!$D18</f>
        <v>0.5</v>
      </c>
      <c r="L19" s="185">
        <f>CAMTHANH!$D18</f>
        <v>4.18</v>
      </c>
      <c r="M19" s="185">
        <f>CAMQUANG!$D18</f>
        <v>3.29</v>
      </c>
      <c r="N19" s="185">
        <f>CAMNAM!$D18</f>
        <v>8.6</v>
      </c>
      <c r="O19" s="185">
        <f>CAMHUY!$D18</f>
        <v>3.01</v>
      </c>
      <c r="P19" s="185">
        <f>CAMTHACH!$D18</f>
        <v>9.31</v>
      </c>
      <c r="Q19" s="185">
        <f>CAMNHUONG!$D18</f>
        <v>0</v>
      </c>
      <c r="R19" s="185">
        <f>CAMTHANG!$D18</f>
        <v>3.21</v>
      </c>
      <c r="S19" s="185">
        <f>CAMDUE!$D18</f>
        <v>10.46</v>
      </c>
      <c r="T19" s="185">
        <f>CAMPHUC!$D18</f>
        <v>8.44</v>
      </c>
      <c r="U19" s="185">
        <f>CAMLINH!$D18</f>
        <v>5.85</v>
      </c>
      <c r="V19" s="185">
        <f>CAMQUAN!$D18</f>
        <v>108.98</v>
      </c>
      <c r="W19" s="185">
        <f>CAMHA!$D18</f>
        <v>15.21</v>
      </c>
      <c r="X19" s="185">
        <f>CAMLOC!$D18</f>
        <v>1.88</v>
      </c>
      <c r="Y19" s="185">
        <f>CAMHUNG!$D18</f>
        <v>4.6100000000000003</v>
      </c>
      <c r="Z19" s="185">
        <f>CAMTHINH!$D18</f>
        <v>9.1999999999999993</v>
      </c>
      <c r="AA19" s="185">
        <f>CAMMY!$D18</f>
        <v>3.01</v>
      </c>
      <c r="AB19" s="185">
        <f>CAMTRUNG!$D18</f>
        <v>32.71</v>
      </c>
      <c r="AC19" s="185">
        <f>CAMSON!$D18</f>
        <v>5.72</v>
      </c>
      <c r="AD19" s="185">
        <f>CAMLAC!$D18</f>
        <v>9.34</v>
      </c>
      <c r="AE19" s="185">
        <f>CAMMINH!$D18</f>
        <v>2.13</v>
      </c>
    </row>
    <row r="20" spans="1:31" s="1" customFormat="1" ht="14.25" customHeight="1">
      <c r="A20" s="147">
        <v>2</v>
      </c>
      <c r="B20" s="147" t="s">
        <v>32</v>
      </c>
      <c r="C20" s="148" t="s">
        <v>24</v>
      </c>
      <c r="D20" s="184">
        <f>'H12-CC HUYEN'!$D19</f>
        <v>11569.930000000004</v>
      </c>
      <c r="E20" s="184">
        <f>TTCAMXUYEN!$D19</f>
        <v>208.77</v>
      </c>
      <c r="F20" s="184">
        <f>TTTHIENCAM!$D19</f>
        <v>404.58</v>
      </c>
      <c r="G20" s="184">
        <f>CAMHOA!$D19</f>
        <v>267.87</v>
      </c>
      <c r="H20" s="184">
        <f>CAMDUONG!$D19</f>
        <v>289.24</v>
      </c>
      <c r="I20" s="184">
        <f>CAMBINH!$D19</f>
        <v>334.74</v>
      </c>
      <c r="J20" s="184">
        <f>CAMYEN!$D19</f>
        <v>195.5</v>
      </c>
      <c r="K20" s="184">
        <f>CAMVINH!$D19</f>
        <v>258.93</v>
      </c>
      <c r="L20" s="184">
        <f>CAMTHANH!$D19</f>
        <v>430.19</v>
      </c>
      <c r="M20" s="184">
        <f>CAMQUANG!$D19</f>
        <v>273.42</v>
      </c>
      <c r="N20" s="184">
        <f>CAMNAM!$D19</f>
        <v>324.94</v>
      </c>
      <c r="O20" s="184">
        <f>CAMHUY!$D19</f>
        <v>213.78</v>
      </c>
      <c r="P20" s="184">
        <f>CAMTHACH!$D19</f>
        <v>499.5</v>
      </c>
      <c r="Q20" s="184">
        <f>CAMNHUONG!$D19</f>
        <v>232.99</v>
      </c>
      <c r="R20" s="184">
        <f>CAMTHANG!$D19</f>
        <v>197.9</v>
      </c>
      <c r="S20" s="184">
        <f>CAMDUE!$D19</f>
        <v>347.28</v>
      </c>
      <c r="T20" s="184">
        <f>CAMPHUC!$D19</f>
        <v>261.69</v>
      </c>
      <c r="U20" s="184">
        <f>CAMLINH!$D19</f>
        <v>368.29</v>
      </c>
      <c r="V20" s="184">
        <f>CAMQUAN!$D19</f>
        <v>583.92999999999995</v>
      </c>
      <c r="W20" s="184">
        <f>CAMHA!$D19</f>
        <v>144.27000000000001</v>
      </c>
      <c r="X20" s="184">
        <f>CAMLOC!$D19</f>
        <v>176.43</v>
      </c>
      <c r="Y20" s="184">
        <f>CAMHUNG!$D19</f>
        <v>331.48</v>
      </c>
      <c r="Z20" s="184">
        <f>CAMTHINH!$D19</f>
        <v>484.48</v>
      </c>
      <c r="AA20" s="184">
        <f>CAMMY!$D19</f>
        <v>2633.44</v>
      </c>
      <c r="AB20" s="184">
        <f>CAMTRUNG!$D19</f>
        <v>248.87</v>
      </c>
      <c r="AC20" s="184">
        <f>CAMSON!$D19</f>
        <v>402.94</v>
      </c>
      <c r="AD20" s="184">
        <f>CAMLAC!$D19</f>
        <v>553.11</v>
      </c>
      <c r="AE20" s="184">
        <f>CAMMINH!$D19</f>
        <v>901.37</v>
      </c>
    </row>
    <row r="21" spans="1:31" s="1" customFormat="1" ht="14.25" customHeight="1">
      <c r="A21" s="149" t="s">
        <v>17</v>
      </c>
      <c r="B21" s="149" t="s">
        <v>13</v>
      </c>
      <c r="C21" s="150" t="s">
        <v>25</v>
      </c>
      <c r="D21" s="185">
        <f>'H12-CC HUYEN'!$D20</f>
        <v>59.230000000000004</v>
      </c>
      <c r="E21" s="185">
        <f>TTCAMXUYEN!$D20</f>
        <v>7.93</v>
      </c>
      <c r="F21" s="185">
        <f>TTTHIENCAM!$D20</f>
        <v>35.04</v>
      </c>
      <c r="G21" s="185">
        <f>CAMHOA!$D20</f>
        <v>0</v>
      </c>
      <c r="H21" s="185">
        <f>CAMDUONG!$D20</f>
        <v>0</v>
      </c>
      <c r="I21" s="185">
        <f>CAMBINH!$D20</f>
        <v>0</v>
      </c>
      <c r="J21" s="185">
        <f>CAMYEN!$D20</f>
        <v>0</v>
      </c>
      <c r="K21" s="185">
        <f>CAMVINH!$D20</f>
        <v>0</v>
      </c>
      <c r="L21" s="185">
        <f>CAMTHANH!$D20</f>
        <v>0</v>
      </c>
      <c r="M21" s="185">
        <f>CAMQUANG!$D20</f>
        <v>0</v>
      </c>
      <c r="N21" s="185">
        <f>CAMNAM!$D20</f>
        <v>0</v>
      </c>
      <c r="O21" s="185">
        <f>CAMHUY!$D20</f>
        <v>0.03</v>
      </c>
      <c r="P21" s="185">
        <f>CAMTHACH!$D20</f>
        <v>0</v>
      </c>
      <c r="Q21" s="185">
        <f>CAMNHUONG!$D20</f>
        <v>0</v>
      </c>
      <c r="R21" s="185">
        <f>CAMTHANG!$D20</f>
        <v>0</v>
      </c>
      <c r="S21" s="185">
        <f>CAMDUE!$D20</f>
        <v>0</v>
      </c>
      <c r="T21" s="185">
        <f>CAMPHUC!$D20</f>
        <v>0</v>
      </c>
      <c r="U21" s="185">
        <f>CAMLINH!$D20</f>
        <v>0.82</v>
      </c>
      <c r="V21" s="185">
        <f>CAMQUAN!$D20</f>
        <v>15.41</v>
      </c>
      <c r="W21" s="185">
        <f>CAMHA!$D20</f>
        <v>0</v>
      </c>
      <c r="X21" s="185">
        <f>CAMLOC!$D20</f>
        <v>0</v>
      </c>
      <c r="Y21" s="185">
        <f>CAMHUNG!$D20</f>
        <v>0</v>
      </c>
      <c r="Z21" s="185">
        <f>CAMTHINH!$D20</f>
        <v>0</v>
      </c>
      <c r="AA21" s="185">
        <f>CAMMY!$D20</f>
        <v>0</v>
      </c>
      <c r="AB21" s="185">
        <f>CAMTRUNG!$D20</f>
        <v>0</v>
      </c>
      <c r="AC21" s="185">
        <f>CAMSON!$D20</f>
        <v>0</v>
      </c>
      <c r="AD21" s="185">
        <f>CAMLAC!$D20</f>
        <v>0</v>
      </c>
      <c r="AE21" s="185">
        <f>CAMMINH!$D20</f>
        <v>0</v>
      </c>
    </row>
    <row r="22" spans="1:31" s="1" customFormat="1" ht="14.25" customHeight="1">
      <c r="A22" s="149" t="s">
        <v>6</v>
      </c>
      <c r="B22" s="149" t="s">
        <v>14</v>
      </c>
      <c r="C22" s="150" t="s">
        <v>26</v>
      </c>
      <c r="D22" s="185">
        <f>'H12-CC HUYEN'!$D21</f>
        <v>58.980000000000004</v>
      </c>
      <c r="E22" s="185">
        <f>TTCAMXUYEN!$D21</f>
        <v>1.4</v>
      </c>
      <c r="F22" s="185">
        <f>TTTHIENCAM!$D21</f>
        <v>0.06</v>
      </c>
      <c r="G22" s="185">
        <f>CAMHOA!$D21</f>
        <v>0</v>
      </c>
      <c r="H22" s="185">
        <f>CAMDUONG!$D21</f>
        <v>0</v>
      </c>
      <c r="I22" s="185">
        <f>CAMBINH!$D21</f>
        <v>0</v>
      </c>
      <c r="J22" s="185">
        <f>CAMYEN!$D21</f>
        <v>0</v>
      </c>
      <c r="K22" s="185">
        <f>CAMVINH!$D21</f>
        <v>0</v>
      </c>
      <c r="L22" s="185">
        <f>CAMTHANH!$D21</f>
        <v>0</v>
      </c>
      <c r="M22" s="185">
        <f>CAMQUANG!$D21</f>
        <v>0</v>
      </c>
      <c r="N22" s="185">
        <f>CAMNAM!$D21</f>
        <v>0</v>
      </c>
      <c r="O22" s="185">
        <f>CAMHUY!$D21</f>
        <v>0</v>
      </c>
      <c r="P22" s="185">
        <f>CAMTHACH!$D21</f>
        <v>0</v>
      </c>
      <c r="Q22" s="185">
        <f>CAMNHUONG!$D21</f>
        <v>0</v>
      </c>
      <c r="R22" s="185">
        <f>CAMTHANG!$D21</f>
        <v>0</v>
      </c>
      <c r="S22" s="185">
        <f>CAMDUE!$D21</f>
        <v>0</v>
      </c>
      <c r="T22" s="185">
        <f>CAMPHUC!$D21</f>
        <v>0</v>
      </c>
      <c r="U22" s="185">
        <f>CAMLINH!$D21</f>
        <v>0</v>
      </c>
      <c r="V22" s="185">
        <f>CAMQUAN!$D21</f>
        <v>0</v>
      </c>
      <c r="W22" s="185">
        <f>CAMHA!$D21</f>
        <v>0</v>
      </c>
      <c r="X22" s="185">
        <f>CAMLOC!$D21</f>
        <v>0</v>
      </c>
      <c r="Y22" s="185">
        <f>CAMHUNG!$D21</f>
        <v>0</v>
      </c>
      <c r="Z22" s="185">
        <f>CAMTHINH!$D21</f>
        <v>0</v>
      </c>
      <c r="AA22" s="185">
        <f>CAMMY!$D21</f>
        <v>0</v>
      </c>
      <c r="AB22" s="185">
        <f>CAMTRUNG!$D21</f>
        <v>0</v>
      </c>
      <c r="AC22" s="185">
        <f>CAMSON!$D21</f>
        <v>57.52</v>
      </c>
      <c r="AD22" s="185">
        <f>CAMLAC!$D21</f>
        <v>0</v>
      </c>
      <c r="AE22" s="185">
        <f>CAMMINH!$D21</f>
        <v>0</v>
      </c>
    </row>
    <row r="23" spans="1:31" s="1" customFormat="1" ht="14.25" customHeight="1">
      <c r="A23" s="149" t="s">
        <v>7</v>
      </c>
      <c r="B23" s="149" t="s">
        <v>15</v>
      </c>
      <c r="C23" s="150" t="s">
        <v>118</v>
      </c>
      <c r="D23" s="185">
        <f>'H12-CC HUYEN'!$D22</f>
        <v>0</v>
      </c>
      <c r="E23" s="185">
        <f>TTCAMXUYEN!$D22</f>
        <v>0</v>
      </c>
      <c r="F23" s="185">
        <f>TTTHIENCAM!$D22</f>
        <v>0</v>
      </c>
      <c r="G23" s="185">
        <f>CAMHOA!$D22</f>
        <v>0</v>
      </c>
      <c r="H23" s="185">
        <f>CAMDUONG!$D22</f>
        <v>0</v>
      </c>
      <c r="I23" s="185">
        <f>CAMBINH!$D22</f>
        <v>0</v>
      </c>
      <c r="J23" s="185">
        <f>CAMYEN!$D22</f>
        <v>0</v>
      </c>
      <c r="K23" s="185">
        <f>CAMVINH!$D22</f>
        <v>0</v>
      </c>
      <c r="L23" s="185">
        <f>CAMTHANH!$D22</f>
        <v>0</v>
      </c>
      <c r="M23" s="185">
        <f>CAMQUANG!$D22</f>
        <v>0</v>
      </c>
      <c r="N23" s="185">
        <f>CAMNAM!$D22</f>
        <v>0</v>
      </c>
      <c r="O23" s="185">
        <f>CAMHUY!$D22</f>
        <v>0</v>
      </c>
      <c r="P23" s="185">
        <f>CAMTHACH!$D22</f>
        <v>0</v>
      </c>
      <c r="Q23" s="185">
        <f>CAMNHUONG!$D22</f>
        <v>0</v>
      </c>
      <c r="R23" s="185">
        <f>CAMTHANG!$D22</f>
        <v>0</v>
      </c>
      <c r="S23" s="185">
        <f>CAMDUE!$D22</f>
        <v>0</v>
      </c>
      <c r="T23" s="185">
        <f>CAMPHUC!$D22</f>
        <v>0</v>
      </c>
      <c r="U23" s="185">
        <f>CAMLINH!$D22</f>
        <v>0</v>
      </c>
      <c r="V23" s="185">
        <f>CAMQUAN!$D22</f>
        <v>0</v>
      </c>
      <c r="W23" s="185">
        <f>CAMHA!$D22</f>
        <v>0</v>
      </c>
      <c r="X23" s="185">
        <f>CAMLOC!$D22</f>
        <v>0</v>
      </c>
      <c r="Y23" s="185">
        <f>CAMHUNG!$D22</f>
        <v>0</v>
      </c>
      <c r="Z23" s="185">
        <f>CAMTHINH!$D22</f>
        <v>0</v>
      </c>
      <c r="AA23" s="185">
        <f>CAMMY!$D22</f>
        <v>0</v>
      </c>
      <c r="AB23" s="185">
        <f>CAMTRUNG!$D22</f>
        <v>0</v>
      </c>
      <c r="AC23" s="185">
        <f>CAMSON!$D22</f>
        <v>0</v>
      </c>
      <c r="AD23" s="185">
        <f>CAMLAC!$D22</f>
        <v>0</v>
      </c>
      <c r="AE23" s="185">
        <f>CAMMINH!$D22</f>
        <v>0</v>
      </c>
    </row>
    <row r="24" spans="1:31" s="1" customFormat="1" ht="14.25" customHeight="1">
      <c r="A24" s="149" t="s">
        <v>8</v>
      </c>
      <c r="B24" s="149" t="s">
        <v>80</v>
      </c>
      <c r="C24" s="150" t="s">
        <v>121</v>
      </c>
      <c r="D24" s="185">
        <f>'H12-CC HUYEN'!$D23</f>
        <v>0</v>
      </c>
      <c r="E24" s="185">
        <f>TTCAMXUYEN!$D23</f>
        <v>0</v>
      </c>
      <c r="F24" s="185">
        <f>TTTHIENCAM!$D23</f>
        <v>0</v>
      </c>
      <c r="G24" s="185">
        <f>CAMHOA!$D23</f>
        <v>0</v>
      </c>
      <c r="H24" s="185">
        <f>CAMDUONG!$D23</f>
        <v>0</v>
      </c>
      <c r="I24" s="185">
        <f>CAMBINH!$D23</f>
        <v>0</v>
      </c>
      <c r="J24" s="185">
        <f>CAMYEN!$D23</f>
        <v>0</v>
      </c>
      <c r="K24" s="185">
        <f>CAMVINH!$D23</f>
        <v>0</v>
      </c>
      <c r="L24" s="185">
        <f>CAMTHANH!$D23</f>
        <v>0</v>
      </c>
      <c r="M24" s="185">
        <f>CAMQUANG!$D23</f>
        <v>0</v>
      </c>
      <c r="N24" s="185">
        <f>CAMNAM!$D23</f>
        <v>0</v>
      </c>
      <c r="O24" s="185">
        <f>CAMHUY!$D23</f>
        <v>0</v>
      </c>
      <c r="P24" s="185">
        <f>CAMTHACH!$D23</f>
        <v>0</v>
      </c>
      <c r="Q24" s="185">
        <f>CAMNHUONG!$D23</f>
        <v>0</v>
      </c>
      <c r="R24" s="185">
        <f>CAMTHANG!$D23</f>
        <v>0</v>
      </c>
      <c r="S24" s="185">
        <f>CAMDUE!$D23</f>
        <v>0</v>
      </c>
      <c r="T24" s="185">
        <f>CAMPHUC!$D23</f>
        <v>0</v>
      </c>
      <c r="U24" s="185">
        <f>CAMLINH!$D23</f>
        <v>0</v>
      </c>
      <c r="V24" s="185">
        <f>CAMQUAN!$D23</f>
        <v>0</v>
      </c>
      <c r="W24" s="185">
        <f>CAMHA!$D23</f>
        <v>0</v>
      </c>
      <c r="X24" s="185">
        <f>CAMLOC!$D23</f>
        <v>0</v>
      </c>
      <c r="Y24" s="185">
        <f>CAMHUNG!$D23</f>
        <v>0</v>
      </c>
      <c r="Z24" s="185">
        <f>CAMTHINH!$D23</f>
        <v>0</v>
      </c>
      <c r="AA24" s="185">
        <f>CAMMY!$D23</f>
        <v>0</v>
      </c>
      <c r="AB24" s="185">
        <f>CAMTRUNG!$D23</f>
        <v>0</v>
      </c>
      <c r="AC24" s="185">
        <f>CAMSON!$D23</f>
        <v>0</v>
      </c>
      <c r="AD24" s="185">
        <f>CAMLAC!$D23</f>
        <v>0</v>
      </c>
      <c r="AE24" s="185">
        <f>CAMMINH!$D23</f>
        <v>0</v>
      </c>
    </row>
    <row r="25" spans="1:31" s="1" customFormat="1" ht="14.25" customHeight="1">
      <c r="A25" s="149" t="s">
        <v>9</v>
      </c>
      <c r="B25" s="149" t="s">
        <v>84</v>
      </c>
      <c r="C25" s="150" t="s">
        <v>122</v>
      </c>
      <c r="D25" s="185">
        <f>'H12-CC HUYEN'!$D24</f>
        <v>11.01</v>
      </c>
      <c r="E25" s="185">
        <f>TTCAMXUYEN!$D24</f>
        <v>0</v>
      </c>
      <c r="F25" s="185">
        <f>TTTHIENCAM!$D24</f>
        <v>0</v>
      </c>
      <c r="G25" s="185">
        <f>CAMHOA!$D24</f>
        <v>0</v>
      </c>
      <c r="H25" s="185">
        <f>CAMDUONG!$D24</f>
        <v>0</v>
      </c>
      <c r="I25" s="185">
        <f>CAMBINH!$D24</f>
        <v>0</v>
      </c>
      <c r="J25" s="185">
        <f>CAMYEN!$D24</f>
        <v>0</v>
      </c>
      <c r="K25" s="185">
        <f>CAMVINH!$D24</f>
        <v>11.01</v>
      </c>
      <c r="L25" s="185">
        <f>CAMTHANH!$D24</f>
        <v>0</v>
      </c>
      <c r="M25" s="185">
        <f>CAMQUANG!$D24</f>
        <v>0</v>
      </c>
      <c r="N25" s="185">
        <f>CAMNAM!$D24</f>
        <v>0</v>
      </c>
      <c r="O25" s="185">
        <f>CAMHUY!$D24</f>
        <v>0</v>
      </c>
      <c r="P25" s="185">
        <f>CAMTHACH!$D24</f>
        <v>0</v>
      </c>
      <c r="Q25" s="185">
        <f>CAMNHUONG!$D24</f>
        <v>0</v>
      </c>
      <c r="R25" s="185">
        <f>CAMTHANG!$D24</f>
        <v>0</v>
      </c>
      <c r="S25" s="185">
        <f>CAMDUE!$D24</f>
        <v>0</v>
      </c>
      <c r="T25" s="185">
        <f>CAMPHUC!$D24</f>
        <v>0</v>
      </c>
      <c r="U25" s="185">
        <f>CAMLINH!$D24</f>
        <v>0</v>
      </c>
      <c r="V25" s="185">
        <f>CAMQUAN!$D24</f>
        <v>0</v>
      </c>
      <c r="W25" s="185">
        <f>CAMHA!$D24</f>
        <v>0</v>
      </c>
      <c r="X25" s="185">
        <f>CAMLOC!$D24</f>
        <v>0</v>
      </c>
      <c r="Y25" s="185">
        <f>CAMHUNG!$D24</f>
        <v>0</v>
      </c>
      <c r="Z25" s="185">
        <f>CAMTHINH!$D24</f>
        <v>0</v>
      </c>
      <c r="AA25" s="185">
        <f>CAMMY!$D24</f>
        <v>0</v>
      </c>
      <c r="AB25" s="185">
        <f>CAMTRUNG!$D24</f>
        <v>0</v>
      </c>
      <c r="AC25" s="185">
        <f>CAMSON!$D24</f>
        <v>0</v>
      </c>
      <c r="AD25" s="185">
        <f>CAMLAC!$D24</f>
        <v>0</v>
      </c>
      <c r="AE25" s="185">
        <f>CAMMINH!$D24</f>
        <v>0</v>
      </c>
    </row>
    <row r="26" spans="1:31" s="1" customFormat="1" ht="14.25" customHeight="1">
      <c r="A26" s="149" t="s">
        <v>10</v>
      </c>
      <c r="B26" s="149" t="s">
        <v>85</v>
      </c>
      <c r="C26" s="150" t="s">
        <v>120</v>
      </c>
      <c r="D26" s="185">
        <f>'H12-CC HUYEN'!$D25</f>
        <v>15.780000000000001</v>
      </c>
      <c r="E26" s="185">
        <f>TTCAMXUYEN!$D25</f>
        <v>0.75</v>
      </c>
      <c r="F26" s="185">
        <f>TTTHIENCAM!$D25</f>
        <v>11.32</v>
      </c>
      <c r="G26" s="185">
        <f>CAMHOA!$D25</f>
        <v>0</v>
      </c>
      <c r="H26" s="185">
        <f>CAMDUONG!$D25</f>
        <v>0</v>
      </c>
      <c r="I26" s="185">
        <f>CAMBINH!$D25</f>
        <v>0</v>
      </c>
      <c r="J26" s="185">
        <f>CAMYEN!$D25</f>
        <v>0.23</v>
      </c>
      <c r="K26" s="185">
        <f>CAMVINH!$D25</f>
        <v>0.59</v>
      </c>
      <c r="L26" s="185">
        <f>CAMTHANH!$D25</f>
        <v>0.66</v>
      </c>
      <c r="M26" s="185">
        <f>CAMQUANG!$D25</f>
        <v>0</v>
      </c>
      <c r="N26" s="185">
        <f>CAMNAM!$D25</f>
        <v>0.94</v>
      </c>
      <c r="O26" s="185">
        <f>CAMHUY!$D25</f>
        <v>0</v>
      </c>
      <c r="P26" s="185">
        <f>CAMTHACH!$D25</f>
        <v>0</v>
      </c>
      <c r="Q26" s="185">
        <f>CAMNHUONG!$D25</f>
        <v>1.1399999999999999</v>
      </c>
      <c r="R26" s="185">
        <f>CAMTHANG!$D25</f>
        <v>0</v>
      </c>
      <c r="S26" s="185">
        <f>CAMDUE!$D25</f>
        <v>0</v>
      </c>
      <c r="T26" s="185">
        <f>CAMPHUC!$D25</f>
        <v>0</v>
      </c>
      <c r="U26" s="185">
        <f>CAMLINH!$D25</f>
        <v>0</v>
      </c>
      <c r="V26" s="185">
        <f>CAMQUAN!$D25</f>
        <v>0</v>
      </c>
      <c r="W26" s="185">
        <f>CAMHA!$D25</f>
        <v>0</v>
      </c>
      <c r="X26" s="185">
        <f>CAMLOC!$D25</f>
        <v>0</v>
      </c>
      <c r="Y26" s="185">
        <f>CAMHUNG!$D25</f>
        <v>0</v>
      </c>
      <c r="Z26" s="185">
        <f>CAMTHINH!$D25</f>
        <v>0</v>
      </c>
      <c r="AA26" s="185">
        <f>CAMMY!$D25</f>
        <v>0</v>
      </c>
      <c r="AB26" s="185">
        <f>CAMTRUNG!$D25</f>
        <v>0.15</v>
      </c>
      <c r="AC26" s="185">
        <f>CAMSON!$D25</f>
        <v>0</v>
      </c>
      <c r="AD26" s="185">
        <f>CAMLAC!$D25</f>
        <v>0</v>
      </c>
      <c r="AE26" s="185">
        <f>CAMMINH!$D25</f>
        <v>0</v>
      </c>
    </row>
    <row r="27" spans="1:31" s="1" customFormat="1" ht="14.25" customHeight="1">
      <c r="A27" s="149" t="s">
        <v>18</v>
      </c>
      <c r="B27" s="149" t="s">
        <v>86</v>
      </c>
      <c r="C27" s="150" t="s">
        <v>48</v>
      </c>
      <c r="D27" s="185">
        <f>'H12-CC HUYEN'!$D26</f>
        <v>40.760000000000005</v>
      </c>
      <c r="E27" s="185">
        <f>TTCAMXUYEN!$D26</f>
        <v>1.64</v>
      </c>
      <c r="F27" s="185">
        <f>TTTHIENCAM!$D26</f>
        <v>7.9</v>
      </c>
      <c r="G27" s="185">
        <f>CAMHOA!$D26</f>
        <v>2.23</v>
      </c>
      <c r="H27" s="185">
        <f>CAMDUONG!$D26</f>
        <v>0.16</v>
      </c>
      <c r="I27" s="185">
        <f>CAMBINH!$D26</f>
        <v>0.28999999999999998</v>
      </c>
      <c r="J27" s="185">
        <f>CAMYEN!$D26</f>
        <v>0</v>
      </c>
      <c r="K27" s="185">
        <f>CAMVINH!$D26</f>
        <v>0</v>
      </c>
      <c r="L27" s="185">
        <f>CAMTHANH!$D26</f>
        <v>0.45</v>
      </c>
      <c r="M27" s="185">
        <f>CAMQUANG!$D26</f>
        <v>0</v>
      </c>
      <c r="N27" s="185">
        <f>CAMNAM!$D26</f>
        <v>0.02</v>
      </c>
      <c r="O27" s="185">
        <f>CAMHUY!$D26</f>
        <v>0</v>
      </c>
      <c r="P27" s="185">
        <f>CAMTHACH!$D26</f>
        <v>0</v>
      </c>
      <c r="Q27" s="185">
        <f>CAMNHUONG!$D26</f>
        <v>0.77</v>
      </c>
      <c r="R27" s="185">
        <f>CAMTHANG!$D26</f>
        <v>0</v>
      </c>
      <c r="S27" s="185">
        <f>CAMDUE!$D26</f>
        <v>0.28000000000000003</v>
      </c>
      <c r="T27" s="185">
        <f>CAMPHUC!$D26</f>
        <v>2.44</v>
      </c>
      <c r="U27" s="185">
        <f>CAMLINH!$D26</f>
        <v>9.5299999999999994</v>
      </c>
      <c r="V27" s="185">
        <f>CAMQUAN!$D26</f>
        <v>0.34</v>
      </c>
      <c r="W27" s="185">
        <f>CAMHA!$D26</f>
        <v>0</v>
      </c>
      <c r="X27" s="185">
        <f>CAMLOC!$D26</f>
        <v>0</v>
      </c>
      <c r="Y27" s="185">
        <f>CAMHUNG!$D26</f>
        <v>0</v>
      </c>
      <c r="Z27" s="185">
        <f>CAMTHINH!$D26</f>
        <v>0.5</v>
      </c>
      <c r="AA27" s="185">
        <f>CAMMY!$D26</f>
        <v>7.74</v>
      </c>
      <c r="AB27" s="185">
        <f>CAMTRUNG!$D26</f>
        <v>0.7</v>
      </c>
      <c r="AC27" s="185">
        <f>CAMSON!$D26</f>
        <v>0.02</v>
      </c>
      <c r="AD27" s="185">
        <f>CAMLAC!$D26</f>
        <v>0</v>
      </c>
      <c r="AE27" s="185">
        <f>CAMMINH!$D26</f>
        <v>5.75</v>
      </c>
    </row>
    <row r="28" spans="1:31" s="1" customFormat="1" ht="14.25" customHeight="1">
      <c r="A28" s="149" t="s">
        <v>19</v>
      </c>
      <c r="B28" s="149" t="s">
        <v>87</v>
      </c>
      <c r="C28" s="150" t="s">
        <v>41</v>
      </c>
      <c r="D28" s="185">
        <f>'H12-CC HUYEN'!$D27</f>
        <v>34.67</v>
      </c>
      <c r="E28" s="185">
        <f>TTCAMXUYEN!$D27</f>
        <v>0.2</v>
      </c>
      <c r="F28" s="185">
        <f>TTTHIENCAM!$D27</f>
        <v>1.55</v>
      </c>
      <c r="G28" s="185">
        <f>CAMHOA!$D27</f>
        <v>0</v>
      </c>
      <c r="H28" s="185">
        <f>CAMDUONG!$D27</f>
        <v>0</v>
      </c>
      <c r="I28" s="185">
        <f>CAMBINH!$D27</f>
        <v>0</v>
      </c>
      <c r="J28" s="185">
        <f>CAMYEN!$D27</f>
        <v>0</v>
      </c>
      <c r="K28" s="185">
        <f>CAMVINH!$D27</f>
        <v>0</v>
      </c>
      <c r="L28" s="185">
        <f>CAMTHANH!$D27</f>
        <v>0</v>
      </c>
      <c r="M28" s="185">
        <f>CAMQUANG!$D27</f>
        <v>0</v>
      </c>
      <c r="N28" s="185">
        <f>CAMNAM!$D27</f>
        <v>0</v>
      </c>
      <c r="O28" s="185">
        <f>CAMHUY!$D27</f>
        <v>0</v>
      </c>
      <c r="P28" s="185">
        <f>CAMTHACH!$D27</f>
        <v>0</v>
      </c>
      <c r="Q28" s="185">
        <f>CAMNHUONG!$D27</f>
        <v>0</v>
      </c>
      <c r="R28" s="185">
        <f>CAMTHANG!$D27</f>
        <v>0</v>
      </c>
      <c r="S28" s="185">
        <f>CAMDUE!$D27</f>
        <v>0</v>
      </c>
      <c r="T28" s="185">
        <f>CAMPHUC!$D27</f>
        <v>0</v>
      </c>
      <c r="U28" s="185">
        <f>CAMLINH!$D27</f>
        <v>0</v>
      </c>
      <c r="V28" s="185">
        <f>CAMQUAN!$D27</f>
        <v>0</v>
      </c>
      <c r="W28" s="185">
        <f>CAMHA!$D27</f>
        <v>0</v>
      </c>
      <c r="X28" s="185">
        <f>CAMLOC!$D27</f>
        <v>0</v>
      </c>
      <c r="Y28" s="185">
        <f>CAMHUNG!$D27</f>
        <v>4.91</v>
      </c>
      <c r="Z28" s="185">
        <f>CAMTHINH!$D27</f>
        <v>14.62</v>
      </c>
      <c r="AA28" s="185">
        <f>CAMMY!$D27</f>
        <v>0</v>
      </c>
      <c r="AB28" s="185">
        <f>CAMTRUNG!$D27</f>
        <v>13.39</v>
      </c>
      <c r="AC28" s="185">
        <f>CAMSON!$D27</f>
        <v>0</v>
      </c>
      <c r="AD28" s="185">
        <f>CAMLAC!$D27</f>
        <v>0</v>
      </c>
      <c r="AE28" s="185">
        <f>CAMMINH!$D27</f>
        <v>0</v>
      </c>
    </row>
    <row r="29" spans="1:31" s="1" customFormat="1" ht="30">
      <c r="A29" s="149" t="s">
        <v>42</v>
      </c>
      <c r="B29" s="149" t="s">
        <v>126</v>
      </c>
      <c r="C29" s="150" t="s">
        <v>27</v>
      </c>
      <c r="D29" s="185">
        <f>'H12-CC HUYEN'!$D28</f>
        <v>3708.24</v>
      </c>
      <c r="E29" s="185">
        <f>TTCAMXUYEN!$D28</f>
        <v>95.12</v>
      </c>
      <c r="F29" s="185">
        <f>TTTHIENCAM!$D28</f>
        <v>135.76</v>
      </c>
      <c r="G29" s="185">
        <f>CAMHOA!$D28</f>
        <v>128.27000000000001</v>
      </c>
      <c r="H29" s="185">
        <f>CAMDUONG!$D28</f>
        <v>123.26</v>
      </c>
      <c r="I29" s="185">
        <f>CAMBINH!$D28</f>
        <v>198.15</v>
      </c>
      <c r="J29" s="185">
        <f>CAMYEN!$D28</f>
        <v>125.74</v>
      </c>
      <c r="K29" s="185">
        <f>CAMVINH!$D28</f>
        <v>149.6</v>
      </c>
      <c r="L29" s="185">
        <f>CAMTHANH!$D28</f>
        <v>185.83</v>
      </c>
      <c r="M29" s="185">
        <f>CAMQUANG!$D28</f>
        <v>166.5</v>
      </c>
      <c r="N29" s="185">
        <f>CAMNAM!$D28</f>
        <v>151.08000000000001</v>
      </c>
      <c r="O29" s="185">
        <f>CAMHUY!$D28</f>
        <v>122.55000000000001</v>
      </c>
      <c r="P29" s="185">
        <f>CAMTHACH!$D28</f>
        <v>143.84000000000003</v>
      </c>
      <c r="Q29" s="185">
        <f>CAMNHUONG!$D28</f>
        <v>40.86</v>
      </c>
      <c r="R29" s="185">
        <f>CAMTHANG!$D28</f>
        <v>101.85999999999999</v>
      </c>
      <c r="S29" s="185">
        <f>CAMDUE!$D28</f>
        <v>178.74</v>
      </c>
      <c r="T29" s="185">
        <f>CAMPHUC!$D28</f>
        <v>154.44000000000003</v>
      </c>
      <c r="U29" s="185">
        <f>CAMLINH!$D28</f>
        <v>74.23</v>
      </c>
      <c r="V29" s="185">
        <f>CAMQUAN!$D28</f>
        <v>274.62999999999994</v>
      </c>
      <c r="W29" s="185">
        <f>CAMHA!$D28</f>
        <v>66.550000000000011</v>
      </c>
      <c r="X29" s="185">
        <f>CAMLOC!$D28</f>
        <v>52.180000000000007</v>
      </c>
      <c r="Y29" s="185">
        <f>CAMHUNG!$D28</f>
        <v>140.01</v>
      </c>
      <c r="Z29" s="185">
        <f>CAMTHINH!$D28</f>
        <v>197.88000000000002</v>
      </c>
      <c r="AA29" s="185">
        <f>CAMMY!$D28</f>
        <v>179.99</v>
      </c>
      <c r="AB29" s="185">
        <f>CAMTRUNG!$D28</f>
        <v>110.8</v>
      </c>
      <c r="AC29" s="185">
        <f>CAMSON!$D28</f>
        <v>134.44</v>
      </c>
      <c r="AD29" s="185">
        <f>CAMLAC!$D28</f>
        <v>180</v>
      </c>
      <c r="AE29" s="185">
        <f>CAMMINH!$D28</f>
        <v>95.93</v>
      </c>
    </row>
    <row r="30" spans="1:31" s="1" customFormat="1" ht="17.25" customHeight="1">
      <c r="A30" s="149" t="s">
        <v>125</v>
      </c>
      <c r="B30" s="149" t="s">
        <v>101</v>
      </c>
      <c r="C30" s="150" t="s">
        <v>140</v>
      </c>
      <c r="D30" s="185">
        <f>'H12-CC HUYEN'!$D29</f>
        <v>1.8199999999999998</v>
      </c>
      <c r="E30" s="185">
        <f>TTCAMXUYEN!$D29</f>
        <v>0</v>
      </c>
      <c r="F30" s="185">
        <f>TTTHIENCAM!$D29</f>
        <v>0</v>
      </c>
      <c r="G30" s="185">
        <f>CAMHOA!$D29</f>
        <v>0</v>
      </c>
      <c r="H30" s="185">
        <f>CAMDUONG!$D29</f>
        <v>0</v>
      </c>
      <c r="I30" s="185">
        <f>CAMBINH!$D29</f>
        <v>0</v>
      </c>
      <c r="J30" s="185">
        <f>CAMYEN!$D29</f>
        <v>0</v>
      </c>
      <c r="K30" s="185">
        <f>CAMVINH!$D29</f>
        <v>0.38</v>
      </c>
      <c r="L30" s="185">
        <f>CAMTHANH!$D29</f>
        <v>0</v>
      </c>
      <c r="M30" s="185">
        <f>CAMQUANG!$D29</f>
        <v>0</v>
      </c>
      <c r="N30" s="185">
        <f>CAMNAM!$D29</f>
        <v>0</v>
      </c>
      <c r="O30" s="185">
        <f>CAMHUY!$D29</f>
        <v>0.69</v>
      </c>
      <c r="P30" s="185">
        <f>CAMTHACH!$D29</f>
        <v>0.05</v>
      </c>
      <c r="Q30" s="185">
        <f>CAMNHUONG!$D29</f>
        <v>0</v>
      </c>
      <c r="R30" s="185">
        <f>CAMTHANG!$D29</f>
        <v>0</v>
      </c>
      <c r="S30" s="185">
        <f>CAMDUE!$D29</f>
        <v>0</v>
      </c>
      <c r="T30" s="185">
        <f>CAMPHUC!$D29</f>
        <v>0</v>
      </c>
      <c r="U30" s="185">
        <f>CAMLINH!$D29</f>
        <v>0</v>
      </c>
      <c r="V30" s="185">
        <f>CAMQUAN!$D29</f>
        <v>0</v>
      </c>
      <c r="W30" s="185">
        <f>CAMHA!$D29</f>
        <v>0</v>
      </c>
      <c r="X30" s="185">
        <f>CAMLOC!$D29</f>
        <v>0</v>
      </c>
      <c r="Y30" s="185">
        <f>CAMHUNG!$D29</f>
        <v>0.7</v>
      </c>
      <c r="Z30" s="185">
        <f>CAMTHINH!$D29</f>
        <v>0</v>
      </c>
      <c r="AA30" s="185">
        <f>CAMMY!$D29</f>
        <v>0</v>
      </c>
      <c r="AB30" s="185">
        <f>CAMTRUNG!$D29</f>
        <v>0</v>
      </c>
      <c r="AC30" s="185">
        <f>CAMSON!$D29</f>
        <v>0</v>
      </c>
      <c r="AD30" s="185">
        <f>CAMLAC!$D29</f>
        <v>0</v>
      </c>
      <c r="AE30" s="185">
        <f>CAMMINH!$D29</f>
        <v>0</v>
      </c>
    </row>
    <row r="31" spans="1:31" s="1" customFormat="1" ht="17.25" customHeight="1">
      <c r="A31" s="149" t="s">
        <v>167</v>
      </c>
      <c r="B31" s="149" t="s">
        <v>116</v>
      </c>
      <c r="C31" s="150" t="s">
        <v>119</v>
      </c>
      <c r="D31" s="185">
        <f>'H12-CC HUYEN'!$D30</f>
        <v>0.48</v>
      </c>
      <c r="E31" s="185">
        <f>TTCAMXUYEN!$D30</f>
        <v>0</v>
      </c>
      <c r="F31" s="185">
        <f>TTTHIENCAM!$D30</f>
        <v>0</v>
      </c>
      <c r="G31" s="185">
        <f>CAMHOA!$D30</f>
        <v>0</v>
      </c>
      <c r="H31" s="185">
        <f>CAMDUONG!$D30</f>
        <v>0</v>
      </c>
      <c r="I31" s="185">
        <f>CAMBINH!$D30</f>
        <v>0</v>
      </c>
      <c r="J31" s="185">
        <f>CAMYEN!$D30</f>
        <v>0</v>
      </c>
      <c r="K31" s="185">
        <f>CAMVINH!$D30</f>
        <v>0</v>
      </c>
      <c r="L31" s="185">
        <f>CAMTHANH!$D30</f>
        <v>0.48</v>
      </c>
      <c r="M31" s="185">
        <f>CAMQUANG!$D30</f>
        <v>0</v>
      </c>
      <c r="N31" s="185">
        <f>CAMNAM!$D30</f>
        <v>0</v>
      </c>
      <c r="O31" s="185">
        <f>CAMHUY!$D30</f>
        <v>0</v>
      </c>
      <c r="P31" s="185">
        <f>CAMTHACH!$D30</f>
        <v>0</v>
      </c>
      <c r="Q31" s="185">
        <f>CAMNHUONG!$D30</f>
        <v>0</v>
      </c>
      <c r="R31" s="185">
        <f>CAMTHANG!$D30</f>
        <v>0</v>
      </c>
      <c r="S31" s="185">
        <f>CAMDUE!$D30</f>
        <v>0</v>
      </c>
      <c r="T31" s="185">
        <f>CAMPHUC!$D30</f>
        <v>0</v>
      </c>
      <c r="U31" s="185">
        <f>CAMLINH!$D30</f>
        <v>0</v>
      </c>
      <c r="V31" s="185">
        <f>CAMQUAN!$D30</f>
        <v>0</v>
      </c>
      <c r="W31" s="185">
        <f>CAMHA!$D30</f>
        <v>0</v>
      </c>
      <c r="X31" s="185">
        <f>CAMLOC!$D30</f>
        <v>0</v>
      </c>
      <c r="Y31" s="185">
        <f>CAMHUNG!$D30</f>
        <v>0</v>
      </c>
      <c r="Z31" s="185">
        <f>CAMTHINH!$D30</f>
        <v>0</v>
      </c>
      <c r="AA31" s="185">
        <f>CAMMY!$D30</f>
        <v>0</v>
      </c>
      <c r="AB31" s="185">
        <f>CAMTRUNG!$D30</f>
        <v>0</v>
      </c>
      <c r="AC31" s="185">
        <f>CAMSON!$D30</f>
        <v>0</v>
      </c>
      <c r="AD31" s="185">
        <f>CAMLAC!$D30</f>
        <v>0</v>
      </c>
      <c r="AE31" s="185">
        <f>CAMMINH!$D30</f>
        <v>0</v>
      </c>
    </row>
    <row r="32" spans="1:31" ht="17.25" customHeight="1">
      <c r="A32" s="149" t="s">
        <v>168</v>
      </c>
      <c r="B32" s="149" t="s">
        <v>81</v>
      </c>
      <c r="C32" s="150" t="s">
        <v>70</v>
      </c>
      <c r="D32" s="185">
        <f>'H12-CC HUYEN'!$D31</f>
        <v>15.860000000000001</v>
      </c>
      <c r="E32" s="185">
        <f>TTCAMXUYEN!$D31</f>
        <v>0</v>
      </c>
      <c r="F32" s="185">
        <f>TTTHIENCAM!$D31</f>
        <v>2.2999999999999998</v>
      </c>
      <c r="G32" s="185">
        <f>CAMHOA!$D31</f>
        <v>0</v>
      </c>
      <c r="H32" s="185">
        <f>CAMDUONG!$D31</f>
        <v>0</v>
      </c>
      <c r="I32" s="185">
        <f>CAMBINH!$D31</f>
        <v>0</v>
      </c>
      <c r="J32" s="185">
        <f>CAMYEN!$D31</f>
        <v>0</v>
      </c>
      <c r="K32" s="185">
        <f>CAMVINH!$D31</f>
        <v>0</v>
      </c>
      <c r="L32" s="185">
        <f>CAMTHANH!$D31</f>
        <v>0</v>
      </c>
      <c r="M32" s="185">
        <f>CAMQUANG!$D31</f>
        <v>0</v>
      </c>
      <c r="N32" s="185">
        <f>CAMNAM!$D31</f>
        <v>0</v>
      </c>
      <c r="O32" s="185">
        <f>CAMHUY!$D31</f>
        <v>0</v>
      </c>
      <c r="P32" s="185">
        <f>CAMTHACH!$D31</f>
        <v>0</v>
      </c>
      <c r="Q32" s="185">
        <f>CAMNHUONG!$D31</f>
        <v>0</v>
      </c>
      <c r="R32" s="185">
        <f>CAMTHANG!$D31</f>
        <v>0</v>
      </c>
      <c r="S32" s="185">
        <f>CAMDUE!$D31</f>
        <v>0.24</v>
      </c>
      <c r="T32" s="185">
        <f>CAMPHUC!$D31</f>
        <v>0</v>
      </c>
      <c r="U32" s="185">
        <f>CAMLINH!$D31</f>
        <v>0</v>
      </c>
      <c r="V32" s="185">
        <f>CAMQUAN!$D31</f>
        <v>12.85</v>
      </c>
      <c r="W32" s="185">
        <f>CAMHA!$D31</f>
        <v>0</v>
      </c>
      <c r="X32" s="185">
        <f>CAMLOC!$D31</f>
        <v>0</v>
      </c>
      <c r="Y32" s="185">
        <f>CAMHUNG!$D31</f>
        <v>0</v>
      </c>
      <c r="Z32" s="185">
        <f>CAMTHINH!$D31</f>
        <v>0</v>
      </c>
      <c r="AA32" s="185">
        <f>CAMMY!$D31</f>
        <v>0</v>
      </c>
      <c r="AB32" s="185">
        <f>CAMTRUNG!$D31</f>
        <v>0</v>
      </c>
      <c r="AC32" s="185">
        <f>CAMSON!$D31</f>
        <v>0</v>
      </c>
      <c r="AD32" s="185">
        <f>CAMLAC!$D31</f>
        <v>0.47</v>
      </c>
      <c r="AE32" s="185">
        <f>CAMMINH!$D31</f>
        <v>0</v>
      </c>
    </row>
    <row r="33" spans="1:31" s="1" customFormat="1" ht="17.25" customHeight="1">
      <c r="A33" s="149" t="s">
        <v>169</v>
      </c>
      <c r="B33" s="149" t="s">
        <v>88</v>
      </c>
      <c r="C33" s="150" t="s">
        <v>93</v>
      </c>
      <c r="D33" s="185">
        <f>'H12-CC HUYEN'!$D32</f>
        <v>1608.01</v>
      </c>
      <c r="E33" s="185">
        <f>TTCAMXUYEN!$D32</f>
        <v>0</v>
      </c>
      <c r="F33" s="185">
        <f>TTTHIENCAM!$D32</f>
        <v>0</v>
      </c>
      <c r="G33" s="185">
        <f>CAMHOA!$D32</f>
        <v>54.23</v>
      </c>
      <c r="H33" s="185">
        <f>CAMDUONG!$D32</f>
        <v>56.02</v>
      </c>
      <c r="I33" s="185">
        <f>CAMBINH!$D32</f>
        <v>98.81</v>
      </c>
      <c r="J33" s="185">
        <f>CAMYEN!$D32</f>
        <v>37.92</v>
      </c>
      <c r="K33" s="185">
        <f>CAMVINH!$D32</f>
        <v>44.19</v>
      </c>
      <c r="L33" s="185">
        <f>CAMTHANH!$D32</f>
        <v>189.28</v>
      </c>
      <c r="M33" s="185">
        <f>CAMQUANG!$D32</f>
        <v>55.39</v>
      </c>
      <c r="N33" s="185">
        <f>CAMNAM!$D32</f>
        <v>132.72</v>
      </c>
      <c r="O33" s="185">
        <f>CAMHUY!$D32</f>
        <v>42.63</v>
      </c>
      <c r="P33" s="185">
        <f>CAMTHACH!$D32</f>
        <v>47.79</v>
      </c>
      <c r="Q33" s="185">
        <f>CAMNHUONG!$D32</f>
        <v>66.36</v>
      </c>
      <c r="R33" s="185">
        <f>CAMTHANG!$D32</f>
        <v>44.77</v>
      </c>
      <c r="S33" s="185">
        <f>CAMDUE!$D32</f>
        <v>69.459999999999994</v>
      </c>
      <c r="T33" s="185">
        <f>CAMPHUC!$D32</f>
        <v>34.54</v>
      </c>
      <c r="U33" s="185">
        <f>CAMLINH!$D32</f>
        <v>39.4</v>
      </c>
      <c r="V33" s="185">
        <f>CAMQUAN!$D32</f>
        <v>110.67</v>
      </c>
      <c r="W33" s="185">
        <f>CAMHA!$D32</f>
        <v>34.46</v>
      </c>
      <c r="X33" s="185">
        <f>CAMLOC!$D32</f>
        <v>31.92</v>
      </c>
      <c r="Y33" s="185">
        <f>CAMHUNG!$D32</f>
        <v>64.989999999999995</v>
      </c>
      <c r="Z33" s="185">
        <f>CAMTHINH!$D32</f>
        <v>70.569999999999993</v>
      </c>
      <c r="AA33" s="185">
        <f>CAMMY!$D32</f>
        <v>51.19</v>
      </c>
      <c r="AB33" s="185">
        <f>CAMTRUNG!$D32</f>
        <v>54.61</v>
      </c>
      <c r="AC33" s="185">
        <f>CAMSON!$D32</f>
        <v>61.06</v>
      </c>
      <c r="AD33" s="185">
        <f>CAMLAC!$D32</f>
        <v>63.97</v>
      </c>
      <c r="AE33" s="185">
        <f>CAMMINH!$D32</f>
        <v>51.06</v>
      </c>
    </row>
    <row r="34" spans="1:31" s="1" customFormat="1" ht="17.25" customHeight="1">
      <c r="A34" s="149" t="s">
        <v>170</v>
      </c>
      <c r="B34" s="149" t="s">
        <v>89</v>
      </c>
      <c r="C34" s="150" t="s">
        <v>94</v>
      </c>
      <c r="D34" s="185">
        <f>'H12-CC HUYEN'!$D33</f>
        <v>132.84</v>
      </c>
      <c r="E34" s="185">
        <f>TTCAMXUYEN!$D33</f>
        <v>58.64</v>
      </c>
      <c r="F34" s="185">
        <f>TTTHIENCAM!$D33</f>
        <v>74.2</v>
      </c>
      <c r="G34" s="185">
        <f>CAMHOA!$D33</f>
        <v>0</v>
      </c>
      <c r="H34" s="185">
        <f>CAMDUONG!$D33</f>
        <v>0</v>
      </c>
      <c r="I34" s="185">
        <f>CAMBINH!$D33</f>
        <v>0</v>
      </c>
      <c r="J34" s="185">
        <f>CAMYEN!$D33</f>
        <v>0</v>
      </c>
      <c r="K34" s="185">
        <f>CAMVINH!$D33</f>
        <v>0</v>
      </c>
      <c r="L34" s="185">
        <f>CAMTHANH!$D33</f>
        <v>0</v>
      </c>
      <c r="M34" s="185">
        <f>CAMQUANG!$D33</f>
        <v>0</v>
      </c>
      <c r="N34" s="185">
        <f>CAMNAM!$D33</f>
        <v>0</v>
      </c>
      <c r="O34" s="185">
        <f>CAMHUY!$D33</f>
        <v>0</v>
      </c>
      <c r="P34" s="185">
        <f>CAMTHACH!$D33</f>
        <v>0</v>
      </c>
      <c r="Q34" s="185">
        <f>CAMNHUONG!$D33</f>
        <v>0</v>
      </c>
      <c r="R34" s="185">
        <f>CAMTHANG!$D33</f>
        <v>0</v>
      </c>
      <c r="S34" s="185">
        <f>CAMDUE!$D33</f>
        <v>0</v>
      </c>
      <c r="T34" s="185">
        <f>CAMPHUC!$D33</f>
        <v>0</v>
      </c>
      <c r="U34" s="185">
        <f>CAMLINH!$D33</f>
        <v>0</v>
      </c>
      <c r="V34" s="185">
        <f>CAMQUAN!$D33</f>
        <v>0</v>
      </c>
      <c r="W34" s="185">
        <f>CAMHA!$D33</f>
        <v>0</v>
      </c>
      <c r="X34" s="185">
        <f>CAMLOC!$D33</f>
        <v>0</v>
      </c>
      <c r="Y34" s="185">
        <f>CAMHUNG!$D33</f>
        <v>0</v>
      </c>
      <c r="Z34" s="185">
        <f>CAMTHINH!$D33</f>
        <v>0</v>
      </c>
      <c r="AA34" s="185">
        <f>CAMMY!$D33</f>
        <v>0</v>
      </c>
      <c r="AB34" s="185">
        <f>CAMTRUNG!$D33</f>
        <v>0</v>
      </c>
      <c r="AC34" s="185">
        <f>CAMSON!$D33</f>
        <v>0</v>
      </c>
      <c r="AD34" s="185">
        <f>CAMLAC!$D33</f>
        <v>0</v>
      </c>
      <c r="AE34" s="185">
        <f>CAMMINH!$D33</f>
        <v>0</v>
      </c>
    </row>
    <row r="35" spans="1:31" s="1" customFormat="1" ht="17.25" customHeight="1">
      <c r="A35" s="149" t="s">
        <v>171</v>
      </c>
      <c r="B35" s="149" t="s">
        <v>90</v>
      </c>
      <c r="C35" s="150" t="s">
        <v>98</v>
      </c>
      <c r="D35" s="185">
        <f>'H12-CC HUYEN'!$D34</f>
        <v>64.37</v>
      </c>
      <c r="E35" s="185">
        <f>TTCAMXUYEN!$D34</f>
        <v>12.05</v>
      </c>
      <c r="F35" s="185">
        <f>TTTHIENCAM!$D34</f>
        <v>1.08</v>
      </c>
      <c r="G35" s="185">
        <f>CAMHOA!$D34</f>
        <v>0.28000000000000003</v>
      </c>
      <c r="H35" s="185">
        <f>CAMDUONG!$D34</f>
        <v>0.44</v>
      </c>
      <c r="I35" s="185">
        <f>CAMBINH!$D34</f>
        <v>1.62</v>
      </c>
      <c r="J35" s="185">
        <f>CAMYEN!$D34</f>
        <v>0.89</v>
      </c>
      <c r="K35" s="185">
        <f>CAMVINH!$D34</f>
        <v>0.45</v>
      </c>
      <c r="L35" s="185">
        <f>CAMTHANH!$D34</f>
        <v>4.75</v>
      </c>
      <c r="M35" s="185">
        <f>CAMQUANG!$D34</f>
        <v>0.85</v>
      </c>
      <c r="N35" s="185">
        <f>CAMNAM!$D34</f>
        <v>1.66</v>
      </c>
      <c r="O35" s="185">
        <f>CAMHUY!$D34</f>
        <v>1.55</v>
      </c>
      <c r="P35" s="185">
        <f>CAMTHACH!$D34</f>
        <v>0.57999999999999996</v>
      </c>
      <c r="Q35" s="185">
        <f>CAMNHUONG!$D34</f>
        <v>0.31</v>
      </c>
      <c r="R35" s="185">
        <f>CAMTHANG!$D34</f>
        <v>1.43</v>
      </c>
      <c r="S35" s="185">
        <f>CAMDUE!$D34</f>
        <v>0.48</v>
      </c>
      <c r="T35" s="185">
        <f>CAMPHUC!$D34</f>
        <v>0.28000000000000003</v>
      </c>
      <c r="U35" s="185">
        <f>CAMLINH!$D34</f>
        <v>0.25</v>
      </c>
      <c r="V35" s="185">
        <f>CAMQUAN!$D34</f>
        <v>27.53</v>
      </c>
      <c r="W35" s="185">
        <f>CAMHA!$D34</f>
        <v>0.26</v>
      </c>
      <c r="X35" s="185">
        <f>CAMLOC!$D34</f>
        <v>1.03</v>
      </c>
      <c r="Y35" s="185">
        <f>CAMHUNG!$D34</f>
        <v>0.77</v>
      </c>
      <c r="Z35" s="185">
        <f>CAMTHINH!$D34</f>
        <v>0.55000000000000004</v>
      </c>
      <c r="AA35" s="185">
        <f>CAMMY!$D34</f>
        <v>2.54</v>
      </c>
      <c r="AB35" s="185">
        <f>CAMTRUNG!$D34</f>
        <v>0.6</v>
      </c>
      <c r="AC35" s="185">
        <f>CAMSON!$D34</f>
        <v>0.26</v>
      </c>
      <c r="AD35" s="185">
        <f>CAMLAC!$D34</f>
        <v>0.47</v>
      </c>
      <c r="AE35" s="185">
        <f>CAMMINH!$D34</f>
        <v>1.41</v>
      </c>
    </row>
    <row r="36" spans="1:31" s="1" customFormat="1" ht="17.25" customHeight="1">
      <c r="A36" s="149" t="s">
        <v>172</v>
      </c>
      <c r="B36" s="149" t="s">
        <v>113</v>
      </c>
      <c r="C36" s="150" t="s">
        <v>95</v>
      </c>
      <c r="D36" s="185">
        <f>'H12-CC HUYEN'!$D35</f>
        <v>0.83000000000000007</v>
      </c>
      <c r="E36" s="185">
        <f>TTCAMXUYEN!$D35</f>
        <v>0.5</v>
      </c>
      <c r="F36" s="185">
        <f>TTTHIENCAM!$D35</f>
        <v>0</v>
      </c>
      <c r="G36" s="185">
        <f>CAMHOA!$D35</f>
        <v>0</v>
      </c>
      <c r="H36" s="185">
        <f>CAMDUONG!$D35</f>
        <v>0</v>
      </c>
      <c r="I36" s="185">
        <f>CAMBINH!$D35</f>
        <v>0</v>
      </c>
      <c r="J36" s="185">
        <f>CAMYEN!$D35</f>
        <v>0</v>
      </c>
      <c r="K36" s="185">
        <f>CAMVINH!$D35</f>
        <v>0</v>
      </c>
      <c r="L36" s="185">
        <f>CAMTHANH!$D35</f>
        <v>0</v>
      </c>
      <c r="M36" s="185">
        <f>CAMQUANG!$D35</f>
        <v>0</v>
      </c>
      <c r="N36" s="185">
        <f>CAMNAM!$D35</f>
        <v>0</v>
      </c>
      <c r="O36" s="185">
        <f>CAMHUY!$D35</f>
        <v>7.0000000000000007E-2</v>
      </c>
      <c r="P36" s="185">
        <f>CAMTHACH!$D35</f>
        <v>0</v>
      </c>
      <c r="Q36" s="185">
        <f>CAMNHUONG!$D35</f>
        <v>0.08</v>
      </c>
      <c r="R36" s="185">
        <f>CAMTHANG!$D35</f>
        <v>0</v>
      </c>
      <c r="S36" s="185">
        <f>CAMDUE!$D35</f>
        <v>0</v>
      </c>
      <c r="T36" s="185">
        <f>CAMPHUC!$D35</f>
        <v>0</v>
      </c>
      <c r="U36" s="185">
        <f>CAMLINH!$D35</f>
        <v>0</v>
      </c>
      <c r="V36" s="185">
        <f>CAMQUAN!$D35</f>
        <v>0</v>
      </c>
      <c r="W36" s="185">
        <f>CAMHA!$D35</f>
        <v>0</v>
      </c>
      <c r="X36" s="185">
        <f>CAMLOC!$D35</f>
        <v>0</v>
      </c>
      <c r="Y36" s="185">
        <f>CAMHUNG!$D35</f>
        <v>0</v>
      </c>
      <c r="Z36" s="185">
        <f>CAMTHINH!$D35</f>
        <v>0.18</v>
      </c>
      <c r="AA36" s="185">
        <f>CAMMY!$D35</f>
        <v>0</v>
      </c>
      <c r="AB36" s="185">
        <f>CAMTRUNG!$D35</f>
        <v>0</v>
      </c>
      <c r="AC36" s="185">
        <f>CAMSON!$D35</f>
        <v>0</v>
      </c>
      <c r="AD36" s="185">
        <f>CAMLAC!$D35</f>
        <v>0</v>
      </c>
      <c r="AE36" s="185">
        <f>CAMMINH!$D35</f>
        <v>0</v>
      </c>
    </row>
    <row r="37" spans="1:31" s="1" customFormat="1" ht="17.25" customHeight="1">
      <c r="A37" s="149" t="s">
        <v>173</v>
      </c>
      <c r="B37" s="149" t="s">
        <v>117</v>
      </c>
      <c r="C37" s="150" t="s">
        <v>114</v>
      </c>
      <c r="D37" s="185">
        <f>'H12-CC HUYEN'!$D36</f>
        <v>0</v>
      </c>
      <c r="E37" s="185">
        <f>TTCAMXUYEN!$D36</f>
        <v>0</v>
      </c>
      <c r="F37" s="185">
        <f>TTTHIENCAM!$D36</f>
        <v>0</v>
      </c>
      <c r="G37" s="185">
        <f>CAMHOA!$D36</f>
        <v>0</v>
      </c>
      <c r="H37" s="185">
        <f>CAMDUONG!$D36</f>
        <v>0</v>
      </c>
      <c r="I37" s="185">
        <f>CAMBINH!$D36</f>
        <v>0</v>
      </c>
      <c r="J37" s="185">
        <f>CAMYEN!$D36</f>
        <v>0</v>
      </c>
      <c r="K37" s="185">
        <f>CAMVINH!$D36</f>
        <v>0</v>
      </c>
      <c r="L37" s="185">
        <f>CAMTHANH!$D36</f>
        <v>0</v>
      </c>
      <c r="M37" s="185">
        <f>CAMQUANG!$D36</f>
        <v>0</v>
      </c>
      <c r="N37" s="185">
        <f>CAMNAM!$D36</f>
        <v>0</v>
      </c>
      <c r="O37" s="185">
        <f>CAMHUY!$D36</f>
        <v>0</v>
      </c>
      <c r="P37" s="185">
        <f>CAMTHACH!$D36</f>
        <v>0</v>
      </c>
      <c r="Q37" s="185">
        <f>CAMNHUONG!$D36</f>
        <v>0</v>
      </c>
      <c r="R37" s="185">
        <f>CAMTHANG!$D36</f>
        <v>0</v>
      </c>
      <c r="S37" s="185">
        <f>CAMDUE!$D36</f>
        <v>0</v>
      </c>
      <c r="T37" s="185">
        <f>CAMPHUC!$D36</f>
        <v>0</v>
      </c>
      <c r="U37" s="185">
        <f>CAMLINH!$D36</f>
        <v>0</v>
      </c>
      <c r="V37" s="185">
        <f>CAMQUAN!$D36</f>
        <v>0</v>
      </c>
      <c r="W37" s="185">
        <f>CAMHA!$D36</f>
        <v>0</v>
      </c>
      <c r="X37" s="185">
        <f>CAMLOC!$D36</f>
        <v>0</v>
      </c>
      <c r="Y37" s="185">
        <f>CAMHUNG!$D36</f>
        <v>0</v>
      </c>
      <c r="Z37" s="185">
        <f>CAMTHINH!$D36</f>
        <v>0</v>
      </c>
      <c r="AA37" s="185">
        <f>CAMMY!$D36</f>
        <v>0</v>
      </c>
      <c r="AB37" s="185">
        <f>CAMTRUNG!$D36</f>
        <v>0</v>
      </c>
      <c r="AC37" s="185">
        <f>CAMSON!$D36</f>
        <v>0</v>
      </c>
      <c r="AD37" s="185">
        <f>CAMLAC!$D36</f>
        <v>0</v>
      </c>
      <c r="AE37" s="185">
        <f>CAMMINH!$D36</f>
        <v>0</v>
      </c>
    </row>
    <row r="38" spans="1:31" ht="17.25" customHeight="1">
      <c r="A38" s="149" t="s">
        <v>174</v>
      </c>
      <c r="B38" s="149" t="s">
        <v>91</v>
      </c>
      <c r="C38" s="150" t="s">
        <v>96</v>
      </c>
      <c r="D38" s="185">
        <f>'H12-CC HUYEN'!$D37</f>
        <v>11.750000000000002</v>
      </c>
      <c r="E38" s="185">
        <f>TTCAMXUYEN!$D37</f>
        <v>0</v>
      </c>
      <c r="F38" s="185">
        <f>TTTHIENCAM!$D37</f>
        <v>1.33</v>
      </c>
      <c r="G38" s="185">
        <f>CAMHOA!$D37</f>
        <v>1.17</v>
      </c>
      <c r="H38" s="185">
        <f>CAMDUONG!$D37</f>
        <v>0</v>
      </c>
      <c r="I38" s="185">
        <f>CAMBINH!$D37</f>
        <v>0</v>
      </c>
      <c r="J38" s="185">
        <f>CAMYEN!$D37</f>
        <v>0</v>
      </c>
      <c r="K38" s="185">
        <f>CAMVINH!$D37</f>
        <v>0</v>
      </c>
      <c r="L38" s="185">
        <f>CAMTHANH!$D37</f>
        <v>0.12</v>
      </c>
      <c r="M38" s="185">
        <f>CAMQUANG!$D37</f>
        <v>1.38</v>
      </c>
      <c r="N38" s="185">
        <f>CAMNAM!$D37</f>
        <v>0.51</v>
      </c>
      <c r="O38" s="185">
        <f>CAMHUY!$D37</f>
        <v>0.28000000000000003</v>
      </c>
      <c r="P38" s="185">
        <f>CAMTHACH!$D37</f>
        <v>0.7</v>
      </c>
      <c r="Q38" s="185">
        <f>CAMNHUONG!$D37</f>
        <v>0.44</v>
      </c>
      <c r="R38" s="185">
        <f>CAMTHANG!$D37</f>
        <v>0</v>
      </c>
      <c r="S38" s="185">
        <f>CAMDUE!$D37</f>
        <v>0.35</v>
      </c>
      <c r="T38" s="185">
        <f>CAMPHUC!$D37</f>
        <v>2.58</v>
      </c>
      <c r="U38" s="185">
        <f>CAMLINH!$D37</f>
        <v>0</v>
      </c>
      <c r="V38" s="185">
        <f>CAMQUAN!$D37</f>
        <v>0.09</v>
      </c>
      <c r="W38" s="185">
        <f>CAMHA!$D37</f>
        <v>0.05</v>
      </c>
      <c r="X38" s="185">
        <f>CAMLOC!$D37</f>
        <v>0.98</v>
      </c>
      <c r="Y38" s="185">
        <f>CAMHUNG!$D37</f>
        <v>0.56000000000000005</v>
      </c>
      <c r="Z38" s="185">
        <f>CAMTHINH!$D37</f>
        <v>0</v>
      </c>
      <c r="AA38" s="185">
        <f>CAMMY!$D37</f>
        <v>0.24</v>
      </c>
      <c r="AB38" s="185">
        <f>CAMTRUNG!$D37</f>
        <v>0.32</v>
      </c>
      <c r="AC38" s="185">
        <f>CAMSON!$D37</f>
        <v>0.13</v>
      </c>
      <c r="AD38" s="185">
        <f>CAMLAC!$D37</f>
        <v>0</v>
      </c>
      <c r="AE38" s="185">
        <f>CAMMINH!$D37</f>
        <v>0.52</v>
      </c>
    </row>
    <row r="39" spans="1:31" ht="30">
      <c r="A39" s="149" t="s">
        <v>175</v>
      </c>
      <c r="B39" s="149" t="s">
        <v>92</v>
      </c>
      <c r="C39" s="150" t="s">
        <v>43</v>
      </c>
      <c r="D39" s="185">
        <f>'H12-CC HUYEN'!$D38</f>
        <v>693.77</v>
      </c>
      <c r="E39" s="185">
        <f>TTCAMXUYEN!$D38</f>
        <v>9.6199999999999992</v>
      </c>
      <c r="F39" s="185">
        <f>TTTHIENCAM!$D38</f>
        <v>36.5</v>
      </c>
      <c r="G39" s="185">
        <f>CAMHOA!$D38</f>
        <v>66.48</v>
      </c>
      <c r="H39" s="185">
        <f>CAMDUONG!$D38</f>
        <v>96.02</v>
      </c>
      <c r="I39" s="185">
        <f>CAMBINH!$D38</f>
        <v>20.81</v>
      </c>
      <c r="J39" s="185">
        <f>CAMYEN!$D38</f>
        <v>14.11</v>
      </c>
      <c r="K39" s="185">
        <f>CAMVINH!$D38</f>
        <v>21.02</v>
      </c>
      <c r="L39" s="185">
        <f>CAMTHANH!$D38</f>
        <v>14.59</v>
      </c>
      <c r="M39" s="185">
        <f>CAMQUANG!$D38</f>
        <v>27.54</v>
      </c>
      <c r="N39" s="185">
        <f>CAMNAM!$D38</f>
        <v>11.27</v>
      </c>
      <c r="O39" s="185">
        <f>CAMHUY!$D38</f>
        <v>19.88</v>
      </c>
      <c r="P39" s="185">
        <f>CAMTHACH!$D38</f>
        <v>15.22</v>
      </c>
      <c r="Q39" s="185">
        <f>CAMNHUONG!$D38</f>
        <v>15.61</v>
      </c>
      <c r="R39" s="185">
        <f>CAMTHANG!$D38</f>
        <v>10.34</v>
      </c>
      <c r="S39" s="185">
        <f>CAMDUE!$D38</f>
        <v>26.78</v>
      </c>
      <c r="T39" s="185">
        <f>CAMPHUC!$D38</f>
        <v>12.24</v>
      </c>
      <c r="U39" s="185">
        <f>CAMLINH!$D38</f>
        <v>10.19</v>
      </c>
      <c r="V39" s="185">
        <f>CAMQUAN!$D38</f>
        <v>75.650000000000006</v>
      </c>
      <c r="W39" s="185">
        <f>CAMHA!$D38</f>
        <v>13.9</v>
      </c>
      <c r="X39" s="185">
        <f>CAMLOC!$D38</f>
        <v>13.03</v>
      </c>
      <c r="Y39" s="185">
        <f>CAMHUNG!$D38</f>
        <v>24.83</v>
      </c>
      <c r="Z39" s="185">
        <f>CAMTHINH!$D38</f>
        <v>20.54</v>
      </c>
      <c r="AA39" s="185">
        <f>CAMMY!$D38</f>
        <v>13.73</v>
      </c>
      <c r="AB39" s="185">
        <f>CAMTRUNG!$D38</f>
        <v>15.15</v>
      </c>
      <c r="AC39" s="185">
        <f>CAMSON!$D38</f>
        <v>34.79</v>
      </c>
      <c r="AD39" s="185">
        <f>CAMLAC!$D38</f>
        <v>36.979999999999997</v>
      </c>
      <c r="AE39" s="185">
        <f>CAMMINH!$D38</f>
        <v>16.95</v>
      </c>
    </row>
    <row r="40" spans="1:31" ht="33" customHeight="1">
      <c r="A40" s="149" t="s">
        <v>177</v>
      </c>
      <c r="B40" s="149" t="s">
        <v>99</v>
      </c>
      <c r="C40" s="150" t="s">
        <v>49</v>
      </c>
      <c r="D40" s="185">
        <f>'H12-CC HUYEN'!$D39</f>
        <v>30.410000000000004</v>
      </c>
      <c r="E40" s="185">
        <f>TTCAMXUYEN!$D39</f>
        <v>1.05</v>
      </c>
      <c r="F40" s="185">
        <f>TTTHIENCAM!$D39</f>
        <v>0</v>
      </c>
      <c r="G40" s="185">
        <f>CAMHOA!$D39</f>
        <v>0</v>
      </c>
      <c r="H40" s="185">
        <f>CAMDUONG!$D39</f>
        <v>0</v>
      </c>
      <c r="I40" s="185">
        <f>CAMBINH!$D39</f>
        <v>0</v>
      </c>
      <c r="J40" s="185">
        <f>CAMYEN!$D39</f>
        <v>0</v>
      </c>
      <c r="K40" s="185">
        <f>CAMVINH!$D39</f>
        <v>0</v>
      </c>
      <c r="L40" s="185">
        <f>CAMTHANH!$D39</f>
        <v>0.62</v>
      </c>
      <c r="M40" s="185">
        <f>CAMQUANG!$D39</f>
        <v>2.88</v>
      </c>
      <c r="N40" s="185">
        <f>CAMNAM!$D39</f>
        <v>0</v>
      </c>
      <c r="O40" s="185">
        <f>CAMHUY!$D39</f>
        <v>0</v>
      </c>
      <c r="P40" s="185">
        <f>CAMTHACH!$D39</f>
        <v>0</v>
      </c>
      <c r="Q40" s="185">
        <f>CAMNHUONG!$D39</f>
        <v>0</v>
      </c>
      <c r="R40" s="185">
        <f>CAMTHANG!$D39</f>
        <v>0</v>
      </c>
      <c r="S40" s="185">
        <f>CAMDUE!$D39</f>
        <v>6.77</v>
      </c>
      <c r="T40" s="185">
        <f>CAMPHUC!$D39</f>
        <v>0</v>
      </c>
      <c r="U40" s="185">
        <f>CAMLINH!$D39</f>
        <v>4.99</v>
      </c>
      <c r="V40" s="185">
        <f>CAMQUAN!$D39</f>
        <v>0</v>
      </c>
      <c r="W40" s="185">
        <f>CAMHA!$D39</f>
        <v>0</v>
      </c>
      <c r="X40" s="185">
        <f>CAMLOC!$D39</f>
        <v>0</v>
      </c>
      <c r="Y40" s="185">
        <f>CAMHUNG!$D39</f>
        <v>5.29</v>
      </c>
      <c r="Z40" s="185">
        <f>CAMTHINH!$D39</f>
        <v>0</v>
      </c>
      <c r="AA40" s="185">
        <f>CAMMY!$D39</f>
        <v>0</v>
      </c>
      <c r="AB40" s="185">
        <f>CAMTRUNG!$D39</f>
        <v>0</v>
      </c>
      <c r="AC40" s="185">
        <f>CAMSON!$D39</f>
        <v>0</v>
      </c>
      <c r="AD40" s="185">
        <f>CAMLAC!$D39</f>
        <v>0</v>
      </c>
      <c r="AE40" s="185">
        <f>CAMMINH!$D39</f>
        <v>8.81</v>
      </c>
    </row>
    <row r="41" spans="1:31">
      <c r="A41" s="149" t="s">
        <v>178</v>
      </c>
      <c r="B41" s="149" t="s">
        <v>144</v>
      </c>
      <c r="C41" s="150" t="s">
        <v>142</v>
      </c>
      <c r="D41" s="185">
        <f>'H12-CC HUYEN'!$D40</f>
        <v>37.9</v>
      </c>
      <c r="E41" s="185">
        <f>TTCAMXUYEN!$D40</f>
        <v>0.81</v>
      </c>
      <c r="F41" s="185">
        <f>TTTHIENCAM!$D40</f>
        <v>1.88</v>
      </c>
      <c r="G41" s="185">
        <f>CAMHOA!$D40</f>
        <v>1.27</v>
      </c>
      <c r="H41" s="185">
        <f>CAMDUONG!$D40</f>
        <v>1.19</v>
      </c>
      <c r="I41" s="185">
        <f>CAMBINH!$D40</f>
        <v>1.1299999999999999</v>
      </c>
      <c r="J41" s="185">
        <f>CAMYEN!$D40</f>
        <v>1.74</v>
      </c>
      <c r="K41" s="185">
        <f>CAMVINH!$D40</f>
        <v>0.96</v>
      </c>
      <c r="L41" s="185">
        <f>CAMTHANH!$D40</f>
        <v>5.56</v>
      </c>
      <c r="M41" s="185">
        <f>CAMQUANG!$D40</f>
        <v>1.76</v>
      </c>
      <c r="N41" s="185">
        <f>CAMNAM!$D40</f>
        <v>1.1299999999999999</v>
      </c>
      <c r="O41" s="185">
        <f>CAMHUY!$D40</f>
        <v>1.75</v>
      </c>
      <c r="P41" s="185">
        <f>CAMTHACH!$D40</f>
        <v>1.42</v>
      </c>
      <c r="Q41" s="185">
        <f>CAMNHUONG!$D40</f>
        <v>0.55000000000000004</v>
      </c>
      <c r="R41" s="185">
        <f>CAMTHANG!$D40</f>
        <v>1.0900000000000001</v>
      </c>
      <c r="S41" s="185">
        <f>CAMDUE!$D40</f>
        <v>1.34</v>
      </c>
      <c r="T41" s="185">
        <f>CAMPHUC!$D40</f>
        <v>0.86</v>
      </c>
      <c r="U41" s="185">
        <f>CAMLINH!$D40</f>
        <v>0.61</v>
      </c>
      <c r="V41" s="185">
        <f>CAMQUAN!$D40</f>
        <v>2.37</v>
      </c>
      <c r="W41" s="185">
        <f>CAMHA!$D40</f>
        <v>1</v>
      </c>
      <c r="X41" s="185">
        <f>CAMLOC!$D40</f>
        <v>0.76</v>
      </c>
      <c r="Y41" s="185">
        <f>CAMHUNG!$D40</f>
        <v>1.1200000000000001</v>
      </c>
      <c r="Z41" s="185">
        <f>CAMTHINH!$D40</f>
        <v>0.87</v>
      </c>
      <c r="AA41" s="185">
        <f>CAMMY!$D40</f>
        <v>0.85</v>
      </c>
      <c r="AB41" s="185">
        <f>CAMTRUNG!$D40</f>
        <v>0.98</v>
      </c>
      <c r="AC41" s="185">
        <f>CAMSON!$D40</f>
        <v>1.58</v>
      </c>
      <c r="AD41" s="185">
        <f>CAMLAC!$D40</f>
        <v>2.46</v>
      </c>
      <c r="AE41" s="185">
        <f>CAMMINH!$D40</f>
        <v>0.86</v>
      </c>
    </row>
    <row r="42" spans="1:31">
      <c r="A42" s="149" t="s">
        <v>179</v>
      </c>
      <c r="B42" s="149" t="s">
        <v>145</v>
      </c>
      <c r="C42" s="150" t="s">
        <v>143</v>
      </c>
      <c r="D42" s="185">
        <f>'H12-CC HUYEN'!$D41</f>
        <v>18.93</v>
      </c>
      <c r="E42" s="185">
        <f>TTCAMXUYEN!$D41</f>
        <v>0.11</v>
      </c>
      <c r="F42" s="185">
        <f>TTTHIENCAM!$D41</f>
        <v>0</v>
      </c>
      <c r="G42" s="185">
        <f>CAMHOA!$D41</f>
        <v>0</v>
      </c>
      <c r="H42" s="185">
        <f>CAMDUONG!$D41</f>
        <v>0</v>
      </c>
      <c r="I42" s="185">
        <f>CAMBINH!$D41</f>
        <v>0</v>
      </c>
      <c r="J42" s="185">
        <f>CAMYEN!$D41</f>
        <v>0</v>
      </c>
      <c r="K42" s="185">
        <f>CAMVINH!$D41</f>
        <v>0</v>
      </c>
      <c r="L42" s="185">
        <f>CAMTHANH!$D41</f>
        <v>0</v>
      </c>
      <c r="M42" s="185">
        <f>CAMQUANG!$D41</f>
        <v>0</v>
      </c>
      <c r="N42" s="185">
        <f>CAMNAM!$D41</f>
        <v>0</v>
      </c>
      <c r="O42" s="185">
        <f>CAMHUY!$D41</f>
        <v>0</v>
      </c>
      <c r="P42" s="185">
        <f>CAMTHACH!$D41</f>
        <v>0</v>
      </c>
      <c r="Q42" s="185">
        <f>CAMNHUONG!$D41</f>
        <v>18.82</v>
      </c>
      <c r="R42" s="185">
        <f>CAMTHANG!$D41</f>
        <v>0</v>
      </c>
      <c r="S42" s="185">
        <f>CAMDUE!$D41</f>
        <v>0</v>
      </c>
      <c r="T42" s="185">
        <f>CAMPHUC!$D41</f>
        <v>0</v>
      </c>
      <c r="U42" s="185">
        <f>CAMLINH!$D41</f>
        <v>0</v>
      </c>
      <c r="V42" s="185">
        <f>CAMQUAN!$D41</f>
        <v>0</v>
      </c>
      <c r="W42" s="185">
        <f>CAMHA!$D41</f>
        <v>0</v>
      </c>
      <c r="X42" s="185">
        <f>CAMLOC!$D41</f>
        <v>0</v>
      </c>
      <c r="Y42" s="185">
        <f>CAMHUNG!$D41</f>
        <v>0</v>
      </c>
      <c r="Z42" s="185">
        <f>CAMTHINH!$D41</f>
        <v>0</v>
      </c>
      <c r="AA42" s="185">
        <f>CAMMY!$D41</f>
        <v>0</v>
      </c>
      <c r="AB42" s="185">
        <f>CAMTRUNG!$D41</f>
        <v>0</v>
      </c>
      <c r="AC42" s="185">
        <f>CAMSON!$D41</f>
        <v>0</v>
      </c>
      <c r="AD42" s="185">
        <f>CAMLAC!$D41</f>
        <v>0</v>
      </c>
      <c r="AE42" s="185">
        <f>CAMMINH!$D41</f>
        <v>0</v>
      </c>
    </row>
    <row r="43" spans="1:31" ht="17.25" customHeight="1">
      <c r="A43" s="149" t="s">
        <v>180</v>
      </c>
      <c r="B43" s="149" t="s">
        <v>141</v>
      </c>
      <c r="C43" s="150" t="s">
        <v>100</v>
      </c>
      <c r="D43" s="185">
        <f>'H12-CC HUYEN'!$D42</f>
        <v>42.709999999999994</v>
      </c>
      <c r="E43" s="185">
        <f>TTCAMXUYEN!$D42</f>
        <v>0.54</v>
      </c>
      <c r="F43" s="185">
        <f>TTTHIENCAM!$D42</f>
        <v>1.1399999999999999</v>
      </c>
      <c r="G43" s="185">
        <f>CAMHOA!$D42</f>
        <v>3.19</v>
      </c>
      <c r="H43" s="185">
        <f>CAMDUONG!$D42</f>
        <v>2.9</v>
      </c>
      <c r="I43" s="185">
        <f>CAMBINH!$D42</f>
        <v>1.95</v>
      </c>
      <c r="J43" s="185">
        <f>CAMYEN!$D42</f>
        <v>0.26</v>
      </c>
      <c r="K43" s="185">
        <f>CAMVINH!$D42</f>
        <v>1.02</v>
      </c>
      <c r="L43" s="185">
        <f>CAMTHANH!$D42</f>
        <v>2.2200000000000002</v>
      </c>
      <c r="M43" s="185">
        <f>CAMQUANG!$D42</f>
        <v>2.67</v>
      </c>
      <c r="N43" s="185">
        <f>CAMNAM!$D42</f>
        <v>4.4400000000000004</v>
      </c>
      <c r="O43" s="185">
        <f>CAMHUY!$D42</f>
        <v>3</v>
      </c>
      <c r="P43" s="185">
        <f>CAMTHACH!$D42</f>
        <v>0.44</v>
      </c>
      <c r="Q43" s="185">
        <f>CAMNHUONG!$D42</f>
        <v>1.24</v>
      </c>
      <c r="R43" s="185">
        <f>CAMTHANG!$D42</f>
        <v>0.61</v>
      </c>
      <c r="S43" s="185">
        <f>CAMDUE!$D42</f>
        <v>1</v>
      </c>
      <c r="T43" s="185">
        <f>CAMPHUC!$D42</f>
        <v>0.94</v>
      </c>
      <c r="U43" s="185">
        <f>CAMLINH!$D42</f>
        <v>0.7</v>
      </c>
      <c r="V43" s="185">
        <f>CAMQUAN!$D42</f>
        <v>0.65</v>
      </c>
      <c r="W43" s="185">
        <f>CAMHA!$D42</f>
        <v>0.81</v>
      </c>
      <c r="X43" s="185">
        <f>CAMLOC!$D42</f>
        <v>0.59</v>
      </c>
      <c r="Y43" s="185">
        <f>CAMHUNG!$D42</f>
        <v>6.14</v>
      </c>
      <c r="Z43" s="185">
        <f>CAMTHINH!$D42</f>
        <v>2.21</v>
      </c>
      <c r="AA43" s="185">
        <f>CAMMY!$D42</f>
        <v>1.57</v>
      </c>
      <c r="AB43" s="185">
        <f>CAMTRUNG!$D42</f>
        <v>0.18</v>
      </c>
      <c r="AC43" s="185">
        <f>CAMSON!$D42</f>
        <v>1.41</v>
      </c>
      <c r="AD43" s="185">
        <f>CAMLAC!$D42</f>
        <v>0.63</v>
      </c>
      <c r="AE43" s="185">
        <f>CAMMINH!$D42</f>
        <v>0.26</v>
      </c>
    </row>
    <row r="44" spans="1:31">
      <c r="A44" s="149" t="s">
        <v>181</v>
      </c>
      <c r="B44" s="149" t="s">
        <v>147</v>
      </c>
      <c r="C44" s="150" t="s">
        <v>148</v>
      </c>
      <c r="D44" s="185">
        <f>'H12-CC HUYEN'!$D43</f>
        <v>1183.47</v>
      </c>
      <c r="E44" s="185">
        <f>TTCAMXUYEN!$D43</f>
        <v>17.73</v>
      </c>
      <c r="F44" s="185">
        <f>TTTHIENCAM!$D43</f>
        <v>67.040000000000006</v>
      </c>
      <c r="G44" s="185">
        <f>CAMHOA!$D43</f>
        <v>0</v>
      </c>
      <c r="H44" s="185">
        <f>CAMDUONG!$D43</f>
        <v>0.23</v>
      </c>
      <c r="I44" s="185">
        <f>CAMBINH!$D43</f>
        <v>0</v>
      </c>
      <c r="J44" s="185">
        <f>CAMYEN!$D43</f>
        <v>0</v>
      </c>
      <c r="K44" s="185">
        <f>CAMVINH!$D43</f>
        <v>24.52</v>
      </c>
      <c r="L44" s="185">
        <f>CAMTHANH!$D43</f>
        <v>24.46</v>
      </c>
      <c r="M44" s="185">
        <f>CAMQUANG!$D43</f>
        <v>14.46</v>
      </c>
      <c r="N44" s="185">
        <f>CAMNAM!$D43</f>
        <v>20.92</v>
      </c>
      <c r="O44" s="185">
        <f>CAMHUY!$D43</f>
        <v>19.21</v>
      </c>
      <c r="P44" s="185">
        <f>CAMTHACH!$D43</f>
        <v>25.58</v>
      </c>
      <c r="Q44" s="185">
        <f>CAMNHUONG!$D43</f>
        <v>86.81</v>
      </c>
      <c r="R44" s="185">
        <f>CAMTHANG!$D43</f>
        <v>25.69</v>
      </c>
      <c r="S44" s="185">
        <f>CAMDUE!$D43</f>
        <v>52.75</v>
      </c>
      <c r="T44" s="185">
        <f>CAMPHUC!$D43</f>
        <v>53.38</v>
      </c>
      <c r="U44" s="185">
        <f>CAMLINH!$D43</f>
        <v>220.58</v>
      </c>
      <c r="V44" s="185">
        <f>CAMQUAN!$D43</f>
        <v>61.83</v>
      </c>
      <c r="W44" s="185">
        <f>CAMHA!$D43</f>
        <v>27.18</v>
      </c>
      <c r="X44" s="185">
        <f>CAMLOC!$D43</f>
        <v>72.12</v>
      </c>
      <c r="Y44" s="185">
        <f>CAMHUNG!$D43</f>
        <v>58.4</v>
      </c>
      <c r="Z44" s="185">
        <f>CAMTHINH!$D43</f>
        <v>61.32</v>
      </c>
      <c r="AA44" s="185">
        <f>CAMMY!$D43</f>
        <v>113.46</v>
      </c>
      <c r="AB44" s="185">
        <f>CAMTRUNG!$D43</f>
        <v>46.04</v>
      </c>
      <c r="AC44" s="185">
        <f>CAMSON!$D43</f>
        <v>23</v>
      </c>
      <c r="AD44" s="185">
        <f>CAMLAC!$D43</f>
        <v>56.45</v>
      </c>
      <c r="AE44" s="185">
        <f>CAMMINH!$D43</f>
        <v>10.31</v>
      </c>
    </row>
    <row r="45" spans="1:31">
      <c r="A45" s="149" t="s">
        <v>182</v>
      </c>
      <c r="B45" s="149" t="s">
        <v>146</v>
      </c>
      <c r="C45" s="150" t="s">
        <v>149</v>
      </c>
      <c r="D45" s="185">
        <f>'H12-CC HUYEN'!$D44</f>
        <v>3784.1099999999997</v>
      </c>
      <c r="E45" s="185">
        <f>TTCAMXUYEN!$D44</f>
        <v>0.7</v>
      </c>
      <c r="F45" s="185">
        <f>TTTHIENCAM!$D44</f>
        <v>27.48</v>
      </c>
      <c r="G45" s="185">
        <f>CAMHOA!$D44</f>
        <v>10.74</v>
      </c>
      <c r="H45" s="185">
        <f>CAMDUONG!$D44</f>
        <v>9.02</v>
      </c>
      <c r="I45" s="185">
        <f>CAMBINH!$D44</f>
        <v>11.7</v>
      </c>
      <c r="J45" s="185">
        <f>CAMYEN!$D44</f>
        <v>14.6</v>
      </c>
      <c r="K45" s="185">
        <f>CAMVINH!$D44</f>
        <v>5.2</v>
      </c>
      <c r="L45" s="185">
        <f>CAMTHANH!$D44</f>
        <v>1.1599999999999999</v>
      </c>
      <c r="M45" s="185">
        <f>CAMQUANG!$D44</f>
        <v>0</v>
      </c>
      <c r="N45" s="185">
        <f>CAMNAM!$D44</f>
        <v>0.27</v>
      </c>
      <c r="O45" s="185">
        <f>CAMHUY!$D44</f>
        <v>2.12</v>
      </c>
      <c r="P45" s="185">
        <f>CAMTHACH!$D44</f>
        <v>263.85000000000002</v>
      </c>
      <c r="Q45" s="185">
        <f>CAMNHUONG!$D44</f>
        <v>0</v>
      </c>
      <c r="R45" s="185">
        <f>CAMTHANG!$D44</f>
        <v>12.1</v>
      </c>
      <c r="S45" s="185">
        <f>CAMDUE!$D44</f>
        <v>9.08</v>
      </c>
      <c r="T45" s="185">
        <f>CAMPHUC!$D44</f>
        <v>0</v>
      </c>
      <c r="U45" s="185">
        <f>CAMLINH!$D44</f>
        <v>6.4</v>
      </c>
      <c r="V45" s="185">
        <f>CAMQUAN!$D44</f>
        <v>1.9</v>
      </c>
      <c r="W45" s="185">
        <f>CAMHA!$D44</f>
        <v>7.0000000000000007E-2</v>
      </c>
      <c r="X45" s="185">
        <f>CAMLOC!$D44</f>
        <v>3.82</v>
      </c>
      <c r="Y45" s="185">
        <f>CAMHUNG!$D44</f>
        <v>23.75</v>
      </c>
      <c r="Z45" s="185">
        <f>CAMTHINH!$D44</f>
        <v>115.22</v>
      </c>
      <c r="AA45" s="185">
        <f>CAMMY!$D44</f>
        <v>2262.12</v>
      </c>
      <c r="AB45" s="185">
        <f>CAMTRUNG!$D44</f>
        <v>2.27</v>
      </c>
      <c r="AC45" s="185">
        <f>CAMSON!$D44</f>
        <v>79.349999999999994</v>
      </c>
      <c r="AD45" s="185">
        <f>CAMLAC!$D44</f>
        <v>211.68</v>
      </c>
      <c r="AE45" s="185">
        <f>CAMMINH!$D44</f>
        <v>709.51</v>
      </c>
    </row>
    <row r="46" spans="1:31" ht="17.25" customHeight="1">
      <c r="A46" s="149" t="s">
        <v>183</v>
      </c>
      <c r="B46" s="149" t="s">
        <v>74</v>
      </c>
      <c r="C46" s="150" t="s">
        <v>75</v>
      </c>
      <c r="D46" s="185">
        <f>'H12-CC HUYEN'!$D45</f>
        <v>13.940000000000001</v>
      </c>
      <c r="E46" s="185">
        <f>TTCAMXUYEN!$D45</f>
        <v>0</v>
      </c>
      <c r="F46" s="185">
        <f>TTTHIENCAM!$D45</f>
        <v>0</v>
      </c>
      <c r="G46" s="185">
        <f>CAMHOA!$D45</f>
        <v>0</v>
      </c>
      <c r="H46" s="185">
        <f>CAMDUONG!$D45</f>
        <v>0</v>
      </c>
      <c r="I46" s="185">
        <f>CAMBINH!$D45</f>
        <v>0.28999999999999998</v>
      </c>
      <c r="J46" s="185">
        <f>CAMYEN!$D45</f>
        <v>0</v>
      </c>
      <c r="K46" s="185">
        <f>CAMVINH!$D45</f>
        <v>0</v>
      </c>
      <c r="L46" s="185">
        <f>CAMTHANH!$D45</f>
        <v>0</v>
      </c>
      <c r="M46" s="185">
        <f>CAMQUANG!$D45</f>
        <v>0</v>
      </c>
      <c r="N46" s="185">
        <f>CAMNAM!$D45</f>
        <v>0</v>
      </c>
      <c r="O46" s="185">
        <f>CAMHUY!$D45</f>
        <v>0</v>
      </c>
      <c r="P46" s="185">
        <f>CAMTHACH!$D45</f>
        <v>0</v>
      </c>
      <c r="Q46" s="185">
        <f>CAMNHUONG!$D45</f>
        <v>0</v>
      </c>
      <c r="R46" s="185">
        <f>CAMTHANG!$D45</f>
        <v>0</v>
      </c>
      <c r="S46" s="185">
        <f>CAMDUE!$D45</f>
        <v>0</v>
      </c>
      <c r="T46" s="185">
        <f>CAMPHUC!$D45</f>
        <v>0</v>
      </c>
      <c r="U46" s="185">
        <f>CAMLINH!$D45</f>
        <v>0.59</v>
      </c>
      <c r="V46" s="185">
        <f>CAMQUAN!$D45</f>
        <v>0</v>
      </c>
      <c r="W46" s="185">
        <f>CAMHA!$D45</f>
        <v>0</v>
      </c>
      <c r="X46" s="185">
        <f>CAMLOC!$D45</f>
        <v>0</v>
      </c>
      <c r="Y46" s="185">
        <f>CAMHUNG!$D45</f>
        <v>0</v>
      </c>
      <c r="Z46" s="185">
        <f>CAMTHINH!$D45</f>
        <v>0</v>
      </c>
      <c r="AA46" s="185">
        <f>CAMMY!$D45</f>
        <v>0</v>
      </c>
      <c r="AB46" s="185">
        <f>CAMTRUNG!$D45</f>
        <v>3.67</v>
      </c>
      <c r="AC46" s="185">
        <f>CAMSON!$D45</f>
        <v>9.39</v>
      </c>
      <c r="AD46" s="185">
        <f>CAMLAC!$D45</f>
        <v>0</v>
      </c>
      <c r="AE46" s="185">
        <f>CAMMINH!$D45</f>
        <v>0</v>
      </c>
    </row>
    <row r="47" spans="1:31" ht="17.25" customHeight="1">
      <c r="A47" s="153">
        <v>3</v>
      </c>
      <c r="B47" s="154" t="s">
        <v>69</v>
      </c>
      <c r="C47" s="148" t="s">
        <v>82</v>
      </c>
      <c r="D47" s="184">
        <f>'H12-CC HUYEN'!$D46</f>
        <v>2117.5699999999997</v>
      </c>
      <c r="E47" s="184">
        <f>TTCAMXUYEN!$D46</f>
        <v>13.18</v>
      </c>
      <c r="F47" s="184">
        <f>TTTHIENCAM!$D46</f>
        <v>291.95</v>
      </c>
      <c r="G47" s="184">
        <f>CAMHOA!$D46</f>
        <v>80.069999999999993</v>
      </c>
      <c r="H47" s="184">
        <f>CAMDUONG!$D46</f>
        <v>199.75</v>
      </c>
      <c r="I47" s="184">
        <f>CAMBINH!$D46</f>
        <v>17.45</v>
      </c>
      <c r="J47" s="184">
        <f>CAMYEN!$D46</f>
        <v>4.92</v>
      </c>
      <c r="K47" s="184">
        <f>CAMVINH!$D46</f>
        <v>14.67</v>
      </c>
      <c r="L47" s="184">
        <f>CAMTHANH!$D46</f>
        <v>19.760000000000002</v>
      </c>
      <c r="M47" s="184">
        <f>CAMQUANG!$D46</f>
        <v>24.12</v>
      </c>
      <c r="N47" s="184">
        <f>CAMNAM!$D46</f>
        <v>13.63</v>
      </c>
      <c r="O47" s="184">
        <f>CAMHUY!$D46</f>
        <v>33.43</v>
      </c>
      <c r="P47" s="184">
        <f>CAMTHACH!$D46</f>
        <v>66</v>
      </c>
      <c r="Q47" s="184">
        <f>CAMNHUONG!$D46</f>
        <v>14.22</v>
      </c>
      <c r="R47" s="184">
        <f>CAMTHANG!$D46</f>
        <v>16.09</v>
      </c>
      <c r="S47" s="184">
        <f>CAMDUE!$D46</f>
        <v>30.65</v>
      </c>
      <c r="T47" s="184">
        <f>CAMPHUC!$D46</f>
        <v>10.82</v>
      </c>
      <c r="U47" s="184">
        <f>CAMLINH!$D46</f>
        <v>95.42</v>
      </c>
      <c r="V47" s="184">
        <f>CAMQUAN!$D46</f>
        <v>163.89</v>
      </c>
      <c r="W47" s="184">
        <f>CAMHA!$D46</f>
        <v>13.54</v>
      </c>
      <c r="X47" s="184">
        <f>CAMLOC!$D46</f>
        <v>18.43</v>
      </c>
      <c r="Y47" s="184">
        <f>CAMHUNG!$D46</f>
        <v>68.73</v>
      </c>
      <c r="Z47" s="184">
        <f>CAMTHINH!$D46</f>
        <v>108.45</v>
      </c>
      <c r="AA47" s="184">
        <f>CAMMY!$D46</f>
        <v>591.76</v>
      </c>
      <c r="AB47" s="184">
        <f>CAMTRUNG!$D46</f>
        <v>36.08</v>
      </c>
      <c r="AC47" s="184">
        <f>CAMSON!$D46</f>
        <v>71.75</v>
      </c>
      <c r="AD47" s="184">
        <f>CAMLAC!$D46</f>
        <v>52.13</v>
      </c>
      <c r="AE47" s="184">
        <f>CAMMINH!$D46</f>
        <v>46.68</v>
      </c>
    </row>
    <row r="48" spans="1:31" ht="17.25" hidden="1" customHeight="1">
      <c r="A48" s="153">
        <v>4</v>
      </c>
      <c r="B48" s="153" t="s">
        <v>156</v>
      </c>
      <c r="C48" s="155" t="s">
        <v>150</v>
      </c>
      <c r="D48" s="184">
        <f>'H12-CC HUYEN'!$D54</f>
        <v>0</v>
      </c>
      <c r="E48" s="184">
        <f>TTCAMXUYEN!$D50</f>
        <v>0</v>
      </c>
      <c r="F48" s="184">
        <f>TTTHIENCAM!$D50</f>
        <v>0</v>
      </c>
      <c r="G48" s="184">
        <f>CAMHOA!$D50</f>
        <v>0</v>
      </c>
      <c r="H48" s="184">
        <f>CAMDUONG!$D50</f>
        <v>0</v>
      </c>
      <c r="I48" s="184">
        <f>CAMBINH!$D50</f>
        <v>0</v>
      </c>
      <c r="J48" s="184">
        <f>CAMYEN!$D50</f>
        <v>0</v>
      </c>
      <c r="K48" s="184">
        <f>CAMVINH!$D50</f>
        <v>0</v>
      </c>
      <c r="L48" s="184">
        <f>CAMTHANH!$D50</f>
        <v>0</v>
      </c>
      <c r="M48" s="184">
        <f>CAMQUANG!$D50</f>
        <v>0</v>
      </c>
      <c r="N48" s="184">
        <f>CAMNAM!$D50</f>
        <v>0</v>
      </c>
      <c r="O48" s="184">
        <f>CAMHUY!$D50</f>
        <v>0</v>
      </c>
      <c r="P48" s="184">
        <f>CAMTHACH!$D50</f>
        <v>0</v>
      </c>
      <c r="Q48" s="184">
        <f>CAMNHUONG!$D50</f>
        <v>0</v>
      </c>
      <c r="R48" s="184">
        <f>CAMTHANG!$D50</f>
        <v>0</v>
      </c>
      <c r="S48" s="184">
        <f>CAMDUE!$D50</f>
        <v>0</v>
      </c>
      <c r="T48" s="184">
        <f>CAMPHUC!$D50</f>
        <v>0</v>
      </c>
      <c r="U48" s="184">
        <f>CAMLINH!$D50</f>
        <v>0</v>
      </c>
      <c r="V48" s="184">
        <f>CAMQUAN!$D50</f>
        <v>0</v>
      </c>
      <c r="W48" s="184">
        <f>CAMHA!$D50</f>
        <v>0</v>
      </c>
      <c r="X48" s="184">
        <f>CAMLOC!$D50</f>
        <v>0</v>
      </c>
      <c r="Y48" s="184">
        <f>CAMHUNG!$D50</f>
        <v>0</v>
      </c>
      <c r="Z48" s="184">
        <f>CAMTHINH!$D50</f>
        <v>0</v>
      </c>
      <c r="AA48" s="184">
        <f>CAMMY!$D50</f>
        <v>0</v>
      </c>
      <c r="AB48" s="184">
        <f>CAMTRUNG!$D50</f>
        <v>0</v>
      </c>
      <c r="AC48" s="184">
        <f>CAMSON!$D50</f>
        <v>0</v>
      </c>
      <c r="AD48" s="184">
        <f>CAMLAC!$D50</f>
        <v>0</v>
      </c>
      <c r="AE48" s="184">
        <f>CAMMINH!$D50</f>
        <v>0</v>
      </c>
    </row>
    <row r="49" spans="1:31" ht="17.25" hidden="1" customHeight="1">
      <c r="A49" s="153">
        <v>5</v>
      </c>
      <c r="B49" s="153" t="s">
        <v>157</v>
      </c>
      <c r="C49" s="155" t="s">
        <v>151</v>
      </c>
      <c r="D49" s="184">
        <f>'H12-CC HUYEN'!$D55</f>
        <v>0</v>
      </c>
      <c r="E49" s="184">
        <f>TTCAMXUYEN!$D51</f>
        <v>0</v>
      </c>
      <c r="F49" s="184">
        <f>TTTHIENCAM!$D51</f>
        <v>0</v>
      </c>
      <c r="G49" s="184">
        <f>CAMHOA!$D51</f>
        <v>0</v>
      </c>
      <c r="H49" s="184">
        <f>CAMDUONG!$D51</f>
        <v>0</v>
      </c>
      <c r="I49" s="184">
        <f>CAMBINH!$D51</f>
        <v>0</v>
      </c>
      <c r="J49" s="184">
        <f>CAMYEN!$D51</f>
        <v>0</v>
      </c>
      <c r="K49" s="184">
        <f>CAMVINH!$D51</f>
        <v>0</v>
      </c>
      <c r="L49" s="184">
        <f>CAMTHANH!$D51</f>
        <v>0</v>
      </c>
      <c r="M49" s="184">
        <f>CAMQUANG!$D51</f>
        <v>0</v>
      </c>
      <c r="N49" s="184">
        <f>CAMNAM!$D51</f>
        <v>0</v>
      </c>
      <c r="O49" s="184">
        <f>CAMHUY!$D51</f>
        <v>0</v>
      </c>
      <c r="P49" s="184">
        <f>CAMTHACH!$D51</f>
        <v>0</v>
      </c>
      <c r="Q49" s="184">
        <f>CAMNHUONG!$D51</f>
        <v>0</v>
      </c>
      <c r="R49" s="184">
        <f>CAMTHANG!$D51</f>
        <v>0</v>
      </c>
      <c r="S49" s="184">
        <f>CAMDUE!$D51</f>
        <v>0</v>
      </c>
      <c r="T49" s="184">
        <f>CAMPHUC!$D51</f>
        <v>0</v>
      </c>
      <c r="U49" s="184">
        <f>CAMLINH!$D51</f>
        <v>0</v>
      </c>
      <c r="V49" s="184">
        <f>CAMQUAN!$D51</f>
        <v>0</v>
      </c>
      <c r="W49" s="184">
        <f>CAMHA!$D51</f>
        <v>0</v>
      </c>
      <c r="X49" s="184">
        <f>CAMLOC!$D51</f>
        <v>0</v>
      </c>
      <c r="Y49" s="184">
        <f>CAMHUNG!$D51</f>
        <v>0</v>
      </c>
      <c r="Z49" s="184">
        <f>CAMTHINH!$D51</f>
        <v>0</v>
      </c>
      <c r="AA49" s="184">
        <f>CAMMY!$D51</f>
        <v>0</v>
      </c>
      <c r="AB49" s="184">
        <f>CAMTRUNG!$D51</f>
        <v>0</v>
      </c>
      <c r="AC49" s="184">
        <f>CAMSON!$D51</f>
        <v>0</v>
      </c>
      <c r="AD49" s="184">
        <f>CAMLAC!$D51</f>
        <v>0</v>
      </c>
      <c r="AE49" s="184">
        <f>CAMMINH!$D51</f>
        <v>0</v>
      </c>
    </row>
    <row r="50" spans="1:31" ht="17.25" hidden="1" customHeight="1">
      <c r="A50" s="156">
        <v>6</v>
      </c>
      <c r="B50" s="156" t="s">
        <v>158</v>
      </c>
      <c r="C50" s="157" t="s">
        <v>115</v>
      </c>
      <c r="D50" s="184">
        <f>'H12-CC HUYEN'!$D56</f>
        <v>0</v>
      </c>
      <c r="E50" s="184">
        <f>TTCAMXUYEN!$D52</f>
        <v>0</v>
      </c>
      <c r="F50" s="184">
        <f>TTTHIENCAM!$D52</f>
        <v>0</v>
      </c>
      <c r="G50" s="184">
        <f>CAMHOA!$D52</f>
        <v>0</v>
      </c>
      <c r="H50" s="184">
        <f>CAMDUONG!$D52</f>
        <v>0</v>
      </c>
      <c r="I50" s="184">
        <f>CAMBINH!$D52</f>
        <v>0</v>
      </c>
      <c r="J50" s="184">
        <f>CAMYEN!$D52</f>
        <v>0</v>
      </c>
      <c r="K50" s="184">
        <f>CAMVINH!$D52</f>
        <v>0</v>
      </c>
      <c r="L50" s="184">
        <f>CAMTHANH!$D52</f>
        <v>0</v>
      </c>
      <c r="M50" s="184">
        <f>CAMQUANG!$D52</f>
        <v>0</v>
      </c>
      <c r="N50" s="184">
        <f>CAMNAM!$D52</f>
        <v>0</v>
      </c>
      <c r="O50" s="184">
        <f>CAMHUY!$D52</f>
        <v>0</v>
      </c>
      <c r="P50" s="184">
        <f>CAMTHACH!$D52</f>
        <v>0</v>
      </c>
      <c r="Q50" s="184">
        <f>CAMNHUONG!$D52</f>
        <v>0</v>
      </c>
      <c r="R50" s="184">
        <f>CAMTHANG!$D52</f>
        <v>0</v>
      </c>
      <c r="S50" s="184">
        <f>CAMDUE!$D52</f>
        <v>0</v>
      </c>
      <c r="T50" s="184">
        <f>CAMPHUC!$D52</f>
        <v>0</v>
      </c>
      <c r="U50" s="184">
        <f>CAMLINH!$D52</f>
        <v>0</v>
      </c>
      <c r="V50" s="184">
        <f>CAMQUAN!$D52</f>
        <v>0</v>
      </c>
      <c r="W50" s="184">
        <f>CAMHA!$D52</f>
        <v>0</v>
      </c>
      <c r="X50" s="184">
        <f>CAMLOC!$D52</f>
        <v>0</v>
      </c>
      <c r="Y50" s="184">
        <f>CAMHUNG!$D52</f>
        <v>0</v>
      </c>
      <c r="Z50" s="184">
        <f>CAMTHINH!$D52</f>
        <v>0</v>
      </c>
      <c r="AA50" s="184">
        <f>CAMMY!$D52</f>
        <v>0</v>
      </c>
      <c r="AB50" s="184">
        <f>CAMTRUNG!$D52</f>
        <v>0</v>
      </c>
      <c r="AC50" s="184">
        <f>CAMSON!$D52</f>
        <v>0</v>
      </c>
      <c r="AD50" s="184">
        <f>CAMLAC!$D52</f>
        <v>0</v>
      </c>
      <c r="AE50" s="184">
        <f>CAMMINH!$D52</f>
        <v>0</v>
      </c>
    </row>
    <row r="51" spans="1:31" ht="22.5" customHeight="1">
      <c r="B51" s="373" t="s">
        <v>159</v>
      </c>
      <c r="C51" s="374"/>
      <c r="D51" s="374"/>
      <c r="E51" s="374"/>
      <c r="F51" s="374"/>
      <c r="G51" s="374"/>
      <c r="H51" s="374"/>
      <c r="I51" s="374"/>
      <c r="J51" s="374"/>
      <c r="K51" s="374"/>
      <c r="L51" s="374"/>
      <c r="M51" s="374"/>
      <c r="N51" s="374"/>
      <c r="O51" s="374"/>
      <c r="P51" s="374"/>
      <c r="Q51" s="374"/>
      <c r="R51" s="374"/>
      <c r="S51" s="374"/>
      <c r="T51" s="374"/>
      <c r="U51" s="374"/>
      <c r="V51" s="374"/>
      <c r="W51" s="374"/>
      <c r="X51" s="374"/>
      <c r="Y51" s="374"/>
      <c r="Z51" s="374"/>
      <c r="AA51" s="374"/>
      <c r="AB51" s="374"/>
      <c r="AC51" s="374"/>
      <c r="AD51" s="374"/>
      <c r="AE51" s="374"/>
    </row>
    <row r="56" spans="1:31"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</row>
    <row r="57" spans="1:31"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</row>
    <row r="58" spans="1:31"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</row>
    <row r="59" spans="1:31"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</row>
  </sheetData>
  <mergeCells count="12">
    <mergeCell ref="A2:T2"/>
    <mergeCell ref="A3:T3"/>
    <mergeCell ref="U2:AE2"/>
    <mergeCell ref="U3:AE3"/>
    <mergeCell ref="U5:AE5"/>
    <mergeCell ref="E5:T5"/>
    <mergeCell ref="B51:AE51"/>
    <mergeCell ref="A5:A6"/>
    <mergeCell ref="D5:D6"/>
    <mergeCell ref="C5:C6"/>
    <mergeCell ref="B5:B6"/>
    <mergeCell ref="AC4:AE4"/>
  </mergeCells>
  <phoneticPr fontId="3" type="noConversion"/>
  <printOptions verticalCentered="1"/>
  <pageMargins left="0.39370078740157499" right="0.15748031496063" top="0.23622047244094499" bottom="0.15748031496063" header="0.196850393700787" footer="0.196850393700787"/>
  <pageSetup paperSize="8" orientation="landscape" blackAndWhite="1" horizontalDpi="200" verticalDpi="200" r:id="rId1"/>
  <headerFooter alignWithMargins="0"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showZeros="0" zoomScale="85" zoomScaleNormal="85" workbookViewId="0">
      <pane xSplit="3" ySplit="6" topLeftCell="D25" activePane="bottomRight" state="frozen"/>
      <selection pane="topRight" activeCell="D1" sqref="D1"/>
      <selection pane="bottomLeft" activeCell="A7" sqref="A7"/>
      <selection pane="bottomRight" activeCell="A3" sqref="A3:G3"/>
    </sheetView>
  </sheetViews>
  <sheetFormatPr defaultRowHeight="12.75"/>
  <cols>
    <col min="1" max="1" width="5.5703125" style="5" customWidth="1"/>
    <col min="2" max="2" width="40.7109375" style="5" customWidth="1"/>
    <col min="3" max="3" width="8.28515625" style="18" customWidth="1"/>
    <col min="4" max="4" width="13.28515625" style="5" customWidth="1"/>
    <col min="5" max="5" width="11" style="5" customWidth="1"/>
    <col min="6" max="6" width="11.28515625" style="5" bestFit="1" customWidth="1"/>
    <col min="7" max="7" width="12.28515625" style="5" customWidth="1"/>
    <col min="8" max="8" width="13.5703125" style="5" hidden="1" customWidth="1"/>
    <col min="9" max="10" width="14" style="5" hidden="1" customWidth="1"/>
    <col min="11" max="11" width="14.7109375" style="5" hidden="1" customWidth="1"/>
    <col min="12" max="12" width="15.7109375" style="5" hidden="1" customWidth="1"/>
    <col min="13" max="13" width="10.140625" style="5" hidden="1" customWidth="1"/>
    <col min="14" max="15" width="0" style="5" hidden="1" customWidth="1"/>
    <col min="16" max="16384" width="9.140625" style="5"/>
  </cols>
  <sheetData>
    <row r="1" spans="1:14" ht="15.75">
      <c r="A1" s="389" t="s">
        <v>50</v>
      </c>
      <c r="B1" s="389"/>
      <c r="C1" s="34"/>
      <c r="D1" s="10"/>
      <c r="E1" s="10"/>
      <c r="F1" s="10"/>
    </row>
    <row r="2" spans="1:14" s="6" customFormat="1" ht="16.5" customHeight="1">
      <c r="A2" s="390" t="s">
        <v>264</v>
      </c>
      <c r="B2" s="390"/>
      <c r="C2" s="390"/>
      <c r="D2" s="390"/>
      <c r="E2" s="390"/>
      <c r="F2" s="390"/>
      <c r="G2" s="390"/>
      <c r="H2" s="306"/>
    </row>
    <row r="3" spans="1:14" s="6" customFormat="1" ht="15.75">
      <c r="A3" s="391" t="s">
        <v>336</v>
      </c>
      <c r="B3" s="391"/>
      <c r="C3" s="391"/>
      <c r="D3" s="391"/>
      <c r="E3" s="391"/>
      <c r="F3" s="391"/>
      <c r="G3" s="391"/>
      <c r="H3" s="311"/>
    </row>
    <row r="4" spans="1:14" ht="20.25" customHeight="1">
      <c r="A4" s="392" t="s">
        <v>112</v>
      </c>
      <c r="B4" s="387" t="s">
        <v>155</v>
      </c>
      <c r="C4" s="387" t="s">
        <v>20</v>
      </c>
      <c r="D4" s="392" t="s">
        <v>152</v>
      </c>
      <c r="E4" s="387" t="s">
        <v>153</v>
      </c>
      <c r="F4" s="387"/>
      <c r="G4" s="387"/>
      <c r="H4" s="307"/>
      <c r="I4" s="388">
        <v>2020</v>
      </c>
      <c r="J4" s="388"/>
      <c r="K4" s="388"/>
      <c r="L4" s="388"/>
    </row>
    <row r="5" spans="1:14" ht="20.25" customHeight="1">
      <c r="A5" s="392"/>
      <c r="B5" s="387"/>
      <c r="C5" s="387"/>
      <c r="D5" s="392"/>
      <c r="E5" s="387" t="s">
        <v>30</v>
      </c>
      <c r="F5" s="387" t="s">
        <v>160</v>
      </c>
      <c r="G5" s="387"/>
      <c r="H5" s="305"/>
      <c r="I5" s="393" t="s">
        <v>790</v>
      </c>
      <c r="J5" s="387" t="s">
        <v>794</v>
      </c>
      <c r="K5" s="387" t="s">
        <v>788</v>
      </c>
      <c r="L5" s="387" t="s">
        <v>789</v>
      </c>
    </row>
    <row r="6" spans="1:14" ht="43.5" customHeight="1">
      <c r="A6" s="392"/>
      <c r="B6" s="387"/>
      <c r="C6" s="387"/>
      <c r="D6" s="392"/>
      <c r="E6" s="387"/>
      <c r="F6" s="305" t="s">
        <v>161</v>
      </c>
      <c r="G6" s="305" t="s">
        <v>154</v>
      </c>
      <c r="H6" s="305" t="s">
        <v>791</v>
      </c>
      <c r="I6" s="393"/>
      <c r="J6" s="387"/>
      <c r="K6" s="387"/>
      <c r="L6" s="387"/>
    </row>
    <row r="7" spans="1:14" s="40" customFormat="1" ht="15.75">
      <c r="A7" s="31">
        <v>-1</v>
      </c>
      <c r="B7" s="31">
        <v>-2</v>
      </c>
      <c r="C7" s="31">
        <v>-3</v>
      </c>
      <c r="D7" s="31">
        <v>-4</v>
      </c>
      <c r="E7" s="31">
        <v>-5</v>
      </c>
      <c r="F7" s="31" t="s">
        <v>162</v>
      </c>
      <c r="G7" s="31" t="s">
        <v>803</v>
      </c>
      <c r="H7" s="31"/>
      <c r="I7" s="346">
        <f>I8+I19+I46</f>
        <v>63646.65</v>
      </c>
      <c r="J7" s="308"/>
      <c r="K7" s="309"/>
      <c r="L7" s="309"/>
    </row>
    <row r="8" spans="1:14" s="6" customFormat="1" ht="16.5">
      <c r="A8" s="357">
        <v>1</v>
      </c>
      <c r="B8" s="358" t="s">
        <v>31</v>
      </c>
      <c r="C8" s="348" t="s">
        <v>21</v>
      </c>
      <c r="D8" s="359">
        <v>47697.31</v>
      </c>
      <c r="E8" s="359">
        <v>49959.15</v>
      </c>
      <c r="F8" s="359">
        <v>2261.8400000000038</v>
      </c>
      <c r="G8" s="359">
        <f>E8/D8*100</f>
        <v>104.74207035994274</v>
      </c>
      <c r="H8" s="310">
        <v>47984.240000000005</v>
      </c>
      <c r="I8" s="318">
        <f>'H03-QHSDD'!H9</f>
        <v>48782</v>
      </c>
      <c r="J8" s="320">
        <f>+'[1]Phan khai'!$N$8</f>
        <v>48292.409999999989</v>
      </c>
      <c r="K8" s="312">
        <f>I8-E8</f>
        <v>-1177.1500000000015</v>
      </c>
      <c r="L8" s="313">
        <f>+I8-H8</f>
        <v>797.75999999999476</v>
      </c>
      <c r="M8" s="330">
        <f>+I8-J8</f>
        <v>489.59000000001106</v>
      </c>
      <c r="N8" s="347">
        <f>I8/$I$7*100</f>
        <v>76.645039448266331</v>
      </c>
    </row>
    <row r="9" spans="1:14" ht="16.5">
      <c r="A9" s="360" t="s">
        <v>1</v>
      </c>
      <c r="B9" s="361" t="s">
        <v>78</v>
      </c>
      <c r="C9" s="362" t="s">
        <v>79</v>
      </c>
      <c r="D9" s="363">
        <v>8776.5400000000009</v>
      </c>
      <c r="E9" s="363">
        <v>11520.74</v>
      </c>
      <c r="F9" s="363">
        <v>2744.2</v>
      </c>
      <c r="G9" s="363">
        <f t="shared" ref="G9:G46" si="0">E9/D9*100</f>
        <v>131.26744708051234</v>
      </c>
      <c r="H9" s="207">
        <v>8322.08</v>
      </c>
      <c r="I9" s="319">
        <f>'H03-QHSDD'!H10</f>
        <v>10805.07</v>
      </c>
      <c r="J9" s="319">
        <f>+'[1]Phan khai'!N10</f>
        <v>10570.06</v>
      </c>
      <c r="K9" s="314">
        <f t="shared" ref="K9:K46" si="1">I9-E9</f>
        <v>-715.67000000000007</v>
      </c>
      <c r="L9" s="315">
        <f>+I9-H9</f>
        <v>2482.9899999999998</v>
      </c>
      <c r="M9" s="329">
        <f t="shared" ref="M9:M46" si="2">+I9-J9</f>
        <v>235.01000000000022</v>
      </c>
    </row>
    <row r="10" spans="1:14" s="16" customFormat="1" ht="16.5">
      <c r="A10" s="364"/>
      <c r="B10" s="365" t="s">
        <v>76</v>
      </c>
      <c r="C10" s="366" t="s">
        <v>77</v>
      </c>
      <c r="D10" s="367">
        <v>7366.53</v>
      </c>
      <c r="E10" s="367">
        <v>11154.39</v>
      </c>
      <c r="F10" s="363">
        <v>3787.8599999999997</v>
      </c>
      <c r="G10" s="363">
        <f t="shared" si="0"/>
        <v>151.41986797040124</v>
      </c>
      <c r="H10" s="207">
        <v>7360.65</v>
      </c>
      <c r="I10" s="319">
        <f>'H03-QHSDD'!H11</f>
        <v>10458.630000000003</v>
      </c>
      <c r="J10" s="319">
        <f>+'[1]Phan khai'!N11</f>
        <v>10238.049999999999</v>
      </c>
      <c r="K10" s="314">
        <f t="shared" si="1"/>
        <v>-695.75999999999658</v>
      </c>
      <c r="L10" s="315">
        <f t="shared" ref="L10:L46" si="3">+I10-H10</f>
        <v>3097.9800000000032</v>
      </c>
      <c r="M10" s="329">
        <f t="shared" si="2"/>
        <v>220.58000000000357</v>
      </c>
    </row>
    <row r="11" spans="1:14" ht="16.5">
      <c r="A11" s="360" t="s">
        <v>2</v>
      </c>
      <c r="B11" s="361" t="s">
        <v>102</v>
      </c>
      <c r="C11" s="362" t="s">
        <v>51</v>
      </c>
      <c r="D11" s="363">
        <v>1030.55</v>
      </c>
      <c r="E11" s="363">
        <v>1262.95</v>
      </c>
      <c r="F11" s="363">
        <v>232.40000000000009</v>
      </c>
      <c r="G11" s="363">
        <f t="shared" si="0"/>
        <v>122.55106496530979</v>
      </c>
      <c r="H11" s="207">
        <v>1024.6800000000003</v>
      </c>
      <c r="I11" s="319">
        <f>'H03-QHSDD'!H13</f>
        <v>2708.45</v>
      </c>
      <c r="J11" s="319">
        <f>+'[1]Phan khai'!$N13</f>
        <v>2975.0299999999997</v>
      </c>
      <c r="K11" s="314">
        <f t="shared" si="1"/>
        <v>1445.4999999999998</v>
      </c>
      <c r="L11" s="315">
        <f t="shared" si="3"/>
        <v>1683.7699999999995</v>
      </c>
      <c r="M11" s="329">
        <f t="shared" si="2"/>
        <v>-266.57999999999993</v>
      </c>
    </row>
    <row r="12" spans="1:14" ht="16.5">
      <c r="A12" s="360" t="s">
        <v>3</v>
      </c>
      <c r="B12" s="361" t="s">
        <v>34</v>
      </c>
      <c r="C12" s="362" t="s">
        <v>39</v>
      </c>
      <c r="D12" s="363">
        <v>3065.26</v>
      </c>
      <c r="E12" s="363">
        <v>4781.74</v>
      </c>
      <c r="F12" s="363">
        <v>1716.4799999999996</v>
      </c>
      <c r="G12" s="363">
        <f t="shared" si="0"/>
        <v>155.99785988790509</v>
      </c>
      <c r="H12" s="207">
        <v>3230.55</v>
      </c>
      <c r="I12" s="319">
        <f>'H03-QHSDD'!H14</f>
        <v>4603.68</v>
      </c>
      <c r="J12" s="319">
        <f>+'[1]Phan khai'!$N14</f>
        <v>4316.1799999999994</v>
      </c>
      <c r="K12" s="314">
        <f t="shared" si="1"/>
        <v>-178.05999999999949</v>
      </c>
      <c r="L12" s="315">
        <f t="shared" si="3"/>
        <v>1373.13</v>
      </c>
      <c r="M12" s="329">
        <f t="shared" si="2"/>
        <v>287.50000000000091</v>
      </c>
    </row>
    <row r="13" spans="1:14" ht="16.5">
      <c r="A13" s="360" t="s">
        <v>4</v>
      </c>
      <c r="B13" s="361" t="s">
        <v>11</v>
      </c>
      <c r="C13" s="362" t="s">
        <v>22</v>
      </c>
      <c r="D13" s="363">
        <v>12390.49</v>
      </c>
      <c r="E13" s="363">
        <v>12853.140000000001</v>
      </c>
      <c r="F13" s="363">
        <v>462.65000000000146</v>
      </c>
      <c r="G13" s="363">
        <f t="shared" si="0"/>
        <v>103.73391205674676</v>
      </c>
      <c r="H13" s="207">
        <v>14376.3</v>
      </c>
      <c r="I13" s="319">
        <f>'H03-QHSDD'!H15</f>
        <v>12788.710000000001</v>
      </c>
      <c r="J13" s="319">
        <f>+'[1]Phan khai'!$N15</f>
        <v>13780.66</v>
      </c>
      <c r="K13" s="314">
        <f t="shared" si="1"/>
        <v>-64.430000000000291</v>
      </c>
      <c r="L13" s="315">
        <f t="shared" si="3"/>
        <v>-1587.5899999999983</v>
      </c>
      <c r="M13" s="329">
        <f t="shared" si="2"/>
        <v>-991.94999999999891</v>
      </c>
    </row>
    <row r="14" spans="1:14" ht="16.5">
      <c r="A14" s="360" t="s">
        <v>5</v>
      </c>
      <c r="B14" s="361" t="s">
        <v>12</v>
      </c>
      <c r="C14" s="362" t="s">
        <v>23</v>
      </c>
      <c r="D14" s="363">
        <v>11961.4</v>
      </c>
      <c r="E14" s="363">
        <v>12028.42</v>
      </c>
      <c r="F14" s="363">
        <v>67.020000000000437</v>
      </c>
      <c r="G14" s="363">
        <f t="shared" si="0"/>
        <v>100.56030230575017</v>
      </c>
      <c r="H14" s="207">
        <v>11961.4</v>
      </c>
      <c r="I14" s="331">
        <f>'H03-QHSDD'!H16</f>
        <v>12028.42</v>
      </c>
      <c r="J14" s="319">
        <f>+'[1]Phan khai'!$N16</f>
        <v>12028.43</v>
      </c>
      <c r="K14" s="314">
        <f t="shared" si="1"/>
        <v>0</v>
      </c>
      <c r="L14" s="315">
        <f t="shared" si="3"/>
        <v>67.020000000000437</v>
      </c>
      <c r="M14" s="329">
        <f t="shared" si="2"/>
        <v>-1.0000000000218279E-2</v>
      </c>
    </row>
    <row r="15" spans="1:14" ht="16.5">
      <c r="A15" s="360" t="s">
        <v>36</v>
      </c>
      <c r="B15" s="361" t="s">
        <v>35</v>
      </c>
      <c r="C15" s="362" t="s">
        <v>40</v>
      </c>
      <c r="D15" s="363">
        <v>9630.2000000000007</v>
      </c>
      <c r="E15" s="363">
        <v>6576.6100000000006</v>
      </c>
      <c r="F15" s="363">
        <v>-3053.59</v>
      </c>
      <c r="G15" s="363">
        <f t="shared" si="0"/>
        <v>68.291520425328656</v>
      </c>
      <c r="H15" s="207">
        <v>7523.9999999999991</v>
      </c>
      <c r="I15" s="319">
        <f>'H03-QHSDD'!H17</f>
        <v>4444.2800000000007</v>
      </c>
      <c r="J15" s="319">
        <f>+'[1]Phan khai'!$N17</f>
        <v>3206.7400000000002</v>
      </c>
      <c r="K15" s="314">
        <f t="shared" si="1"/>
        <v>-2132.33</v>
      </c>
      <c r="L15" s="315">
        <f t="shared" si="3"/>
        <v>-3079.7199999999984</v>
      </c>
      <c r="M15" s="329">
        <f t="shared" si="2"/>
        <v>1237.5400000000004</v>
      </c>
    </row>
    <row r="16" spans="1:14" ht="16.5">
      <c r="A16" s="360" t="s">
        <v>37</v>
      </c>
      <c r="B16" s="361" t="s">
        <v>83</v>
      </c>
      <c r="C16" s="362" t="s">
        <v>71</v>
      </c>
      <c r="D16" s="363">
        <v>574.07000000000005</v>
      </c>
      <c r="E16" s="363">
        <v>624.16999999999985</v>
      </c>
      <c r="F16" s="363">
        <v>50.099999999999795</v>
      </c>
      <c r="G16" s="363">
        <f t="shared" si="0"/>
        <v>108.72715870886822</v>
      </c>
      <c r="H16" s="207">
        <v>923.78</v>
      </c>
      <c r="I16" s="319">
        <f>'H03-QHSDD'!H18</f>
        <v>891.3</v>
      </c>
      <c r="J16" s="319">
        <f>+'[1]Phan khai'!$N18</f>
        <v>898.43</v>
      </c>
      <c r="K16" s="314">
        <f t="shared" si="1"/>
        <v>267.13000000000011</v>
      </c>
      <c r="L16" s="315">
        <f t="shared" si="3"/>
        <v>-32.480000000000018</v>
      </c>
      <c r="M16" s="329">
        <f t="shared" si="2"/>
        <v>-7.1299999999999955</v>
      </c>
    </row>
    <row r="17" spans="1:14" ht="16.5">
      <c r="A17" s="360" t="s">
        <v>47</v>
      </c>
      <c r="B17" s="361" t="s">
        <v>45</v>
      </c>
      <c r="C17" s="362" t="s">
        <v>46</v>
      </c>
      <c r="D17" s="363">
        <v>47.38</v>
      </c>
      <c r="E17" s="363">
        <v>12.52</v>
      </c>
      <c r="F17" s="363">
        <v>-34.86</v>
      </c>
      <c r="G17" s="363">
        <f t="shared" si="0"/>
        <v>26.424651751794002</v>
      </c>
      <c r="H17" s="207">
        <v>46.05</v>
      </c>
      <c r="I17" s="319">
        <f>'H03-QHSDD'!H19</f>
        <v>7.76</v>
      </c>
      <c r="J17" s="319">
        <f>+'[1]Phan khai'!$N19</f>
        <v>12.52</v>
      </c>
      <c r="K17" s="314">
        <f t="shared" si="1"/>
        <v>-4.76</v>
      </c>
      <c r="L17" s="315">
        <f t="shared" si="3"/>
        <v>-38.29</v>
      </c>
      <c r="M17" s="329">
        <f t="shared" si="2"/>
        <v>-4.76</v>
      </c>
    </row>
    <row r="18" spans="1:14" ht="16.5">
      <c r="A18" s="360" t="s">
        <v>176</v>
      </c>
      <c r="B18" s="361" t="s">
        <v>52</v>
      </c>
      <c r="C18" s="362" t="s">
        <v>53</v>
      </c>
      <c r="D18" s="363">
        <v>221.42</v>
      </c>
      <c r="E18" s="363">
        <v>298.77999999999997</v>
      </c>
      <c r="F18" s="363">
        <v>77.359999999999985</v>
      </c>
      <c r="G18" s="363">
        <f t="shared" si="0"/>
        <v>134.93812663716014</v>
      </c>
      <c r="H18" s="207">
        <v>571.40000000000009</v>
      </c>
      <c r="I18" s="331">
        <f>'H03-QHSDD'!H20</f>
        <v>504.25</v>
      </c>
      <c r="J18" s="319">
        <f>+'[1]Phan khai'!$N20</f>
        <v>504.36</v>
      </c>
      <c r="K18" s="314">
        <f t="shared" si="1"/>
        <v>205.47000000000003</v>
      </c>
      <c r="L18" s="315">
        <f t="shared" si="3"/>
        <v>-67.150000000000091</v>
      </c>
      <c r="M18" s="329">
        <f t="shared" si="2"/>
        <v>-0.11000000000001364</v>
      </c>
    </row>
    <row r="19" spans="1:14" s="6" customFormat="1" ht="16.5">
      <c r="A19" s="357">
        <v>2</v>
      </c>
      <c r="B19" s="358" t="s">
        <v>32</v>
      </c>
      <c r="C19" s="348" t="s">
        <v>24</v>
      </c>
      <c r="D19" s="359">
        <v>12214.61</v>
      </c>
      <c r="E19" s="359">
        <v>11569.930000000004</v>
      </c>
      <c r="F19" s="359">
        <v>-644.67999999999665</v>
      </c>
      <c r="G19" s="359">
        <f t="shared" si="0"/>
        <v>94.722058256465033</v>
      </c>
      <c r="H19" s="208">
        <v>13033.2</v>
      </c>
      <c r="I19" s="320">
        <f>'H03-QHSDD'!H21</f>
        <v>13202.14</v>
      </c>
      <c r="J19" s="319">
        <f>+'[1]Phan khai'!$N21</f>
        <v>13482.27</v>
      </c>
      <c r="K19" s="316">
        <f t="shared" si="1"/>
        <v>1632.2099999999955</v>
      </c>
      <c r="L19" s="313">
        <f t="shared" si="3"/>
        <v>168.93999999999869</v>
      </c>
      <c r="M19" s="330">
        <f t="shared" si="2"/>
        <v>-280.13000000000102</v>
      </c>
      <c r="N19" s="347">
        <f>I19/$I$7*100</f>
        <v>20.742867063702487</v>
      </c>
    </row>
    <row r="20" spans="1:14" ht="16.5">
      <c r="A20" s="360" t="s">
        <v>17</v>
      </c>
      <c r="B20" s="361" t="s">
        <v>13</v>
      </c>
      <c r="C20" s="362" t="s">
        <v>25</v>
      </c>
      <c r="D20" s="363">
        <v>183.83</v>
      </c>
      <c r="E20" s="363">
        <v>59.230000000000004</v>
      </c>
      <c r="F20" s="363">
        <v>-124.60000000000001</v>
      </c>
      <c r="G20" s="363">
        <f t="shared" si="0"/>
        <v>32.21998585649785</v>
      </c>
      <c r="H20" s="207">
        <v>183.83</v>
      </c>
      <c r="I20" s="319">
        <f>'H03-QHSDD'!H22</f>
        <v>278.31</v>
      </c>
      <c r="J20" s="319">
        <f>+'[1]Phan khai'!$N23</f>
        <v>278.31</v>
      </c>
      <c r="K20" s="314">
        <f t="shared" si="1"/>
        <v>219.07999999999998</v>
      </c>
      <c r="L20" s="315">
        <f t="shared" si="3"/>
        <v>94.47999999999999</v>
      </c>
      <c r="M20" s="329">
        <f>+I20-J20</f>
        <v>0</v>
      </c>
      <c r="N20" s="5" t="s">
        <v>795</v>
      </c>
    </row>
    <row r="21" spans="1:14" ht="16.5">
      <c r="A21" s="360" t="s">
        <v>6</v>
      </c>
      <c r="B21" s="361" t="s">
        <v>14</v>
      </c>
      <c r="C21" s="362" t="s">
        <v>26</v>
      </c>
      <c r="D21" s="363">
        <v>68.02</v>
      </c>
      <c r="E21" s="363">
        <v>58.980000000000004</v>
      </c>
      <c r="F21" s="363">
        <f>E21-D21</f>
        <v>-9.039999999999992</v>
      </c>
      <c r="G21" s="363">
        <f t="shared" si="0"/>
        <v>86.709791237871229</v>
      </c>
      <c r="H21" s="207">
        <v>68.02</v>
      </c>
      <c r="I21" s="331">
        <f>'H03-QHSDD'!H23</f>
        <v>60.480000000000004</v>
      </c>
      <c r="J21" s="319">
        <f>+'[1]Phan khai'!$N24</f>
        <v>60.48</v>
      </c>
      <c r="K21" s="314">
        <f t="shared" si="1"/>
        <v>1.5</v>
      </c>
      <c r="L21" s="315">
        <f t="shared" si="3"/>
        <v>-7.539999999999992</v>
      </c>
      <c r="M21" s="329">
        <f t="shared" si="2"/>
        <v>0</v>
      </c>
    </row>
    <row r="22" spans="1:14" ht="16.5">
      <c r="A22" s="360" t="s">
        <v>7</v>
      </c>
      <c r="B22" s="361" t="s">
        <v>15</v>
      </c>
      <c r="C22" s="362" t="s">
        <v>118</v>
      </c>
      <c r="D22" s="368"/>
      <c r="E22" s="363">
        <v>0</v>
      </c>
      <c r="F22" s="363"/>
      <c r="G22" s="363"/>
      <c r="I22" s="319">
        <f>'H03-QHSDD'!H24</f>
        <v>0</v>
      </c>
      <c r="J22" s="319">
        <f>+'[1]Phan khai'!$N25</f>
        <v>0</v>
      </c>
      <c r="K22" s="314">
        <f t="shared" si="1"/>
        <v>0</v>
      </c>
      <c r="L22" s="315">
        <f t="shared" si="3"/>
        <v>0</v>
      </c>
      <c r="M22" s="329">
        <f t="shared" si="2"/>
        <v>0</v>
      </c>
    </row>
    <row r="23" spans="1:14" ht="16.5">
      <c r="A23" s="360" t="s">
        <v>8</v>
      </c>
      <c r="B23" s="361" t="s">
        <v>80</v>
      </c>
      <c r="C23" s="362" t="s">
        <v>121</v>
      </c>
      <c r="D23" s="363"/>
      <c r="E23" s="363">
        <v>0</v>
      </c>
      <c r="F23" s="363">
        <f>E23-D23</f>
        <v>0</v>
      </c>
      <c r="G23" s="363"/>
      <c r="H23" s="207"/>
      <c r="I23" s="319">
        <f>'H03-QHSDD'!H25</f>
        <v>0</v>
      </c>
      <c r="J23" s="319">
        <f>+'[1]Phan khai'!$N26</f>
        <v>0</v>
      </c>
      <c r="K23" s="314">
        <f t="shared" si="1"/>
        <v>0</v>
      </c>
      <c r="L23" s="315">
        <f t="shared" si="3"/>
        <v>0</v>
      </c>
      <c r="M23" s="329">
        <f t="shared" si="2"/>
        <v>0</v>
      </c>
    </row>
    <row r="24" spans="1:14" ht="16.5">
      <c r="A24" s="360" t="s">
        <v>9</v>
      </c>
      <c r="B24" s="361" t="s">
        <v>84</v>
      </c>
      <c r="C24" s="362" t="s">
        <v>122</v>
      </c>
      <c r="D24" s="363">
        <v>3.07</v>
      </c>
      <c r="E24" s="363">
        <v>11.01</v>
      </c>
      <c r="F24" s="363">
        <f>E24-D24</f>
        <v>7.9399999999999995</v>
      </c>
      <c r="G24" s="363">
        <f t="shared" si="0"/>
        <v>358.63192182410427</v>
      </c>
      <c r="H24" s="207">
        <v>51.8</v>
      </c>
      <c r="I24" s="331">
        <f>'H03-QHSDD'!H26</f>
        <v>56.05</v>
      </c>
      <c r="J24" s="319">
        <f>+'[1]Phan khai'!$N27</f>
        <v>56.05</v>
      </c>
      <c r="K24" s="314">
        <f t="shared" si="1"/>
        <v>45.04</v>
      </c>
      <c r="L24" s="315">
        <f t="shared" si="3"/>
        <v>4.25</v>
      </c>
      <c r="M24" s="329">
        <f t="shared" si="2"/>
        <v>0</v>
      </c>
    </row>
    <row r="25" spans="1:14" ht="16.5">
      <c r="A25" s="360" t="s">
        <v>10</v>
      </c>
      <c r="B25" s="361" t="s">
        <v>85</v>
      </c>
      <c r="C25" s="362" t="s">
        <v>120</v>
      </c>
      <c r="D25" s="363"/>
      <c r="E25" s="363">
        <v>15.780000000000001</v>
      </c>
      <c r="F25" s="363">
        <v>15.780000000000001</v>
      </c>
      <c r="G25" s="363"/>
      <c r="H25" s="207"/>
      <c r="I25" s="331">
        <f>'H03-QHSDD'!H27</f>
        <v>719.79000000000008</v>
      </c>
      <c r="J25" s="319">
        <f>+'[1]Phan khai'!$N28</f>
        <v>719.79</v>
      </c>
      <c r="K25" s="314">
        <f t="shared" si="1"/>
        <v>704.0100000000001</v>
      </c>
      <c r="L25" s="315">
        <f t="shared" si="3"/>
        <v>719.79000000000008</v>
      </c>
      <c r="M25" s="329">
        <f t="shared" si="2"/>
        <v>0</v>
      </c>
    </row>
    <row r="26" spans="1:14" ht="16.5">
      <c r="A26" s="360" t="s">
        <v>18</v>
      </c>
      <c r="B26" s="369" t="s">
        <v>86</v>
      </c>
      <c r="C26" s="362" t="s">
        <v>48</v>
      </c>
      <c r="D26" s="363">
        <v>227.04</v>
      </c>
      <c r="E26" s="363">
        <v>40.760000000000005</v>
      </c>
      <c r="F26" s="363">
        <v>-186.27999999999997</v>
      </c>
      <c r="G26" s="363">
        <f t="shared" si="0"/>
        <v>17.95278365045807</v>
      </c>
      <c r="H26" s="207">
        <v>455.93</v>
      </c>
      <c r="I26" s="319">
        <f>'H03-QHSDD'!H28</f>
        <v>101.57999999999998</v>
      </c>
      <c r="J26" s="319">
        <f>+'[1]Phan khai'!$N29</f>
        <v>111.46000000000001</v>
      </c>
      <c r="K26" s="314">
        <f t="shared" si="1"/>
        <v>60.819999999999979</v>
      </c>
      <c r="L26" s="315">
        <f t="shared" si="3"/>
        <v>-354.35</v>
      </c>
      <c r="M26" s="329">
        <f t="shared" si="2"/>
        <v>-9.8800000000000239</v>
      </c>
    </row>
    <row r="27" spans="1:14" ht="16.5">
      <c r="A27" s="360" t="s">
        <v>19</v>
      </c>
      <c r="B27" s="369" t="s">
        <v>87</v>
      </c>
      <c r="C27" s="362" t="s">
        <v>41</v>
      </c>
      <c r="D27" s="363">
        <v>243.3</v>
      </c>
      <c r="E27" s="363">
        <v>34.67</v>
      </c>
      <c r="F27" s="363">
        <v>-208.63</v>
      </c>
      <c r="G27" s="363">
        <f t="shared" si="0"/>
        <v>14.24989724619811</v>
      </c>
      <c r="H27" s="207">
        <v>243.3</v>
      </c>
      <c r="I27" s="331">
        <f>'H03-QHSDD'!H29</f>
        <v>34.67</v>
      </c>
      <c r="J27" s="319">
        <f>+'[1]Phan khai'!$N30</f>
        <v>34.68</v>
      </c>
      <c r="K27" s="314">
        <f t="shared" si="1"/>
        <v>0</v>
      </c>
      <c r="L27" s="315">
        <f t="shared" si="3"/>
        <v>-208.63</v>
      </c>
      <c r="M27" s="329">
        <f t="shared" si="2"/>
        <v>-9.9999999999980105E-3</v>
      </c>
    </row>
    <row r="28" spans="1:14" ht="31.5">
      <c r="A28" s="360" t="s">
        <v>42</v>
      </c>
      <c r="B28" s="369" t="s">
        <v>126</v>
      </c>
      <c r="C28" s="362" t="s">
        <v>27</v>
      </c>
      <c r="D28" s="363">
        <v>4022.14</v>
      </c>
      <c r="E28" s="363">
        <v>3708.24</v>
      </c>
      <c r="F28" s="363">
        <v>-313.90000000000009</v>
      </c>
      <c r="G28" s="363">
        <f t="shared" si="0"/>
        <v>92.195696818111756</v>
      </c>
      <c r="H28" s="207">
        <v>4364.8899999999994</v>
      </c>
      <c r="I28" s="319">
        <f>'H03-QHSDD'!H30</f>
        <v>4246.42</v>
      </c>
      <c r="J28" s="319">
        <f>+'[1]Phan khai'!$N31</f>
        <v>4258.33</v>
      </c>
      <c r="K28" s="314">
        <f t="shared" si="1"/>
        <v>538.18000000000029</v>
      </c>
      <c r="L28" s="315">
        <f t="shared" si="3"/>
        <v>-118.46999999999935</v>
      </c>
      <c r="M28" s="329">
        <f t="shared" si="2"/>
        <v>-11.909999999999854</v>
      </c>
    </row>
    <row r="29" spans="1:14" ht="16.5">
      <c r="A29" s="370" t="s">
        <v>125</v>
      </c>
      <c r="B29" s="361" t="s">
        <v>101</v>
      </c>
      <c r="C29" s="362" t="s">
        <v>140</v>
      </c>
      <c r="D29" s="363">
        <v>4.8</v>
      </c>
      <c r="E29" s="363">
        <v>1.8199999999999998</v>
      </c>
      <c r="F29" s="363">
        <v>-2.98</v>
      </c>
      <c r="G29" s="363">
        <f t="shared" si="0"/>
        <v>37.916666666666664</v>
      </c>
      <c r="H29" s="207">
        <v>5.85</v>
      </c>
      <c r="I29" s="331">
        <f>'H03-QHSDD'!H31</f>
        <v>2.3499999999999996</v>
      </c>
      <c r="J29" s="319">
        <f>'[1]Phan khai'!$N37</f>
        <v>2.34</v>
      </c>
      <c r="K29" s="314">
        <f t="shared" si="1"/>
        <v>0.5299999999999998</v>
      </c>
      <c r="L29" s="315">
        <f t="shared" si="3"/>
        <v>-3.5</v>
      </c>
      <c r="M29" s="329">
        <f t="shared" si="2"/>
        <v>9.9999999999997868E-3</v>
      </c>
    </row>
    <row r="30" spans="1:14" ht="16.5">
      <c r="A30" s="370" t="s">
        <v>167</v>
      </c>
      <c r="B30" s="361" t="s">
        <v>116</v>
      </c>
      <c r="C30" s="362" t="s">
        <v>119</v>
      </c>
      <c r="D30" s="363"/>
      <c r="E30" s="363">
        <v>0.48</v>
      </c>
      <c r="F30" s="363">
        <v>0.48</v>
      </c>
      <c r="G30" s="363"/>
      <c r="I30" s="331">
        <f>'H03-QHSDD'!H32</f>
        <v>0.48</v>
      </c>
      <c r="J30" s="319">
        <f>'[1]Phan khai'!$N38</f>
        <v>0.48</v>
      </c>
      <c r="K30" s="314">
        <f t="shared" si="1"/>
        <v>0</v>
      </c>
      <c r="L30" s="315">
        <f t="shared" si="3"/>
        <v>0.48</v>
      </c>
      <c r="M30" s="329">
        <f t="shared" si="2"/>
        <v>0</v>
      </c>
    </row>
    <row r="31" spans="1:14" ht="16.5">
      <c r="A31" s="370" t="s">
        <v>168</v>
      </c>
      <c r="B31" s="361" t="s">
        <v>81</v>
      </c>
      <c r="C31" s="362" t="s">
        <v>70</v>
      </c>
      <c r="D31" s="363">
        <v>27.86</v>
      </c>
      <c r="E31" s="363">
        <v>15.860000000000001</v>
      </c>
      <c r="F31" s="363">
        <v>-11.999999999999998</v>
      </c>
      <c r="G31" s="363">
        <f t="shared" si="0"/>
        <v>56.927494615936837</v>
      </c>
      <c r="H31" s="207">
        <v>40.53</v>
      </c>
      <c r="I31" s="319">
        <f>'H03-QHSDD'!H33</f>
        <v>23.36</v>
      </c>
      <c r="J31" s="319">
        <f>'[1]Phan khai'!$N39</f>
        <v>122.86</v>
      </c>
      <c r="K31" s="314">
        <f t="shared" si="1"/>
        <v>7.4999999999999982</v>
      </c>
      <c r="L31" s="315">
        <f t="shared" si="3"/>
        <v>-17.170000000000002</v>
      </c>
      <c r="M31" s="329">
        <f t="shared" si="2"/>
        <v>-99.5</v>
      </c>
    </row>
    <row r="32" spans="1:14" ht="16.5">
      <c r="A32" s="370" t="s">
        <v>169</v>
      </c>
      <c r="B32" s="361" t="s">
        <v>88</v>
      </c>
      <c r="C32" s="362" t="s">
        <v>93</v>
      </c>
      <c r="D32" s="363">
        <v>965.17</v>
      </c>
      <c r="E32" s="363">
        <v>1608.01</v>
      </c>
      <c r="F32" s="363">
        <v>642.84</v>
      </c>
      <c r="G32" s="363">
        <f t="shared" si="0"/>
        <v>166.60381072764383</v>
      </c>
      <c r="H32" s="207">
        <v>1170.23</v>
      </c>
      <c r="I32" s="319">
        <f>'H03-QHSDD'!H34</f>
        <v>1717.6899999999996</v>
      </c>
      <c r="J32" s="319">
        <f>'[1]Phan khai'!$N40</f>
        <v>1717.77</v>
      </c>
      <c r="K32" s="314">
        <f t="shared" si="1"/>
        <v>109.67999999999961</v>
      </c>
      <c r="L32" s="315">
        <f t="shared" si="3"/>
        <v>547.45999999999958</v>
      </c>
      <c r="M32" s="329">
        <f t="shared" si="2"/>
        <v>-8.0000000000381988E-2</v>
      </c>
    </row>
    <row r="33" spans="1:14" ht="16.5">
      <c r="A33" s="370" t="s">
        <v>170</v>
      </c>
      <c r="B33" s="361" t="s">
        <v>89</v>
      </c>
      <c r="C33" s="362" t="s">
        <v>94</v>
      </c>
      <c r="D33" s="363">
        <v>107.33</v>
      </c>
      <c r="E33" s="363">
        <v>132.84</v>
      </c>
      <c r="F33" s="363">
        <v>25.510000000000005</v>
      </c>
      <c r="G33" s="363">
        <f t="shared" si="0"/>
        <v>123.76781887636264</v>
      </c>
      <c r="H33" s="207">
        <v>131.93</v>
      </c>
      <c r="I33" s="319">
        <f>'H03-QHSDD'!H35</f>
        <v>147.78</v>
      </c>
      <c r="J33" s="319">
        <f>'[1]Phan khai'!$N41</f>
        <v>156.22</v>
      </c>
      <c r="K33" s="314">
        <f t="shared" si="1"/>
        <v>14.939999999999998</v>
      </c>
      <c r="L33" s="315">
        <f t="shared" si="3"/>
        <v>15.849999999999994</v>
      </c>
      <c r="M33" s="329">
        <f t="shared" si="2"/>
        <v>-8.4399999999999977</v>
      </c>
    </row>
    <row r="34" spans="1:14" ht="16.5">
      <c r="A34" s="370" t="s">
        <v>171</v>
      </c>
      <c r="B34" s="361" t="s">
        <v>90</v>
      </c>
      <c r="C34" s="362" t="s">
        <v>98</v>
      </c>
      <c r="D34" s="363">
        <v>38.96</v>
      </c>
      <c r="E34" s="363">
        <v>64.37</v>
      </c>
      <c r="F34" s="363">
        <v>25.410000000000004</v>
      </c>
      <c r="G34" s="363">
        <f t="shared" si="0"/>
        <v>165.22073921971256</v>
      </c>
      <c r="H34" s="207">
        <v>59.46</v>
      </c>
      <c r="I34" s="319">
        <f>'H03-QHSDD'!H36</f>
        <v>68.400000000000006</v>
      </c>
      <c r="J34" s="319">
        <f>'[1]Phan khai'!$N42</f>
        <v>69.52</v>
      </c>
      <c r="K34" s="314">
        <f t="shared" si="1"/>
        <v>4.0300000000000011</v>
      </c>
      <c r="L34" s="315">
        <f t="shared" si="3"/>
        <v>8.9400000000000048</v>
      </c>
      <c r="M34" s="329">
        <f t="shared" si="2"/>
        <v>-1.1199999999999903</v>
      </c>
    </row>
    <row r="35" spans="1:14" ht="16.5">
      <c r="A35" s="370" t="s">
        <v>172</v>
      </c>
      <c r="B35" s="369" t="s">
        <v>113</v>
      </c>
      <c r="C35" s="362" t="s">
        <v>95</v>
      </c>
      <c r="D35" s="363">
        <v>0</v>
      </c>
      <c r="E35" s="363">
        <v>0.83000000000000007</v>
      </c>
      <c r="F35" s="363">
        <v>0.83000000000000007</v>
      </c>
      <c r="G35" s="363"/>
      <c r="H35" s="207"/>
      <c r="I35" s="331">
        <f>'H03-QHSDD'!H37</f>
        <v>0.83000000000000007</v>
      </c>
      <c r="J35" s="319">
        <f>'[1]Phan khai'!$N43</f>
        <v>0.83</v>
      </c>
      <c r="K35" s="314">
        <f t="shared" si="1"/>
        <v>0</v>
      </c>
      <c r="L35" s="315">
        <f t="shared" si="3"/>
        <v>0.83000000000000007</v>
      </c>
      <c r="M35" s="329">
        <f t="shared" si="2"/>
        <v>0</v>
      </c>
    </row>
    <row r="36" spans="1:14" ht="16.5">
      <c r="A36" s="370" t="s">
        <v>173</v>
      </c>
      <c r="B36" s="369" t="s">
        <v>117</v>
      </c>
      <c r="C36" s="362" t="s">
        <v>114</v>
      </c>
      <c r="D36" s="363">
        <v>0</v>
      </c>
      <c r="E36" s="363">
        <v>0</v>
      </c>
      <c r="F36" s="363">
        <v>0</v>
      </c>
      <c r="G36" s="363"/>
      <c r="H36" s="207"/>
      <c r="I36" s="319">
        <f>'H03-QHSDD'!H38</f>
        <v>0</v>
      </c>
      <c r="J36" s="319"/>
      <c r="K36" s="314">
        <f t="shared" si="1"/>
        <v>0</v>
      </c>
      <c r="L36" s="315">
        <f t="shared" si="3"/>
        <v>0</v>
      </c>
      <c r="M36" s="329">
        <f t="shared" si="2"/>
        <v>0</v>
      </c>
    </row>
    <row r="37" spans="1:14" ht="16.5">
      <c r="A37" s="370" t="s">
        <v>174</v>
      </c>
      <c r="B37" s="369" t="s">
        <v>91</v>
      </c>
      <c r="C37" s="362" t="s">
        <v>96</v>
      </c>
      <c r="D37" s="363">
        <v>0</v>
      </c>
      <c r="E37" s="363">
        <v>11.750000000000002</v>
      </c>
      <c r="F37" s="363">
        <v>11.750000000000002</v>
      </c>
      <c r="G37" s="363"/>
      <c r="H37" s="207"/>
      <c r="I37" s="331">
        <f>'H03-QHSDD'!H39</f>
        <v>15.020000000000003</v>
      </c>
      <c r="J37" s="319">
        <f>+'[1]Phan khai'!$N44</f>
        <v>15.03</v>
      </c>
      <c r="K37" s="314">
        <f t="shared" si="1"/>
        <v>3.2700000000000014</v>
      </c>
      <c r="L37" s="315">
        <f t="shared" si="3"/>
        <v>15.020000000000003</v>
      </c>
      <c r="M37" s="329">
        <f t="shared" si="2"/>
        <v>-9.9999999999962341E-3</v>
      </c>
    </row>
    <row r="38" spans="1:14" ht="31.5">
      <c r="A38" s="370" t="s">
        <v>175</v>
      </c>
      <c r="B38" s="369" t="s">
        <v>92</v>
      </c>
      <c r="C38" s="362" t="s">
        <v>43</v>
      </c>
      <c r="D38" s="363">
        <v>606.29999999999995</v>
      </c>
      <c r="E38" s="363">
        <v>693.77</v>
      </c>
      <c r="F38" s="363">
        <v>87.470000000000027</v>
      </c>
      <c r="G38" s="363">
        <f t="shared" si="0"/>
        <v>114.42685139369951</v>
      </c>
      <c r="H38" s="207">
        <v>646.24</v>
      </c>
      <c r="I38" s="319">
        <f>'H03-QHSDD'!H40</f>
        <v>731.05</v>
      </c>
      <c r="J38" s="319">
        <f>+'[1]Phan khai'!$N45</f>
        <v>735.83</v>
      </c>
      <c r="K38" s="314">
        <f t="shared" si="1"/>
        <v>37.279999999999973</v>
      </c>
      <c r="L38" s="315">
        <f t="shared" si="3"/>
        <v>84.809999999999945</v>
      </c>
      <c r="M38" s="329">
        <f>+I38-J38</f>
        <v>-4.7800000000000864</v>
      </c>
    </row>
    <row r="39" spans="1:14" ht="16.5">
      <c r="A39" s="370" t="s">
        <v>177</v>
      </c>
      <c r="B39" s="369" t="s">
        <v>99</v>
      </c>
      <c r="C39" s="362" t="s">
        <v>49</v>
      </c>
      <c r="D39" s="363">
        <v>147.38999999999999</v>
      </c>
      <c r="E39" s="363">
        <v>30.410000000000004</v>
      </c>
      <c r="F39" s="363">
        <v>-116.97999999999999</v>
      </c>
      <c r="G39" s="363">
        <f t="shared" si="0"/>
        <v>20.632335979374453</v>
      </c>
      <c r="H39" s="207">
        <v>199.06</v>
      </c>
      <c r="I39" s="319">
        <f>'H03-QHSDD'!H41</f>
        <v>40.910000000000004</v>
      </c>
      <c r="J39" s="319"/>
      <c r="K39" s="314">
        <f t="shared" si="1"/>
        <v>10.5</v>
      </c>
      <c r="L39" s="315">
        <f t="shared" si="3"/>
        <v>-158.15</v>
      </c>
      <c r="M39" s="329"/>
    </row>
    <row r="40" spans="1:14" ht="16.5">
      <c r="A40" s="370" t="s">
        <v>178</v>
      </c>
      <c r="B40" s="369" t="s">
        <v>144</v>
      </c>
      <c r="C40" s="362" t="s">
        <v>142</v>
      </c>
      <c r="D40" s="363">
        <v>0</v>
      </c>
      <c r="E40" s="363">
        <v>37.9</v>
      </c>
      <c r="F40" s="363">
        <v>37.9</v>
      </c>
      <c r="G40" s="363"/>
      <c r="H40" s="207"/>
      <c r="I40" s="319">
        <f>'H03-QHSDD'!H42</f>
        <v>46.51</v>
      </c>
      <c r="J40" s="319"/>
      <c r="K40" s="314">
        <f t="shared" si="1"/>
        <v>8.61</v>
      </c>
      <c r="L40" s="315">
        <f t="shared" si="3"/>
        <v>46.51</v>
      </c>
      <c r="M40" s="329"/>
    </row>
    <row r="41" spans="1:14" ht="16.5">
      <c r="A41" s="370" t="s">
        <v>179</v>
      </c>
      <c r="B41" s="369" t="s">
        <v>145</v>
      </c>
      <c r="C41" s="362" t="s">
        <v>143</v>
      </c>
      <c r="D41" s="363">
        <v>0</v>
      </c>
      <c r="E41" s="363">
        <v>18.93</v>
      </c>
      <c r="F41" s="363">
        <v>18.93</v>
      </c>
      <c r="G41" s="363"/>
      <c r="H41" s="207"/>
      <c r="I41" s="319">
        <f>'H03-QHSDD'!H43</f>
        <v>24.43</v>
      </c>
      <c r="J41" s="319"/>
      <c r="K41" s="314">
        <f t="shared" si="1"/>
        <v>5.5</v>
      </c>
      <c r="L41" s="315">
        <f t="shared" si="3"/>
        <v>24.43</v>
      </c>
      <c r="M41" s="329"/>
    </row>
    <row r="42" spans="1:14" ht="16.5">
      <c r="A42" s="370" t="s">
        <v>180</v>
      </c>
      <c r="B42" s="369" t="s">
        <v>141</v>
      </c>
      <c r="C42" s="362" t="s">
        <v>100</v>
      </c>
      <c r="D42" s="363">
        <v>42.58</v>
      </c>
      <c r="E42" s="363">
        <v>42.709999999999994</v>
      </c>
      <c r="F42" s="363">
        <v>0.12999999999999545</v>
      </c>
      <c r="G42" s="363">
        <f t="shared" si="0"/>
        <v>100.30530765617659</v>
      </c>
      <c r="H42" s="207">
        <v>42.58</v>
      </c>
      <c r="I42" s="319">
        <f>'H03-QHSDD'!H44</f>
        <v>43.379999999999995</v>
      </c>
      <c r="J42" s="319">
        <f>+'[1]Phan khai'!$N49</f>
        <v>0</v>
      </c>
      <c r="K42" s="314">
        <f t="shared" si="1"/>
        <v>0.67000000000000171</v>
      </c>
      <c r="L42" s="315">
        <f t="shared" si="3"/>
        <v>0.79999999999999716</v>
      </c>
      <c r="M42" s="329"/>
    </row>
    <row r="43" spans="1:14" ht="16.5">
      <c r="A43" s="370" t="s">
        <v>181</v>
      </c>
      <c r="B43" s="369" t="s">
        <v>147</v>
      </c>
      <c r="C43" s="362" t="s">
        <v>148</v>
      </c>
      <c r="D43" s="363">
        <v>1884.69</v>
      </c>
      <c r="E43" s="363">
        <v>1183.47</v>
      </c>
      <c r="F43" s="363">
        <v>-701.22</v>
      </c>
      <c r="G43" s="363">
        <f t="shared" si="0"/>
        <v>62.793881221845503</v>
      </c>
      <c r="H43" s="207">
        <v>1782.05</v>
      </c>
      <c r="I43" s="319">
        <f>'H03-QHSDD'!H45</f>
        <v>1118.7800000000002</v>
      </c>
      <c r="J43" s="319"/>
      <c r="K43" s="314">
        <f t="shared" si="1"/>
        <v>-64.689999999999827</v>
      </c>
      <c r="L43" s="315">
        <f t="shared" si="3"/>
        <v>-663.26999999999975</v>
      </c>
      <c r="M43" s="329"/>
    </row>
    <row r="44" spans="1:14" ht="16.5">
      <c r="A44" s="370" t="s">
        <v>182</v>
      </c>
      <c r="B44" s="369" t="s">
        <v>146</v>
      </c>
      <c r="C44" s="362" t="s">
        <v>149</v>
      </c>
      <c r="D44" s="363">
        <v>3639.43</v>
      </c>
      <c r="E44" s="363">
        <v>3784.1099999999997</v>
      </c>
      <c r="F44" s="363">
        <v>144.67999999999984</v>
      </c>
      <c r="G44" s="363">
        <f t="shared" si="0"/>
        <v>103.9753477879778</v>
      </c>
      <c r="H44" s="207">
        <v>3584.8</v>
      </c>
      <c r="I44" s="319">
        <f>'H03-QHSDD'!H46</f>
        <v>3711.87</v>
      </c>
      <c r="J44" s="319"/>
      <c r="K44" s="314">
        <f t="shared" si="1"/>
        <v>-72.239999999999782</v>
      </c>
      <c r="L44" s="315">
        <f t="shared" si="3"/>
        <v>127.06999999999971</v>
      </c>
      <c r="M44" s="329"/>
    </row>
    <row r="45" spans="1:14" ht="16.5">
      <c r="A45" s="370" t="s">
        <v>183</v>
      </c>
      <c r="B45" s="369" t="s">
        <v>74</v>
      </c>
      <c r="C45" s="362" t="s">
        <v>75</v>
      </c>
      <c r="D45" s="363">
        <v>2.7</v>
      </c>
      <c r="E45" s="363">
        <v>13.940000000000001</v>
      </c>
      <c r="F45" s="363">
        <v>11.240000000000002</v>
      </c>
      <c r="G45" s="363">
        <f t="shared" si="0"/>
        <v>516.2962962962963</v>
      </c>
      <c r="H45" s="207">
        <v>2.7</v>
      </c>
      <c r="I45" s="319">
        <f>'H03-QHSDD'!H47</f>
        <v>11.940000000000001</v>
      </c>
      <c r="J45" s="319"/>
      <c r="K45" s="314">
        <f t="shared" si="1"/>
        <v>-2</v>
      </c>
      <c r="L45" s="315">
        <f t="shared" si="3"/>
        <v>9.240000000000002</v>
      </c>
      <c r="M45" s="329"/>
    </row>
    <row r="46" spans="1:14" s="6" customFormat="1" ht="16.5">
      <c r="A46" s="357">
        <v>3</v>
      </c>
      <c r="B46" s="358" t="s">
        <v>69</v>
      </c>
      <c r="C46" s="348" t="s">
        <v>82</v>
      </c>
      <c r="D46" s="359">
        <v>3737.09</v>
      </c>
      <c r="E46" s="359">
        <v>2117.5699999999997</v>
      </c>
      <c r="F46" s="359">
        <v>-1619.5200000000004</v>
      </c>
      <c r="G46" s="359">
        <f t="shared" si="0"/>
        <v>56.663607245209505</v>
      </c>
      <c r="H46" s="209">
        <v>2631.5699999999997</v>
      </c>
      <c r="I46" s="321">
        <f>'H03-QHSDD'!H48</f>
        <v>1662.51</v>
      </c>
      <c r="J46" s="320">
        <f>+'[1]Phan khai'!$N$46</f>
        <v>1871.9700000000003</v>
      </c>
      <c r="K46" s="317">
        <f t="shared" si="1"/>
        <v>-455.05999999999972</v>
      </c>
      <c r="L46" s="313">
        <f t="shared" si="3"/>
        <v>-969.05999999999972</v>
      </c>
      <c r="M46" s="330">
        <f t="shared" si="2"/>
        <v>-209.46000000000026</v>
      </c>
      <c r="N46" s="347">
        <f>I46/$I$7*100</f>
        <v>2.6120934880311846</v>
      </c>
    </row>
  </sheetData>
  <mergeCells count="15">
    <mergeCell ref="B4:B6"/>
    <mergeCell ref="C4:C6"/>
    <mergeCell ref="D4:D6"/>
    <mergeCell ref="E5:E6"/>
    <mergeCell ref="I5:I6"/>
    <mergeCell ref="L5:L6"/>
    <mergeCell ref="I4:L4"/>
    <mergeCell ref="K5:K6"/>
    <mergeCell ref="J5:J6"/>
    <mergeCell ref="A1:B1"/>
    <mergeCell ref="E4:G4"/>
    <mergeCell ref="A2:G2"/>
    <mergeCell ref="A3:G3"/>
    <mergeCell ref="F5:G5"/>
    <mergeCell ref="A4:A6"/>
  </mergeCells>
  <phoneticPr fontId="3" type="noConversion"/>
  <pageMargins left="0.5" right="0.25" top="0.22" bottom="0.22" header="0.35" footer="0.16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2"/>
  <sheetViews>
    <sheetView showZeros="0" zoomScale="85" zoomScaleNormal="85" workbookViewId="0">
      <pane xSplit="3" ySplit="7" topLeftCell="F41" activePane="bottomRight" state="frozen"/>
      <selection pane="topRight" activeCell="D1" sqref="D1"/>
      <selection pane="bottomLeft" activeCell="A8" sqref="A8"/>
      <selection pane="bottomRight" activeCell="O42" sqref="O42"/>
    </sheetView>
  </sheetViews>
  <sheetFormatPr defaultRowHeight="15.75"/>
  <cols>
    <col min="1" max="1" width="6.85546875" style="233" customWidth="1"/>
    <col min="2" max="2" width="38.140625" style="233" customWidth="1"/>
    <col min="3" max="3" width="8.140625" style="234" customWidth="1"/>
    <col min="4" max="4" width="10.7109375" style="234" hidden="1" customWidth="1"/>
    <col min="5" max="5" width="8.140625" style="234" hidden="1" customWidth="1"/>
    <col min="6" max="6" width="12.28515625" style="234" customWidth="1"/>
    <col min="7" max="7" width="14" style="234" customWidth="1"/>
    <col min="8" max="8" width="14.42578125" style="233" customWidth="1"/>
    <col min="9" max="9" width="14.42578125" style="233" hidden="1" customWidth="1"/>
    <col min="10" max="11" width="7.7109375" style="233" customWidth="1"/>
    <col min="12" max="12" width="10.42578125" style="233" customWidth="1"/>
    <col min="13" max="13" width="9" style="233" customWidth="1"/>
    <col min="14" max="15" width="9.42578125" style="233" customWidth="1"/>
    <col min="16" max="16" width="7.85546875" style="233" customWidth="1"/>
    <col min="17" max="17" width="8.140625" style="233" customWidth="1"/>
    <col min="18" max="19" width="9.42578125" style="233" customWidth="1"/>
    <col min="20" max="20" width="8" style="233" customWidth="1"/>
    <col min="21" max="21" width="9" style="233" bestFit="1" customWidth="1"/>
    <col min="22" max="22" width="8.42578125" style="233" customWidth="1"/>
    <col min="23" max="23" width="10.140625" style="233" customWidth="1"/>
    <col min="24" max="24" width="8.5703125" style="233" customWidth="1"/>
    <col min="25" max="25" width="8" style="233" customWidth="1"/>
    <col min="26" max="26" width="9" style="233" bestFit="1" customWidth="1"/>
    <col min="27" max="27" width="9.42578125" style="233" customWidth="1"/>
    <col min="28" max="29" width="8.28515625" style="233" customWidth="1"/>
    <col min="30" max="30" width="9" style="233" bestFit="1" customWidth="1"/>
    <col min="31" max="31" width="10.28515625" style="233" customWidth="1"/>
    <col min="32" max="32" width="10.140625" style="233" customWidth="1"/>
    <col min="33" max="33" width="8.28515625" style="233" customWidth="1"/>
    <col min="34" max="34" width="9" style="233" bestFit="1" customWidth="1"/>
    <col min="35" max="36" width="9.42578125" style="233" customWidth="1"/>
    <col min="37" max="16384" width="9.140625" style="11"/>
  </cols>
  <sheetData>
    <row r="1" spans="1:38">
      <c r="A1" s="210" t="s">
        <v>203</v>
      </c>
      <c r="B1" s="211"/>
      <c r="C1" s="212"/>
      <c r="D1" s="212"/>
      <c r="E1" s="212"/>
      <c r="F1" s="212"/>
      <c r="G1" s="212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</row>
    <row r="2" spans="1:38" s="21" customFormat="1" ht="15.75" customHeight="1">
      <c r="A2" s="403" t="s">
        <v>299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404"/>
      <c r="AJ2" s="404"/>
    </row>
    <row r="3" spans="1:38">
      <c r="A3" s="404" t="s">
        <v>335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  <c r="Y3" s="404"/>
      <c r="Z3" s="404"/>
      <c r="AA3" s="404"/>
      <c r="AB3" s="404"/>
      <c r="AC3" s="404"/>
      <c r="AD3" s="404"/>
      <c r="AE3" s="404"/>
      <c r="AF3" s="404"/>
      <c r="AG3" s="404"/>
      <c r="AH3" s="404"/>
      <c r="AI3" s="404"/>
      <c r="AJ3" s="404"/>
      <c r="AK3" s="42"/>
      <c r="AL3" s="42"/>
    </row>
    <row r="4" spans="1:38">
      <c r="A4" s="213"/>
      <c r="B4" s="213"/>
      <c r="C4" s="213"/>
      <c r="D4" s="213"/>
      <c r="E4" s="213"/>
      <c r="F4" s="213"/>
      <c r="G4" s="213"/>
      <c r="H4" s="213"/>
      <c r="I4" s="213"/>
      <c r="J4" s="402" t="s">
        <v>28</v>
      </c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  <c r="AC4" s="402"/>
      <c r="AD4" s="402"/>
      <c r="AE4" s="402"/>
      <c r="AF4" s="402"/>
      <c r="AG4" s="402"/>
      <c r="AH4" s="402"/>
      <c r="AI4" s="402"/>
      <c r="AJ4" s="402"/>
    </row>
    <row r="5" spans="1:38" ht="15.75" customHeight="1">
      <c r="A5" s="396" t="s">
        <v>16</v>
      </c>
      <c r="B5" s="398" t="s">
        <v>155</v>
      </c>
      <c r="C5" s="400" t="s">
        <v>20</v>
      </c>
      <c r="D5" s="400" t="s">
        <v>802</v>
      </c>
      <c r="E5" s="400"/>
      <c r="F5" s="400" t="s">
        <v>266</v>
      </c>
      <c r="G5" s="400" t="s">
        <v>265</v>
      </c>
      <c r="H5" s="401" t="s">
        <v>138</v>
      </c>
      <c r="I5" s="353"/>
      <c r="J5" s="405" t="s">
        <v>165</v>
      </c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 t="s">
        <v>165</v>
      </c>
      <c r="Z5" s="406"/>
      <c r="AA5" s="406"/>
      <c r="AB5" s="406"/>
      <c r="AC5" s="406"/>
      <c r="AD5" s="406"/>
      <c r="AE5" s="406"/>
      <c r="AF5" s="406"/>
      <c r="AG5" s="406"/>
      <c r="AH5" s="406"/>
      <c r="AI5" s="406"/>
      <c r="AJ5" s="407"/>
    </row>
    <row r="6" spans="1:38" ht="57">
      <c r="A6" s="397"/>
      <c r="B6" s="399"/>
      <c r="C6" s="397"/>
      <c r="D6" s="344" t="s">
        <v>790</v>
      </c>
      <c r="E6" s="344" t="s">
        <v>801</v>
      </c>
      <c r="F6" s="400"/>
      <c r="G6" s="400"/>
      <c r="H6" s="401"/>
      <c r="I6" s="354" t="s">
        <v>801</v>
      </c>
      <c r="J6" s="145" t="s">
        <v>305</v>
      </c>
      <c r="K6" s="145" t="s">
        <v>306</v>
      </c>
      <c r="L6" s="145" t="s">
        <v>307</v>
      </c>
      <c r="M6" s="145" t="s">
        <v>308</v>
      </c>
      <c r="N6" s="145" t="s">
        <v>309</v>
      </c>
      <c r="O6" s="145" t="s">
        <v>310</v>
      </c>
      <c r="P6" s="145" t="s">
        <v>311</v>
      </c>
      <c r="Q6" s="145" t="s">
        <v>312</v>
      </c>
      <c r="R6" s="145" t="s">
        <v>313</v>
      </c>
      <c r="S6" s="145" t="s">
        <v>314</v>
      </c>
      <c r="T6" s="145" t="s">
        <v>315</v>
      </c>
      <c r="U6" s="145" t="s">
        <v>316</v>
      </c>
      <c r="V6" s="145" t="s">
        <v>317</v>
      </c>
      <c r="W6" s="145" t="s">
        <v>318</v>
      </c>
      <c r="X6" s="145" t="s">
        <v>319</v>
      </c>
      <c r="Y6" s="145" t="s">
        <v>320</v>
      </c>
      <c r="Z6" s="145" t="s">
        <v>321</v>
      </c>
      <c r="AA6" s="145" t="s">
        <v>322</v>
      </c>
      <c r="AB6" s="145" t="s">
        <v>323</v>
      </c>
      <c r="AC6" s="145" t="s">
        <v>324</v>
      </c>
      <c r="AD6" s="145" t="s">
        <v>325</v>
      </c>
      <c r="AE6" s="145" t="s">
        <v>326</v>
      </c>
      <c r="AF6" s="145" t="s">
        <v>327</v>
      </c>
      <c r="AG6" s="145" t="s">
        <v>328</v>
      </c>
      <c r="AH6" s="145" t="s">
        <v>329</v>
      </c>
      <c r="AI6" s="145" t="s">
        <v>330</v>
      </c>
      <c r="AJ6" s="145" t="s">
        <v>331</v>
      </c>
    </row>
    <row r="7" spans="1:38" s="41" customFormat="1" ht="13.5" customHeight="1">
      <c r="A7" s="214">
        <v>-1</v>
      </c>
      <c r="B7" s="214">
        <v>-2</v>
      </c>
      <c r="C7" s="214">
        <v>-3</v>
      </c>
      <c r="D7" s="214"/>
      <c r="E7" s="214"/>
      <c r="F7" s="214">
        <v>-4</v>
      </c>
      <c r="G7" s="214">
        <v>-5</v>
      </c>
      <c r="H7" s="214" t="s">
        <v>333</v>
      </c>
      <c r="I7" s="214"/>
      <c r="J7" s="214">
        <v>-7</v>
      </c>
      <c r="K7" s="214">
        <v>-8</v>
      </c>
      <c r="L7" s="214">
        <v>-9</v>
      </c>
      <c r="M7" s="214">
        <v>-10</v>
      </c>
      <c r="N7" s="214">
        <v>-11</v>
      </c>
      <c r="O7" s="214">
        <v>-12</v>
      </c>
      <c r="P7" s="214">
        <v>-13</v>
      </c>
      <c r="Q7" s="214">
        <v>-14</v>
      </c>
      <c r="R7" s="214">
        <v>-15</v>
      </c>
      <c r="S7" s="214">
        <v>-16</v>
      </c>
      <c r="T7" s="214">
        <v>-17</v>
      </c>
      <c r="U7" s="214">
        <v>-18</v>
      </c>
      <c r="V7" s="214">
        <v>-19</v>
      </c>
      <c r="W7" s="214">
        <v>-20</v>
      </c>
      <c r="X7" s="214">
        <v>-21</v>
      </c>
      <c r="Y7" s="214">
        <v>-22</v>
      </c>
      <c r="Z7" s="214">
        <v>-23</v>
      </c>
      <c r="AA7" s="214">
        <v>-24</v>
      </c>
      <c r="AB7" s="214">
        <v>-25</v>
      </c>
      <c r="AC7" s="214">
        <v>-26</v>
      </c>
      <c r="AD7" s="214">
        <v>-27</v>
      </c>
      <c r="AE7" s="214">
        <v>-28</v>
      </c>
      <c r="AF7" s="214">
        <v>-29</v>
      </c>
      <c r="AG7" s="214">
        <v>-30</v>
      </c>
      <c r="AH7" s="214">
        <v>-31</v>
      </c>
      <c r="AI7" s="214">
        <v>-32</v>
      </c>
      <c r="AJ7" s="214">
        <v>-33</v>
      </c>
    </row>
    <row r="8" spans="1:38" s="252" customFormat="1" ht="13.5" customHeight="1">
      <c r="A8" s="253" t="s">
        <v>297</v>
      </c>
      <c r="B8" s="253" t="s">
        <v>298</v>
      </c>
      <c r="C8" s="254"/>
      <c r="D8" s="345">
        <f>D9+D21+D48</f>
        <v>63646.65</v>
      </c>
      <c r="E8" s="254"/>
      <c r="F8" s="254"/>
      <c r="G8" s="254"/>
      <c r="H8" s="355">
        <f>H9+H21+H48</f>
        <v>63646.65</v>
      </c>
      <c r="I8" s="345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</row>
    <row r="9" spans="1:38" s="3" customFormat="1" ht="15.75" customHeight="1">
      <c r="A9" s="215">
        <v>1</v>
      </c>
      <c r="B9" s="215" t="s">
        <v>31</v>
      </c>
      <c r="C9" s="216" t="s">
        <v>21</v>
      </c>
      <c r="D9" s="349">
        <f>'H01-TT29'!D8</f>
        <v>49959.15</v>
      </c>
      <c r="E9" s="351">
        <f>D9/$D$8*100</f>
        <v>78.494547631336459</v>
      </c>
      <c r="F9" s="332">
        <v>48292.409999999989</v>
      </c>
      <c r="G9" s="333">
        <f t="shared" ref="G9:G48" si="0">H9-F9</f>
        <v>489.59000000001106</v>
      </c>
      <c r="H9" s="217">
        <f>'H12-CC HUYEN'!E48</f>
        <v>48782</v>
      </c>
      <c r="I9" s="351">
        <f>H9/$H$8*100</f>
        <v>76.645039448266331</v>
      </c>
      <c r="J9" s="217">
        <f t="array" ref="J9:J48">TRANSPOSE(TTCAMXUYEN!E48:AR48)</f>
        <v>391.33000000000004</v>
      </c>
      <c r="K9" s="217">
        <f t="array" ref="K9:K48">TRANSPOSE(TTTHIENCAM!E48:AR48)</f>
        <v>571.41000000000008</v>
      </c>
      <c r="L9" s="217">
        <f t="array" ref="L9:L48">TRANSPOSE(CAMHOA!E48:AR48)</f>
        <v>1019.46</v>
      </c>
      <c r="M9" s="217">
        <f t="array" ref="M9:M48">TRANSPOSE(CAMDUONG!E48:AR48)</f>
        <v>1038.47</v>
      </c>
      <c r="N9" s="217">
        <f t="array" ref="N9:N48">TRANSPOSE(CAMBINH!E48:AR48)</f>
        <v>717.79</v>
      </c>
      <c r="O9" s="217">
        <f t="array" ref="O9:O48">TRANSPOSE(CAMYEN!E48:AR48)</f>
        <v>652.30999999999995</v>
      </c>
      <c r="P9" s="217">
        <f t="array" ref="P9:P48">TRANSPOSE(CAMVINH!E48:AR48)</f>
        <v>371.30999999999995</v>
      </c>
      <c r="Q9" s="217">
        <f t="array" ref="Q9:Q48">TRANSPOSE(CAMTHANH!E48:AR48)</f>
        <v>637.4799999999999</v>
      </c>
      <c r="R9" s="217">
        <f t="array" ref="R9:R48">TRANSPOSE(CAMQUANG!E48:AR48)</f>
        <v>656.89</v>
      </c>
      <c r="S9" s="217">
        <f t="array" ref="S9:S48">TRANSPOSE(CAMNAM!E48:AR48)</f>
        <v>516.32000000000005</v>
      </c>
      <c r="T9" s="217">
        <f t="array" ref="T9:T48">TRANSPOSE(CAMHUY!E48:AR48)</f>
        <v>613.99</v>
      </c>
      <c r="U9" s="217">
        <f t="array" ref="U9:U48">TRANSPOSE(CAMTHACH!E48:AR48)</f>
        <v>1236.6300000000001</v>
      </c>
      <c r="V9" s="217">
        <f t="array" ref="V9:V48">TRANSPOSE(CAMNHUONG!E48:AR48)</f>
        <v>21.949999999999996</v>
      </c>
      <c r="W9" s="217">
        <f t="array" ref="W9:W48">TRANSPOSE(CAMTHANG!E48:AR48)</f>
        <v>473.62</v>
      </c>
      <c r="X9" s="217">
        <f t="array" ref="X9:X48">TRANSPOSE(CAMDUE!E48:AR48)</f>
        <v>864.47</v>
      </c>
      <c r="Y9" s="217">
        <f t="array" ref="Y9:Y48">TRANSPOSE(CAMPHUC!E48:AR48)</f>
        <v>495.73999999999995</v>
      </c>
      <c r="Z9" s="217">
        <f t="array" ref="Z9:Z48">TRANSPOSE(CAMLINH!E48:AR48)</f>
        <v>1244.03</v>
      </c>
      <c r="AA9" s="217">
        <f t="array" ref="AA9:AA48">TRANSPOSE(CAMQUAN!E48:AR48)</f>
        <v>4886.6400000000003</v>
      </c>
      <c r="AB9" s="217">
        <f t="array" ref="AB9:AB48">TRANSPOSE(CAMHA!E48:AR48)</f>
        <v>434.93</v>
      </c>
      <c r="AC9" s="217">
        <f t="array" ref="AC9:AC48">TRANSPOSE(CAMLOC!E48:AR48)</f>
        <v>409.86</v>
      </c>
      <c r="AD9" s="217">
        <f t="array" ref="AD9:AD48">TRANSPOSE(CAMHUNG!E48:AR48)</f>
        <v>1506.45</v>
      </c>
      <c r="AE9" s="217">
        <f t="array" ref="AE9:AE48">TRANSPOSE(CAMTHINH!E48:AR48)</f>
        <v>7105.42</v>
      </c>
      <c r="AF9" s="217">
        <f t="array" ref="AF9:AF48">TRANSPOSE(CAMMY!E48:AR48)</f>
        <v>12880.95</v>
      </c>
      <c r="AG9" s="217">
        <f t="array" ref="AG9:AG48">TRANSPOSE(CAMTRUNG!E48:AR48)</f>
        <v>574.05000000000007</v>
      </c>
      <c r="AH9" s="217">
        <f t="array" ref="AH9:AH48">TRANSPOSE(CAMSON!E48:AR48)</f>
        <v>4404.83</v>
      </c>
      <c r="AI9" s="217">
        <f t="array" ref="AI9:AI48">TRANSPOSE(CAMLAC!E48:AR48)</f>
        <v>3173.99</v>
      </c>
      <c r="AJ9" s="217">
        <f t="array" ref="AJ9:AJ48">TRANSPOSE(CAMMINH!E48:AR48)</f>
        <v>1881.68</v>
      </c>
    </row>
    <row r="10" spans="1:38" s="1" customFormat="1" ht="15.75" customHeight="1">
      <c r="A10" s="218" t="s">
        <v>1</v>
      </c>
      <c r="B10" s="218" t="s">
        <v>78</v>
      </c>
      <c r="C10" s="219" t="s">
        <v>79</v>
      </c>
      <c r="D10" s="350">
        <f>'H01-TT29'!D9</f>
        <v>11520.74</v>
      </c>
      <c r="E10" s="351">
        <f t="shared" ref="E10:E48" si="1">D10/$D$8*100</f>
        <v>18.101094087434294</v>
      </c>
      <c r="F10" s="334">
        <v>10570.06</v>
      </c>
      <c r="G10" s="335">
        <f t="shared" si="0"/>
        <v>235.01000000000022</v>
      </c>
      <c r="H10" s="220">
        <f>'H12-CC HUYEN'!F48</f>
        <v>10805.07</v>
      </c>
      <c r="I10" s="351">
        <f t="shared" ref="I10:I48" si="2">H10/$H$8*100</f>
        <v>16.976651559822862</v>
      </c>
      <c r="J10" s="220">
        <v>198.59</v>
      </c>
      <c r="K10" s="220">
        <v>296.07</v>
      </c>
      <c r="L10" s="220">
        <v>202.04999999999998</v>
      </c>
      <c r="M10" s="220">
        <v>318.63</v>
      </c>
      <c r="N10" s="220">
        <v>534.85</v>
      </c>
      <c r="O10" s="220">
        <v>479.55999999999995</v>
      </c>
      <c r="P10" s="220">
        <v>271.60000000000002</v>
      </c>
      <c r="Q10" s="220">
        <v>580.87</v>
      </c>
      <c r="R10" s="220">
        <v>474.17</v>
      </c>
      <c r="S10" s="220">
        <v>454.15999999999997</v>
      </c>
      <c r="T10" s="220">
        <v>392.91</v>
      </c>
      <c r="U10" s="220">
        <v>422.02</v>
      </c>
      <c r="V10" s="220">
        <v>0</v>
      </c>
      <c r="W10" s="220">
        <v>351.04999999999995</v>
      </c>
      <c r="X10" s="220">
        <v>466.77000000000004</v>
      </c>
      <c r="Y10" s="220">
        <v>308.90999999999997</v>
      </c>
      <c r="Z10" s="220">
        <v>243.1</v>
      </c>
      <c r="AA10" s="220">
        <v>678.32</v>
      </c>
      <c r="AB10" s="220">
        <v>305.32</v>
      </c>
      <c r="AC10" s="220">
        <v>216.46</v>
      </c>
      <c r="AD10" s="220">
        <v>737.29</v>
      </c>
      <c r="AE10" s="220">
        <v>708.13</v>
      </c>
      <c r="AF10" s="220">
        <v>280.15999999999997</v>
      </c>
      <c r="AG10" s="220">
        <v>319.55</v>
      </c>
      <c r="AH10" s="220">
        <v>564.42999999999995</v>
      </c>
      <c r="AI10" s="220">
        <v>636.91</v>
      </c>
      <c r="AJ10" s="220">
        <v>363.19</v>
      </c>
    </row>
    <row r="11" spans="1:38" s="2" customFormat="1" ht="15.75" customHeight="1">
      <c r="A11" s="221"/>
      <c r="B11" s="221" t="s">
        <v>76</v>
      </c>
      <c r="C11" s="222" t="s">
        <v>77</v>
      </c>
      <c r="D11" s="350">
        <f>'H01-TT29'!D10</f>
        <v>11154.39</v>
      </c>
      <c r="E11" s="351">
        <f t="shared" si="1"/>
        <v>17.525494271890192</v>
      </c>
      <c r="F11" s="336">
        <v>10238.049999999999</v>
      </c>
      <c r="G11" s="335">
        <f t="shared" si="0"/>
        <v>220.58000000000357</v>
      </c>
      <c r="H11" s="223">
        <f>'H12-CC HUYEN'!G48</f>
        <v>10458.630000000003</v>
      </c>
      <c r="I11" s="351">
        <f t="shared" si="2"/>
        <v>16.432333830610098</v>
      </c>
      <c r="J11" s="223">
        <v>198.59</v>
      </c>
      <c r="K11" s="223">
        <v>281.52999999999997</v>
      </c>
      <c r="L11" s="223">
        <v>189.2</v>
      </c>
      <c r="M11" s="223">
        <v>318.49</v>
      </c>
      <c r="N11" s="223">
        <v>530.28</v>
      </c>
      <c r="O11" s="223">
        <v>479.20000000000005</v>
      </c>
      <c r="P11" s="223">
        <v>271.60000000000002</v>
      </c>
      <c r="Q11" s="223">
        <v>577.49</v>
      </c>
      <c r="R11" s="223">
        <v>474.17</v>
      </c>
      <c r="S11" s="223">
        <v>451.89</v>
      </c>
      <c r="T11" s="223">
        <v>392.91</v>
      </c>
      <c r="U11" s="223">
        <v>421.64</v>
      </c>
      <c r="V11" s="223">
        <v>0</v>
      </c>
      <c r="W11" s="223">
        <v>351.04999999999995</v>
      </c>
      <c r="X11" s="223">
        <v>465.25</v>
      </c>
      <c r="Y11" s="223">
        <v>296.5</v>
      </c>
      <c r="Z11" s="223">
        <v>243.1</v>
      </c>
      <c r="AA11" s="223">
        <v>678.31</v>
      </c>
      <c r="AB11" s="223">
        <v>305.05</v>
      </c>
      <c r="AC11" s="223">
        <v>216.4</v>
      </c>
      <c r="AD11" s="223">
        <v>596.93000000000006</v>
      </c>
      <c r="AE11" s="223">
        <v>605.99</v>
      </c>
      <c r="AF11" s="223">
        <v>280.15999999999997</v>
      </c>
      <c r="AG11" s="223">
        <v>312.2</v>
      </c>
      <c r="AH11" s="223">
        <v>520.59999999999991</v>
      </c>
      <c r="AI11" s="223">
        <v>636.91</v>
      </c>
      <c r="AJ11" s="223">
        <v>363.19</v>
      </c>
    </row>
    <row r="12" spans="1:38" s="2" customFormat="1" ht="15.75" customHeight="1">
      <c r="A12" s="221"/>
      <c r="B12" s="221" t="s">
        <v>192</v>
      </c>
      <c r="C12" s="222" t="s">
        <v>190</v>
      </c>
      <c r="D12" s="350">
        <f>'H01-TT29'!D11</f>
        <v>366.34000000000003</v>
      </c>
      <c r="E12" s="351">
        <f t="shared" si="1"/>
        <v>0.57558410379807901</v>
      </c>
      <c r="F12" s="337"/>
      <c r="G12" s="335">
        <f t="shared" si="0"/>
        <v>346.43</v>
      </c>
      <c r="H12" s="223">
        <f>'H12-CC HUYEN'!H48</f>
        <v>346.43</v>
      </c>
      <c r="I12" s="351">
        <f t="shared" si="2"/>
        <v>0.54430201746674811</v>
      </c>
      <c r="J12" s="223">
        <v>0</v>
      </c>
      <c r="K12" s="223">
        <v>14.54</v>
      </c>
      <c r="L12" s="223">
        <v>12.86</v>
      </c>
      <c r="M12" s="223">
        <v>0.14000000000000001</v>
      </c>
      <c r="N12" s="223">
        <v>4.57</v>
      </c>
      <c r="O12" s="223">
        <v>0.36</v>
      </c>
      <c r="P12" s="223">
        <v>0</v>
      </c>
      <c r="Q12" s="223">
        <v>3.38</v>
      </c>
      <c r="R12" s="223">
        <v>0</v>
      </c>
      <c r="S12" s="223">
        <v>2.2699999999999996</v>
      </c>
      <c r="T12" s="223">
        <v>0</v>
      </c>
      <c r="U12" s="223">
        <v>0.38</v>
      </c>
      <c r="V12" s="223">
        <v>0</v>
      </c>
      <c r="W12" s="223">
        <v>0</v>
      </c>
      <c r="X12" s="223">
        <v>1.52</v>
      </c>
      <c r="Y12" s="223">
        <v>12.4</v>
      </c>
      <c r="Z12" s="223">
        <v>0</v>
      </c>
      <c r="AA12" s="223">
        <v>0.01</v>
      </c>
      <c r="AB12" s="223">
        <v>0.27</v>
      </c>
      <c r="AC12" s="223">
        <v>0.05</v>
      </c>
      <c r="AD12" s="223">
        <v>140.35999999999999</v>
      </c>
      <c r="AE12" s="223">
        <v>102.13999999999999</v>
      </c>
      <c r="AF12" s="223">
        <v>0</v>
      </c>
      <c r="AG12" s="223">
        <v>7.35</v>
      </c>
      <c r="AH12" s="223">
        <v>43.83</v>
      </c>
      <c r="AI12" s="223">
        <v>0</v>
      </c>
      <c r="AJ12" s="223">
        <v>0</v>
      </c>
    </row>
    <row r="13" spans="1:38" s="1" customFormat="1" ht="15.75" customHeight="1">
      <c r="A13" s="218" t="s">
        <v>2</v>
      </c>
      <c r="B13" s="218" t="s">
        <v>102</v>
      </c>
      <c r="C13" s="219" t="s">
        <v>51</v>
      </c>
      <c r="D13" s="350">
        <f>'H01-TT29'!D12</f>
        <v>1262.95</v>
      </c>
      <c r="E13" s="351">
        <f t="shared" si="1"/>
        <v>1.9843149639454709</v>
      </c>
      <c r="F13" s="336">
        <v>2975.0299999999997</v>
      </c>
      <c r="G13" s="335">
        <f t="shared" si="0"/>
        <v>-266.57999999999993</v>
      </c>
      <c r="H13" s="220">
        <f>'H12-CC HUYEN'!I48</f>
        <v>2708.45</v>
      </c>
      <c r="I13" s="351">
        <f t="shared" si="2"/>
        <v>4.2554478515365695</v>
      </c>
      <c r="J13" s="220">
        <v>32.06</v>
      </c>
      <c r="K13" s="220">
        <v>51.07</v>
      </c>
      <c r="L13" s="220">
        <v>150.69</v>
      </c>
      <c r="M13" s="220">
        <v>88.82</v>
      </c>
      <c r="N13" s="220">
        <v>1.5299999999999994</v>
      </c>
      <c r="O13" s="220">
        <v>5.48</v>
      </c>
      <c r="P13" s="220">
        <v>10.57</v>
      </c>
      <c r="Q13" s="220">
        <v>19.93</v>
      </c>
      <c r="R13" s="220">
        <v>3.8199999999999994</v>
      </c>
      <c r="S13" s="220">
        <v>17.940000000000001</v>
      </c>
      <c r="T13" s="220">
        <v>19.689999999999998</v>
      </c>
      <c r="U13" s="220">
        <v>19.649999999999999</v>
      </c>
      <c r="V13" s="220">
        <v>0</v>
      </c>
      <c r="W13" s="220">
        <v>3.31</v>
      </c>
      <c r="X13" s="220">
        <v>40.479999999999997</v>
      </c>
      <c r="Y13" s="220">
        <v>11.25</v>
      </c>
      <c r="Z13" s="220">
        <v>36.479999999999997</v>
      </c>
      <c r="AA13" s="220">
        <v>897.06</v>
      </c>
      <c r="AB13" s="220">
        <v>6.92</v>
      </c>
      <c r="AC13" s="220">
        <v>3.87</v>
      </c>
      <c r="AD13" s="220">
        <v>33.6</v>
      </c>
      <c r="AE13" s="220">
        <v>59.59</v>
      </c>
      <c r="AF13" s="220">
        <v>917.95</v>
      </c>
      <c r="AG13" s="220">
        <v>8.9200000000000017</v>
      </c>
      <c r="AH13" s="220">
        <v>140.32</v>
      </c>
      <c r="AI13" s="220">
        <v>92.43</v>
      </c>
      <c r="AJ13" s="220">
        <v>35.019999999999996</v>
      </c>
    </row>
    <row r="14" spans="1:38" s="1" customFormat="1" ht="15.75" customHeight="1">
      <c r="A14" s="218" t="s">
        <v>3</v>
      </c>
      <c r="B14" s="218" t="s">
        <v>34</v>
      </c>
      <c r="C14" s="219" t="s">
        <v>39</v>
      </c>
      <c r="D14" s="350">
        <f>'H01-TT29'!D13</f>
        <v>4781.74</v>
      </c>
      <c r="E14" s="351">
        <f t="shared" si="1"/>
        <v>7.5129484426910125</v>
      </c>
      <c r="F14" s="334">
        <v>4316.1799999999994</v>
      </c>
      <c r="G14" s="335">
        <f t="shared" si="0"/>
        <v>287.50000000000091</v>
      </c>
      <c r="H14" s="220">
        <f>'H12-CC HUYEN'!J48</f>
        <v>4603.68</v>
      </c>
      <c r="I14" s="351">
        <f t="shared" si="2"/>
        <v>7.2331850930096087</v>
      </c>
      <c r="J14" s="220">
        <v>148.89000000000001</v>
      </c>
      <c r="K14" s="220">
        <v>93.81</v>
      </c>
      <c r="L14" s="220">
        <v>299.96000000000004</v>
      </c>
      <c r="M14" s="220">
        <v>305.73</v>
      </c>
      <c r="N14" s="220">
        <v>121.61</v>
      </c>
      <c r="O14" s="220">
        <v>116.47999999999999</v>
      </c>
      <c r="P14" s="220">
        <v>80.929999999999993</v>
      </c>
      <c r="Q14" s="220">
        <v>11.07</v>
      </c>
      <c r="R14" s="220">
        <v>116.54</v>
      </c>
      <c r="S14" s="220">
        <v>14.33</v>
      </c>
      <c r="T14" s="220">
        <v>163.70000000000002</v>
      </c>
      <c r="U14" s="220">
        <v>150.9</v>
      </c>
      <c r="V14" s="220">
        <v>16.82</v>
      </c>
      <c r="W14" s="220">
        <v>90.1</v>
      </c>
      <c r="X14" s="220">
        <v>171.29</v>
      </c>
      <c r="Y14" s="220">
        <v>75.459999999999994</v>
      </c>
      <c r="Z14" s="220">
        <v>159.23000000000002</v>
      </c>
      <c r="AA14" s="220">
        <v>224.68</v>
      </c>
      <c r="AB14" s="220">
        <v>68.64</v>
      </c>
      <c r="AC14" s="220">
        <v>69.02</v>
      </c>
      <c r="AD14" s="220">
        <v>355.69</v>
      </c>
      <c r="AE14" s="220">
        <v>304.17</v>
      </c>
      <c r="AF14" s="220">
        <v>541.32999999999993</v>
      </c>
      <c r="AG14" s="220">
        <v>93.3</v>
      </c>
      <c r="AH14" s="220">
        <v>333.24</v>
      </c>
      <c r="AI14" s="220">
        <v>246.63</v>
      </c>
      <c r="AJ14" s="220">
        <v>230.13</v>
      </c>
    </row>
    <row r="15" spans="1:38" s="1" customFormat="1" ht="15.75" customHeight="1">
      <c r="A15" s="218" t="s">
        <v>4</v>
      </c>
      <c r="B15" s="218" t="s">
        <v>11</v>
      </c>
      <c r="C15" s="219" t="s">
        <v>22</v>
      </c>
      <c r="D15" s="350">
        <f>'H01-TT29'!D14</f>
        <v>12853.140000000001</v>
      </c>
      <c r="E15" s="351">
        <f t="shared" si="1"/>
        <v>20.194527127507893</v>
      </c>
      <c r="F15" s="334">
        <v>13780.66</v>
      </c>
      <c r="G15" s="335">
        <f t="shared" si="0"/>
        <v>-991.94999999999891</v>
      </c>
      <c r="H15" s="220">
        <f>'H12-CC HUYEN'!K48</f>
        <v>12788.710000000001</v>
      </c>
      <c r="I15" s="351">
        <f t="shared" si="2"/>
        <v>20.093296347883197</v>
      </c>
      <c r="J15" s="220">
        <v>0</v>
      </c>
      <c r="K15" s="220">
        <v>4.5</v>
      </c>
      <c r="L15" s="220">
        <v>33.43</v>
      </c>
      <c r="M15" s="220">
        <v>195.52</v>
      </c>
      <c r="N15" s="220">
        <v>0</v>
      </c>
      <c r="O15" s="220">
        <v>0</v>
      </c>
      <c r="P15" s="220">
        <v>0</v>
      </c>
      <c r="Q15" s="220">
        <v>0</v>
      </c>
      <c r="R15" s="220">
        <v>0</v>
      </c>
      <c r="S15" s="220">
        <v>0</v>
      </c>
      <c r="T15" s="220">
        <v>0</v>
      </c>
      <c r="U15" s="220">
        <v>518.04</v>
      </c>
      <c r="V15" s="220">
        <v>2.2699999999999996</v>
      </c>
      <c r="W15" s="220">
        <v>0</v>
      </c>
      <c r="X15" s="220">
        <v>0</v>
      </c>
      <c r="Y15" s="220">
        <v>0</v>
      </c>
      <c r="Z15" s="220">
        <v>501.24</v>
      </c>
      <c r="AA15" s="220">
        <v>2024.94</v>
      </c>
      <c r="AB15" s="220">
        <v>21.16</v>
      </c>
      <c r="AC15" s="220">
        <v>47.98</v>
      </c>
      <c r="AD15" s="220">
        <v>306.69</v>
      </c>
      <c r="AE15" s="220">
        <v>1742.04</v>
      </c>
      <c r="AF15" s="220">
        <v>2790.26</v>
      </c>
      <c r="AG15" s="220">
        <v>0</v>
      </c>
      <c r="AH15" s="220">
        <v>1835.16</v>
      </c>
      <c r="AI15" s="220">
        <v>1693.03</v>
      </c>
      <c r="AJ15" s="220">
        <v>1072.45</v>
      </c>
    </row>
    <row r="16" spans="1:38" s="1" customFormat="1" ht="15.75" customHeight="1">
      <c r="A16" s="218" t="s">
        <v>5</v>
      </c>
      <c r="B16" s="218" t="s">
        <v>12</v>
      </c>
      <c r="C16" s="219" t="s">
        <v>23</v>
      </c>
      <c r="D16" s="350">
        <f>'H01-TT29'!D15</f>
        <v>12028.42</v>
      </c>
      <c r="E16" s="351">
        <f t="shared" si="1"/>
        <v>18.898748009518176</v>
      </c>
      <c r="F16" s="334">
        <v>12028.43</v>
      </c>
      <c r="G16" s="335">
        <f t="shared" si="0"/>
        <v>-1.0000000000218279E-2</v>
      </c>
      <c r="H16" s="220">
        <f>'H12-CC HUYEN'!L48</f>
        <v>12028.42</v>
      </c>
      <c r="I16" s="351">
        <f t="shared" si="2"/>
        <v>18.898748009518176</v>
      </c>
      <c r="J16" s="220">
        <v>0</v>
      </c>
      <c r="K16" s="220">
        <v>0</v>
      </c>
      <c r="L16" s="220">
        <v>0</v>
      </c>
      <c r="M16" s="220">
        <v>0</v>
      </c>
      <c r="N16" s="220">
        <v>0</v>
      </c>
      <c r="O16" s="220">
        <v>0</v>
      </c>
      <c r="P16" s="220">
        <v>0</v>
      </c>
      <c r="Q16" s="220">
        <v>0</v>
      </c>
      <c r="R16" s="220">
        <v>0</v>
      </c>
      <c r="S16" s="220">
        <v>0</v>
      </c>
      <c r="T16" s="220">
        <v>0</v>
      </c>
      <c r="U16" s="220">
        <v>0</v>
      </c>
      <c r="V16" s="220">
        <v>0</v>
      </c>
      <c r="W16" s="220">
        <v>0</v>
      </c>
      <c r="X16" s="220">
        <v>0</v>
      </c>
      <c r="Y16" s="220">
        <v>0</v>
      </c>
      <c r="Z16" s="220">
        <v>0</v>
      </c>
      <c r="AA16" s="220">
        <v>0</v>
      </c>
      <c r="AB16" s="220">
        <v>0</v>
      </c>
      <c r="AC16" s="220">
        <v>0</v>
      </c>
      <c r="AD16" s="220">
        <v>0</v>
      </c>
      <c r="AE16" s="220">
        <v>3004.41</v>
      </c>
      <c r="AF16" s="220">
        <v>8150.5</v>
      </c>
      <c r="AG16" s="220">
        <v>0</v>
      </c>
      <c r="AH16" s="220">
        <v>873.51</v>
      </c>
      <c r="AI16" s="220">
        <v>0</v>
      </c>
      <c r="AJ16" s="220">
        <v>0</v>
      </c>
    </row>
    <row r="17" spans="1:36" s="1" customFormat="1" ht="15.75" customHeight="1">
      <c r="A17" s="218" t="s">
        <v>36</v>
      </c>
      <c r="B17" s="218" t="s">
        <v>35</v>
      </c>
      <c r="C17" s="219" t="s">
        <v>40</v>
      </c>
      <c r="D17" s="350">
        <f>'H01-TT29'!D16</f>
        <v>6576.6100000000006</v>
      </c>
      <c r="E17" s="351">
        <f t="shared" si="1"/>
        <v>10.333002601079555</v>
      </c>
      <c r="F17" s="334">
        <v>3206.7400000000002</v>
      </c>
      <c r="G17" s="335">
        <f t="shared" si="0"/>
        <v>1237.5400000000004</v>
      </c>
      <c r="H17" s="220">
        <f>'H12-CC HUYEN'!M48</f>
        <v>4444.2800000000007</v>
      </c>
      <c r="I17" s="351">
        <f t="shared" si="2"/>
        <v>6.9827398614066896</v>
      </c>
      <c r="J17" s="220">
        <v>0</v>
      </c>
      <c r="K17" s="220">
        <v>35.599999999999994</v>
      </c>
      <c r="L17" s="220">
        <v>142.76000000000002</v>
      </c>
      <c r="M17" s="220">
        <v>0</v>
      </c>
      <c r="N17" s="220">
        <v>0</v>
      </c>
      <c r="O17" s="220">
        <v>0</v>
      </c>
      <c r="P17" s="220">
        <v>0</v>
      </c>
      <c r="Q17" s="220">
        <v>0</v>
      </c>
      <c r="R17" s="220">
        <v>14.33</v>
      </c>
      <c r="S17" s="220">
        <v>0</v>
      </c>
      <c r="T17" s="220">
        <v>0</v>
      </c>
      <c r="U17" s="220">
        <v>102.1</v>
      </c>
      <c r="V17" s="220">
        <v>0</v>
      </c>
      <c r="W17" s="220">
        <v>0</v>
      </c>
      <c r="X17" s="220">
        <v>158</v>
      </c>
      <c r="Y17" s="220">
        <v>0</v>
      </c>
      <c r="Z17" s="220">
        <v>270.01</v>
      </c>
      <c r="AA17" s="220">
        <v>874.95</v>
      </c>
      <c r="AB17" s="220">
        <v>0.27</v>
      </c>
      <c r="AC17" s="220">
        <v>0.19</v>
      </c>
      <c r="AD17" s="220">
        <v>33.850000000000023</v>
      </c>
      <c r="AE17" s="220">
        <v>1269.47</v>
      </c>
      <c r="AF17" s="220">
        <v>184.3900000000001</v>
      </c>
      <c r="AG17" s="220">
        <v>100.05000000000001</v>
      </c>
      <c r="AH17" s="220">
        <v>646.35</v>
      </c>
      <c r="AI17" s="220">
        <v>445.37</v>
      </c>
      <c r="AJ17" s="220">
        <v>166.59</v>
      </c>
    </row>
    <row r="18" spans="1:36" s="1" customFormat="1" ht="15.75" customHeight="1">
      <c r="A18" s="218" t="s">
        <v>37</v>
      </c>
      <c r="B18" s="218" t="s">
        <v>83</v>
      </c>
      <c r="C18" s="219" t="s">
        <v>71</v>
      </c>
      <c r="D18" s="350">
        <f>'H01-TT29'!D17</f>
        <v>624.16999999999985</v>
      </c>
      <c r="E18" s="351">
        <f t="shared" si="1"/>
        <v>0.98068005150310322</v>
      </c>
      <c r="F18" s="334">
        <v>898.43</v>
      </c>
      <c r="G18" s="335">
        <f t="shared" si="0"/>
        <v>-7.1299999999999955</v>
      </c>
      <c r="H18" s="220">
        <f>'H12-CC HUYEN'!N48</f>
        <v>891.3</v>
      </c>
      <c r="I18" s="351">
        <f t="shared" si="2"/>
        <v>1.4003879230093019</v>
      </c>
      <c r="J18" s="220">
        <v>7.26</v>
      </c>
      <c r="K18" s="220">
        <v>85.289999999999992</v>
      </c>
      <c r="L18" s="220">
        <v>184.82999999999998</v>
      </c>
      <c r="M18" s="220">
        <v>84.58</v>
      </c>
      <c r="N18" s="220">
        <v>48.16</v>
      </c>
      <c r="O18" s="220">
        <v>43.739999999999995</v>
      </c>
      <c r="P18" s="220">
        <v>7.7</v>
      </c>
      <c r="Q18" s="220">
        <v>18.12</v>
      </c>
      <c r="R18" s="220">
        <v>33.739999999999995</v>
      </c>
      <c r="S18" s="220">
        <v>14.29</v>
      </c>
      <c r="T18" s="220">
        <v>31.470000000000002</v>
      </c>
      <c r="U18" s="220">
        <v>12.62</v>
      </c>
      <c r="V18" s="220">
        <v>0.15</v>
      </c>
      <c r="W18" s="220">
        <v>16.950000000000003</v>
      </c>
      <c r="X18" s="220">
        <v>9.4600000000000009</v>
      </c>
      <c r="Y18" s="220">
        <v>74.180000000000007</v>
      </c>
      <c r="Z18" s="220">
        <v>28.12</v>
      </c>
      <c r="AA18" s="220">
        <v>12.010000000000002</v>
      </c>
      <c r="AB18" s="220">
        <v>10.42</v>
      </c>
      <c r="AC18" s="220">
        <v>67.449999999999989</v>
      </c>
      <c r="AD18" s="220">
        <v>34.72</v>
      </c>
      <c r="AE18" s="220">
        <v>8.41</v>
      </c>
      <c r="AF18" s="220">
        <v>9.35</v>
      </c>
      <c r="AG18" s="220">
        <v>11.61</v>
      </c>
      <c r="AH18" s="220">
        <v>4.03</v>
      </c>
      <c r="AI18" s="220">
        <v>24.47</v>
      </c>
      <c r="AJ18" s="220">
        <v>8.17</v>
      </c>
    </row>
    <row r="19" spans="1:36" s="2" customFormat="1" ht="15.75" customHeight="1">
      <c r="A19" s="218" t="s">
        <v>47</v>
      </c>
      <c r="B19" s="218" t="s">
        <v>45</v>
      </c>
      <c r="C19" s="219" t="s">
        <v>46</v>
      </c>
      <c r="D19" s="350">
        <f>'H01-TT29'!D18</f>
        <v>12.52</v>
      </c>
      <c r="E19" s="351">
        <f t="shared" si="1"/>
        <v>1.96711060205054E-2</v>
      </c>
      <c r="F19" s="334">
        <v>12.52</v>
      </c>
      <c r="G19" s="335">
        <f t="shared" si="0"/>
        <v>-4.76</v>
      </c>
      <c r="H19" s="220">
        <f>'H12-CC HUYEN'!O48</f>
        <v>7.76</v>
      </c>
      <c r="I19" s="351">
        <f t="shared" si="2"/>
        <v>1.2192314913667884E-2</v>
      </c>
      <c r="J19" s="223">
        <v>0</v>
      </c>
      <c r="K19" s="223">
        <v>5.0599999999999996</v>
      </c>
      <c r="L19" s="223">
        <v>0</v>
      </c>
      <c r="M19" s="223">
        <v>0</v>
      </c>
      <c r="N19" s="223">
        <v>0</v>
      </c>
      <c r="O19" s="223">
        <v>0</v>
      </c>
      <c r="P19" s="223">
        <v>0</v>
      </c>
      <c r="Q19" s="223">
        <v>0</v>
      </c>
      <c r="R19" s="223">
        <v>0</v>
      </c>
      <c r="S19" s="223">
        <v>0</v>
      </c>
      <c r="T19" s="223">
        <v>0</v>
      </c>
      <c r="U19" s="223">
        <v>0</v>
      </c>
      <c r="V19" s="223">
        <v>2.7</v>
      </c>
      <c r="W19" s="223">
        <v>0</v>
      </c>
      <c r="X19" s="223">
        <v>0</v>
      </c>
      <c r="Y19" s="223">
        <v>0</v>
      </c>
      <c r="Z19" s="223">
        <v>0</v>
      </c>
      <c r="AA19" s="223">
        <v>0</v>
      </c>
      <c r="AB19" s="223">
        <v>0</v>
      </c>
      <c r="AC19" s="223">
        <v>0</v>
      </c>
      <c r="AD19" s="223">
        <v>0</v>
      </c>
      <c r="AE19" s="223">
        <v>0</v>
      </c>
      <c r="AF19" s="223">
        <v>0</v>
      </c>
      <c r="AG19" s="223">
        <v>0</v>
      </c>
      <c r="AH19" s="223">
        <v>0</v>
      </c>
      <c r="AI19" s="223">
        <v>0</v>
      </c>
      <c r="AJ19" s="223">
        <v>0</v>
      </c>
    </row>
    <row r="20" spans="1:36" s="2" customFormat="1" ht="15.75" customHeight="1">
      <c r="A20" s="218" t="s">
        <v>176</v>
      </c>
      <c r="B20" s="218" t="s">
        <v>52</v>
      </c>
      <c r="C20" s="219" t="s">
        <v>53</v>
      </c>
      <c r="D20" s="350">
        <f>'H01-TT29'!D19</f>
        <v>298.77999999999997</v>
      </c>
      <c r="E20" s="351">
        <f t="shared" si="1"/>
        <v>0.46943554766825901</v>
      </c>
      <c r="F20" s="334"/>
      <c r="G20" s="335">
        <f t="shared" si="0"/>
        <v>504.25</v>
      </c>
      <c r="H20" s="220">
        <f>'H12-CC HUYEN'!P48</f>
        <v>504.25</v>
      </c>
      <c r="I20" s="351">
        <f t="shared" si="2"/>
        <v>0.79226479319807097</v>
      </c>
      <c r="J20" s="223">
        <v>4.53</v>
      </c>
      <c r="K20" s="223">
        <v>0</v>
      </c>
      <c r="L20" s="223">
        <v>5.73</v>
      </c>
      <c r="M20" s="223">
        <v>45.19</v>
      </c>
      <c r="N20" s="223">
        <v>11.65</v>
      </c>
      <c r="O20" s="223">
        <v>7.04</v>
      </c>
      <c r="P20" s="223">
        <v>0.5</v>
      </c>
      <c r="Q20" s="223">
        <v>7.4799999999999995</v>
      </c>
      <c r="R20" s="223">
        <v>14.29</v>
      </c>
      <c r="S20" s="223">
        <v>15.6</v>
      </c>
      <c r="T20" s="223">
        <v>6.21</v>
      </c>
      <c r="U20" s="223">
        <v>11.31</v>
      </c>
      <c r="V20" s="223">
        <v>0</v>
      </c>
      <c r="W20" s="223">
        <v>12.21</v>
      </c>
      <c r="X20" s="223">
        <v>18.46</v>
      </c>
      <c r="Y20" s="223">
        <v>25.939999999999998</v>
      </c>
      <c r="Z20" s="223">
        <v>5.85</v>
      </c>
      <c r="AA20" s="223">
        <v>174.67000000000002</v>
      </c>
      <c r="AB20" s="223">
        <v>22.21</v>
      </c>
      <c r="AC20" s="223">
        <v>4.88</v>
      </c>
      <c r="AD20" s="223">
        <v>4.6100000000000003</v>
      </c>
      <c r="AE20" s="223">
        <v>9.1999999999999993</v>
      </c>
      <c r="AF20" s="223">
        <v>7.01</v>
      </c>
      <c r="AG20" s="223">
        <v>40.61</v>
      </c>
      <c r="AH20" s="223">
        <v>7.8</v>
      </c>
      <c r="AI20" s="223">
        <v>35.14</v>
      </c>
      <c r="AJ20" s="223">
        <v>6.13</v>
      </c>
    </row>
    <row r="21" spans="1:36" s="3" customFormat="1" ht="15.75" customHeight="1">
      <c r="A21" s="215">
        <v>2</v>
      </c>
      <c r="B21" s="215" t="s">
        <v>32</v>
      </c>
      <c r="C21" s="216" t="s">
        <v>24</v>
      </c>
      <c r="D21" s="349">
        <f>'H01-TT29'!D20</f>
        <v>11569.930000000004</v>
      </c>
      <c r="E21" s="352">
        <f t="shared" si="1"/>
        <v>18.178380166120299</v>
      </c>
      <c r="F21" s="332">
        <v>13482.27</v>
      </c>
      <c r="G21" s="333">
        <f t="shared" si="0"/>
        <v>-280.13000000000102</v>
      </c>
      <c r="H21" s="217">
        <f>'H12-CC HUYEN'!Q48</f>
        <v>13202.14</v>
      </c>
      <c r="I21" s="352">
        <f t="shared" si="2"/>
        <v>20.742867063702487</v>
      </c>
      <c r="J21" s="224">
        <v>258.77000000000004</v>
      </c>
      <c r="K21" s="224">
        <v>796.27</v>
      </c>
      <c r="L21" s="224">
        <v>356.84999999999997</v>
      </c>
      <c r="M21" s="224">
        <v>323.8</v>
      </c>
      <c r="N21" s="224">
        <v>351.4</v>
      </c>
      <c r="O21" s="224">
        <v>199.29</v>
      </c>
      <c r="P21" s="224">
        <v>359.34999999999997</v>
      </c>
      <c r="Q21" s="224">
        <v>446.1</v>
      </c>
      <c r="R21" s="224">
        <v>287.23</v>
      </c>
      <c r="S21" s="224">
        <v>338.34999999999997</v>
      </c>
      <c r="T21" s="224">
        <v>251.46</v>
      </c>
      <c r="U21" s="224">
        <v>551.44000000000005</v>
      </c>
      <c r="V21" s="224">
        <v>250.16</v>
      </c>
      <c r="W21" s="224">
        <v>204.96</v>
      </c>
      <c r="X21" s="224">
        <v>390.33</v>
      </c>
      <c r="Y21" s="224">
        <v>282.95</v>
      </c>
      <c r="Z21" s="224">
        <v>385.87</v>
      </c>
      <c r="AA21" s="224">
        <v>737.6</v>
      </c>
      <c r="AB21" s="224">
        <v>163.22999999999999</v>
      </c>
      <c r="AC21" s="224">
        <v>183.51</v>
      </c>
      <c r="AD21" s="224">
        <v>482.35</v>
      </c>
      <c r="AE21" s="224">
        <v>511.34000000000003</v>
      </c>
      <c r="AF21" s="224">
        <v>2768.41</v>
      </c>
      <c r="AG21" s="224">
        <v>357.63</v>
      </c>
      <c r="AH21" s="224">
        <v>425.98</v>
      </c>
      <c r="AI21" s="224">
        <v>607.85</v>
      </c>
      <c r="AJ21" s="224">
        <v>929.66000000000008</v>
      </c>
    </row>
    <row r="22" spans="1:36" s="1" customFormat="1" ht="15.75" customHeight="1">
      <c r="A22" s="218" t="s">
        <v>17</v>
      </c>
      <c r="B22" s="218" t="s">
        <v>13</v>
      </c>
      <c r="C22" s="219" t="s">
        <v>25</v>
      </c>
      <c r="D22" s="350">
        <f>'H01-TT29'!D21</f>
        <v>59.230000000000004</v>
      </c>
      <c r="E22" s="351">
        <f t="shared" si="1"/>
        <v>9.3060671692854216E-2</v>
      </c>
      <c r="F22" s="334">
        <v>278.31</v>
      </c>
      <c r="G22" s="335">
        <f t="shared" si="0"/>
        <v>0</v>
      </c>
      <c r="H22" s="220">
        <f>'H12-CC HUYEN'!R48</f>
        <v>278.31</v>
      </c>
      <c r="I22" s="351">
        <f t="shared" si="2"/>
        <v>0.43727360355965322</v>
      </c>
      <c r="J22" s="220">
        <v>7.93</v>
      </c>
      <c r="K22" s="220">
        <v>35.04</v>
      </c>
      <c r="L22" s="220">
        <v>0</v>
      </c>
      <c r="M22" s="220">
        <v>0</v>
      </c>
      <c r="N22" s="220">
        <v>0</v>
      </c>
      <c r="O22" s="220">
        <v>0</v>
      </c>
      <c r="P22" s="220">
        <v>0</v>
      </c>
      <c r="Q22" s="220">
        <v>0</v>
      </c>
      <c r="R22" s="220">
        <v>0</v>
      </c>
      <c r="S22" s="220">
        <v>0</v>
      </c>
      <c r="T22" s="220">
        <v>0.03</v>
      </c>
      <c r="U22" s="220">
        <v>0</v>
      </c>
      <c r="V22" s="220">
        <v>0</v>
      </c>
      <c r="W22" s="220">
        <v>0</v>
      </c>
      <c r="X22" s="220">
        <v>0</v>
      </c>
      <c r="Y22" s="220">
        <v>0</v>
      </c>
      <c r="Z22" s="220">
        <v>0.82</v>
      </c>
      <c r="AA22" s="220">
        <v>128.39000000000001</v>
      </c>
      <c r="AB22" s="220">
        <v>0</v>
      </c>
      <c r="AC22" s="220">
        <v>0</v>
      </c>
      <c r="AD22" s="220">
        <v>106.1</v>
      </c>
      <c r="AE22" s="220">
        <v>0</v>
      </c>
      <c r="AF22" s="220">
        <v>0</v>
      </c>
      <c r="AG22" s="220">
        <v>0</v>
      </c>
      <c r="AH22" s="220">
        <v>0</v>
      </c>
      <c r="AI22" s="220">
        <v>0</v>
      </c>
      <c r="AJ22" s="220">
        <v>0</v>
      </c>
    </row>
    <row r="23" spans="1:36" s="1" customFormat="1" ht="15.75" customHeight="1">
      <c r="A23" s="218" t="s">
        <v>6</v>
      </c>
      <c r="B23" s="218" t="s">
        <v>14</v>
      </c>
      <c r="C23" s="219" t="s">
        <v>26</v>
      </c>
      <c r="D23" s="350">
        <f>'H01-TT29'!D22</f>
        <v>58.980000000000004</v>
      </c>
      <c r="E23" s="351">
        <f t="shared" si="1"/>
        <v>9.2667878042285032E-2</v>
      </c>
      <c r="F23" s="334">
        <v>60.48</v>
      </c>
      <c r="G23" s="335">
        <f t="shared" si="0"/>
        <v>0</v>
      </c>
      <c r="H23" s="220">
        <f>'H12-CC HUYEN'!S48</f>
        <v>60.480000000000004</v>
      </c>
      <c r="I23" s="351">
        <f t="shared" si="2"/>
        <v>9.5024639945700207E-2</v>
      </c>
      <c r="J23" s="220">
        <v>1.4</v>
      </c>
      <c r="K23" s="220">
        <v>0.56000000000000005</v>
      </c>
      <c r="L23" s="220">
        <v>0</v>
      </c>
      <c r="M23" s="220">
        <v>0</v>
      </c>
      <c r="N23" s="220">
        <v>0</v>
      </c>
      <c r="O23" s="220">
        <v>0</v>
      </c>
      <c r="P23" s="220">
        <v>0</v>
      </c>
      <c r="Q23" s="220">
        <v>0</v>
      </c>
      <c r="R23" s="220">
        <v>0</v>
      </c>
      <c r="S23" s="220">
        <v>0</v>
      </c>
      <c r="T23" s="220">
        <v>0</v>
      </c>
      <c r="U23" s="220">
        <v>0</v>
      </c>
      <c r="V23" s="220">
        <v>0</v>
      </c>
      <c r="W23" s="220">
        <v>0</v>
      </c>
      <c r="X23" s="220">
        <v>0</v>
      </c>
      <c r="Y23" s="220">
        <v>0</v>
      </c>
      <c r="Z23" s="220">
        <v>0</v>
      </c>
      <c r="AA23" s="220">
        <v>0</v>
      </c>
      <c r="AB23" s="220">
        <v>0</v>
      </c>
      <c r="AC23" s="220">
        <v>0</v>
      </c>
      <c r="AD23" s="220">
        <v>0</v>
      </c>
      <c r="AE23" s="220">
        <v>1</v>
      </c>
      <c r="AF23" s="220">
        <v>0</v>
      </c>
      <c r="AG23" s="220">
        <v>0</v>
      </c>
      <c r="AH23" s="220">
        <v>57.52</v>
      </c>
      <c r="AI23" s="220">
        <v>0</v>
      </c>
      <c r="AJ23" s="220">
        <v>0</v>
      </c>
    </row>
    <row r="24" spans="1:36" s="1" customFormat="1" ht="15.75" customHeight="1">
      <c r="A24" s="218" t="s">
        <v>7</v>
      </c>
      <c r="B24" s="218" t="s">
        <v>15</v>
      </c>
      <c r="C24" s="219" t="s">
        <v>118</v>
      </c>
      <c r="D24" s="350">
        <f>'H01-TT29'!D23</f>
        <v>0</v>
      </c>
      <c r="E24" s="351">
        <f t="shared" si="1"/>
        <v>0</v>
      </c>
      <c r="F24" s="334">
        <v>0</v>
      </c>
      <c r="G24" s="335">
        <f t="shared" si="0"/>
        <v>0</v>
      </c>
      <c r="H24" s="220">
        <f>'H12-CC HUYEN'!T48</f>
        <v>0</v>
      </c>
      <c r="I24" s="351">
        <f t="shared" si="2"/>
        <v>0</v>
      </c>
      <c r="J24" s="220">
        <v>0</v>
      </c>
      <c r="K24" s="220">
        <v>0</v>
      </c>
      <c r="L24" s="220">
        <v>0</v>
      </c>
      <c r="M24" s="220">
        <v>0</v>
      </c>
      <c r="N24" s="220">
        <v>0</v>
      </c>
      <c r="O24" s="220">
        <v>0</v>
      </c>
      <c r="P24" s="220">
        <v>0</v>
      </c>
      <c r="Q24" s="220">
        <v>0</v>
      </c>
      <c r="R24" s="220">
        <v>0</v>
      </c>
      <c r="S24" s="220">
        <v>0</v>
      </c>
      <c r="T24" s="220">
        <v>0</v>
      </c>
      <c r="U24" s="220">
        <v>0</v>
      </c>
      <c r="V24" s="220">
        <v>0</v>
      </c>
      <c r="W24" s="220">
        <v>0</v>
      </c>
      <c r="X24" s="220">
        <v>0</v>
      </c>
      <c r="Y24" s="220">
        <v>0</v>
      </c>
      <c r="Z24" s="220">
        <v>0</v>
      </c>
      <c r="AA24" s="220">
        <v>0</v>
      </c>
      <c r="AB24" s="220">
        <v>0</v>
      </c>
      <c r="AC24" s="220">
        <v>0</v>
      </c>
      <c r="AD24" s="220">
        <v>0</v>
      </c>
      <c r="AE24" s="220">
        <v>0</v>
      </c>
      <c r="AF24" s="220">
        <v>0</v>
      </c>
      <c r="AG24" s="220">
        <v>0</v>
      </c>
      <c r="AH24" s="220">
        <v>0</v>
      </c>
      <c r="AI24" s="220">
        <v>0</v>
      </c>
      <c r="AJ24" s="220">
        <v>0</v>
      </c>
    </row>
    <row r="25" spans="1:36" s="1" customFormat="1" ht="15.75" customHeight="1">
      <c r="A25" s="218" t="s">
        <v>8</v>
      </c>
      <c r="B25" s="218" t="s">
        <v>80</v>
      </c>
      <c r="C25" s="219" t="s">
        <v>121</v>
      </c>
      <c r="D25" s="350">
        <f>'H01-TT29'!D24</f>
        <v>0</v>
      </c>
      <c r="E25" s="351">
        <f t="shared" si="1"/>
        <v>0</v>
      </c>
      <c r="F25" s="334">
        <v>0</v>
      </c>
      <c r="G25" s="335">
        <f t="shared" si="0"/>
        <v>0</v>
      </c>
      <c r="H25" s="220">
        <f>'H12-CC HUYEN'!U48</f>
        <v>0</v>
      </c>
      <c r="I25" s="351">
        <f t="shared" si="2"/>
        <v>0</v>
      </c>
      <c r="J25" s="220">
        <v>0</v>
      </c>
      <c r="K25" s="220">
        <v>0</v>
      </c>
      <c r="L25" s="220">
        <v>0</v>
      </c>
      <c r="M25" s="220">
        <v>0</v>
      </c>
      <c r="N25" s="220">
        <v>0</v>
      </c>
      <c r="O25" s="220">
        <v>0</v>
      </c>
      <c r="P25" s="220">
        <v>0</v>
      </c>
      <c r="Q25" s="220">
        <v>0</v>
      </c>
      <c r="R25" s="220">
        <v>0</v>
      </c>
      <c r="S25" s="220">
        <v>0</v>
      </c>
      <c r="T25" s="220">
        <v>0</v>
      </c>
      <c r="U25" s="220">
        <v>0</v>
      </c>
      <c r="V25" s="220">
        <v>0</v>
      </c>
      <c r="W25" s="220">
        <v>0</v>
      </c>
      <c r="X25" s="220">
        <v>0</v>
      </c>
      <c r="Y25" s="220">
        <v>0</v>
      </c>
      <c r="Z25" s="220">
        <v>0</v>
      </c>
      <c r="AA25" s="220">
        <v>0</v>
      </c>
      <c r="AB25" s="220">
        <v>0</v>
      </c>
      <c r="AC25" s="220">
        <v>0</v>
      </c>
      <c r="AD25" s="220">
        <v>0</v>
      </c>
      <c r="AE25" s="220">
        <v>0</v>
      </c>
      <c r="AF25" s="220">
        <v>0</v>
      </c>
      <c r="AG25" s="220">
        <v>0</v>
      </c>
      <c r="AH25" s="220">
        <v>0</v>
      </c>
      <c r="AI25" s="220">
        <v>0</v>
      </c>
      <c r="AJ25" s="220">
        <v>0</v>
      </c>
    </row>
    <row r="26" spans="1:36" s="1" customFormat="1" ht="15.75" customHeight="1">
      <c r="A26" s="218" t="s">
        <v>9</v>
      </c>
      <c r="B26" s="218" t="s">
        <v>84</v>
      </c>
      <c r="C26" s="219" t="s">
        <v>122</v>
      </c>
      <c r="D26" s="350">
        <f>'H01-TT29'!D25</f>
        <v>11.01</v>
      </c>
      <c r="E26" s="351">
        <f t="shared" si="1"/>
        <v>1.7298632371067449E-2</v>
      </c>
      <c r="F26" s="334">
        <v>56.05</v>
      </c>
      <c r="G26" s="335">
        <f t="shared" si="0"/>
        <v>0</v>
      </c>
      <c r="H26" s="220">
        <f>'H12-CC HUYEN'!V48</f>
        <v>56.05</v>
      </c>
      <c r="I26" s="351">
        <f t="shared" si="2"/>
        <v>8.8064336457614023E-2</v>
      </c>
      <c r="J26" s="220">
        <v>0</v>
      </c>
      <c r="K26" s="220">
        <v>0</v>
      </c>
      <c r="L26" s="220">
        <v>0</v>
      </c>
      <c r="M26" s="220">
        <v>0</v>
      </c>
      <c r="N26" s="220">
        <v>0</v>
      </c>
      <c r="O26" s="220">
        <v>0</v>
      </c>
      <c r="P26" s="220">
        <v>51.05</v>
      </c>
      <c r="Q26" s="220">
        <v>0</v>
      </c>
      <c r="R26" s="220">
        <v>0</v>
      </c>
      <c r="S26" s="220">
        <v>0</v>
      </c>
      <c r="T26" s="220">
        <v>0</v>
      </c>
      <c r="U26" s="220">
        <v>0</v>
      </c>
      <c r="V26" s="220">
        <v>5</v>
      </c>
      <c r="W26" s="220">
        <v>0</v>
      </c>
      <c r="X26" s="220">
        <v>0</v>
      </c>
      <c r="Y26" s="220">
        <v>0</v>
      </c>
      <c r="Z26" s="220">
        <v>0</v>
      </c>
      <c r="AA26" s="220">
        <v>0</v>
      </c>
      <c r="AB26" s="220">
        <v>0</v>
      </c>
      <c r="AC26" s="220">
        <v>0</v>
      </c>
      <c r="AD26" s="220">
        <v>0</v>
      </c>
      <c r="AE26" s="220">
        <v>0</v>
      </c>
      <c r="AF26" s="220">
        <v>0</v>
      </c>
      <c r="AG26" s="220">
        <v>0</v>
      </c>
      <c r="AH26" s="220">
        <v>0</v>
      </c>
      <c r="AI26" s="220">
        <v>0</v>
      </c>
      <c r="AJ26" s="220">
        <v>0</v>
      </c>
    </row>
    <row r="27" spans="1:36" s="1" customFormat="1" ht="15.75" customHeight="1">
      <c r="A27" s="218" t="s">
        <v>10</v>
      </c>
      <c r="B27" s="218" t="s">
        <v>85</v>
      </c>
      <c r="C27" s="219" t="s">
        <v>120</v>
      </c>
      <c r="D27" s="350">
        <f>'H01-TT29'!D26</f>
        <v>15.780000000000001</v>
      </c>
      <c r="E27" s="351">
        <f t="shared" si="1"/>
        <v>2.4793135223927735E-2</v>
      </c>
      <c r="F27" s="334">
        <v>719.79</v>
      </c>
      <c r="G27" s="335">
        <f t="shared" si="0"/>
        <v>0</v>
      </c>
      <c r="H27" s="220">
        <f>'H12-CC HUYEN'!W48</f>
        <v>719.79000000000008</v>
      </c>
      <c r="I27" s="351">
        <f t="shared" si="2"/>
        <v>1.13091576697281</v>
      </c>
      <c r="J27" s="225">
        <v>2.75</v>
      </c>
      <c r="K27" s="225">
        <v>393.04000000000008</v>
      </c>
      <c r="L27" s="225">
        <v>6.5</v>
      </c>
      <c r="M27" s="225">
        <v>0</v>
      </c>
      <c r="N27" s="225">
        <v>2.4300000000000002</v>
      </c>
      <c r="O27" s="225">
        <v>3.23</v>
      </c>
      <c r="P27" s="225">
        <v>40.590000000000003</v>
      </c>
      <c r="Q27" s="225">
        <v>3.66</v>
      </c>
      <c r="R27" s="225">
        <v>1</v>
      </c>
      <c r="S27" s="225">
        <v>2.6399999999999997</v>
      </c>
      <c r="T27" s="225">
        <v>24.509999999999998</v>
      </c>
      <c r="U27" s="225">
        <v>1.5</v>
      </c>
      <c r="V27" s="225">
        <v>11.72</v>
      </c>
      <c r="W27" s="225">
        <v>0.06</v>
      </c>
      <c r="X27" s="225">
        <v>1.32</v>
      </c>
      <c r="Y27" s="225">
        <v>4</v>
      </c>
      <c r="Z27" s="225">
        <v>3.7</v>
      </c>
      <c r="AA27" s="225">
        <v>0.1</v>
      </c>
      <c r="AB27" s="225">
        <v>0</v>
      </c>
      <c r="AC27" s="225">
        <v>0</v>
      </c>
      <c r="AD27" s="225">
        <v>5</v>
      </c>
      <c r="AE27" s="225">
        <v>7.8999999999999995</v>
      </c>
      <c r="AF27" s="225">
        <v>100</v>
      </c>
      <c r="AG27" s="225">
        <v>98.460000000000008</v>
      </c>
      <c r="AH27" s="225">
        <v>0.15</v>
      </c>
      <c r="AI27" s="225">
        <v>5.53</v>
      </c>
      <c r="AJ27" s="225">
        <v>0</v>
      </c>
    </row>
    <row r="28" spans="1:36" s="1" customFormat="1" ht="15.75" customHeight="1">
      <c r="A28" s="218" t="s">
        <v>18</v>
      </c>
      <c r="B28" s="218" t="s">
        <v>86</v>
      </c>
      <c r="C28" s="219" t="s">
        <v>48</v>
      </c>
      <c r="D28" s="350">
        <f>'H01-TT29'!D27</f>
        <v>40.760000000000005</v>
      </c>
      <c r="E28" s="351">
        <f t="shared" si="1"/>
        <v>6.4041076788801929E-2</v>
      </c>
      <c r="F28" s="334">
        <v>111.46000000000001</v>
      </c>
      <c r="G28" s="335">
        <f t="shared" si="0"/>
        <v>-9.8800000000000239</v>
      </c>
      <c r="H28" s="220">
        <f>'H12-CC HUYEN'!X48</f>
        <v>101.57999999999998</v>
      </c>
      <c r="I28" s="351">
        <f t="shared" si="2"/>
        <v>0.15959991609927621</v>
      </c>
      <c r="J28" s="220">
        <v>3.6399999999999997</v>
      </c>
      <c r="K28" s="220">
        <v>7.9</v>
      </c>
      <c r="L28" s="220">
        <v>4.7300000000000004</v>
      </c>
      <c r="M28" s="220">
        <v>4.16</v>
      </c>
      <c r="N28" s="220">
        <v>0.5</v>
      </c>
      <c r="O28" s="220">
        <v>0</v>
      </c>
      <c r="P28" s="220">
        <v>0.45</v>
      </c>
      <c r="Q28" s="220">
        <v>0.45</v>
      </c>
      <c r="R28" s="220">
        <v>4</v>
      </c>
      <c r="S28" s="220">
        <v>2.3199999999999998</v>
      </c>
      <c r="T28" s="220">
        <v>1.7</v>
      </c>
      <c r="U28" s="220">
        <v>0</v>
      </c>
      <c r="V28" s="220">
        <v>2.77</v>
      </c>
      <c r="W28" s="220">
        <v>0</v>
      </c>
      <c r="X28" s="220">
        <v>2.2800000000000002</v>
      </c>
      <c r="Y28" s="220">
        <v>2.44</v>
      </c>
      <c r="Z28" s="220">
        <v>9.4899999999999984</v>
      </c>
      <c r="AA28" s="220">
        <v>3.34</v>
      </c>
      <c r="AB28" s="220">
        <v>8</v>
      </c>
      <c r="AC28" s="220">
        <v>0.25</v>
      </c>
      <c r="AD28" s="220">
        <v>6</v>
      </c>
      <c r="AE28" s="220">
        <v>6.25</v>
      </c>
      <c r="AF28" s="220">
        <v>7.74</v>
      </c>
      <c r="AG28" s="220">
        <v>3.3</v>
      </c>
      <c r="AH28" s="220">
        <v>6.02</v>
      </c>
      <c r="AI28" s="220">
        <v>4.0999999999999996</v>
      </c>
      <c r="AJ28" s="220">
        <v>9.75</v>
      </c>
    </row>
    <row r="29" spans="1:36" s="1" customFormat="1" ht="15.75" customHeight="1">
      <c r="A29" s="218" t="s">
        <v>19</v>
      </c>
      <c r="B29" s="218" t="s">
        <v>87</v>
      </c>
      <c r="C29" s="219" t="s">
        <v>41</v>
      </c>
      <c r="D29" s="350">
        <f>'H01-TT29'!D28</f>
        <v>34.67</v>
      </c>
      <c r="E29" s="351">
        <f t="shared" si="1"/>
        <v>5.447262346093628E-2</v>
      </c>
      <c r="F29" s="334">
        <v>34.68</v>
      </c>
      <c r="G29" s="335">
        <f t="shared" si="0"/>
        <v>-9.9999999999980105E-3</v>
      </c>
      <c r="H29" s="220">
        <f>'H12-CC HUYEN'!Y48</f>
        <v>34.67</v>
      </c>
      <c r="I29" s="351">
        <f t="shared" si="2"/>
        <v>5.447262346093628E-2</v>
      </c>
      <c r="J29" s="225">
        <v>0.2</v>
      </c>
      <c r="K29" s="225">
        <v>1.55</v>
      </c>
      <c r="L29" s="225">
        <v>0</v>
      </c>
      <c r="M29" s="225">
        <v>0</v>
      </c>
      <c r="N29" s="225">
        <v>0</v>
      </c>
      <c r="O29" s="225">
        <v>0</v>
      </c>
      <c r="P29" s="225">
        <v>0</v>
      </c>
      <c r="Q29" s="225">
        <v>0</v>
      </c>
      <c r="R29" s="225">
        <v>0</v>
      </c>
      <c r="S29" s="225">
        <v>0</v>
      </c>
      <c r="T29" s="225">
        <v>0</v>
      </c>
      <c r="U29" s="225">
        <v>0</v>
      </c>
      <c r="V29" s="225">
        <v>0</v>
      </c>
      <c r="W29" s="225">
        <v>0</v>
      </c>
      <c r="X29" s="225">
        <v>0</v>
      </c>
      <c r="Y29" s="225">
        <v>0</v>
      </c>
      <c r="Z29" s="225">
        <v>0</v>
      </c>
      <c r="AA29" s="225">
        <v>0</v>
      </c>
      <c r="AB29" s="225">
        <v>0</v>
      </c>
      <c r="AC29" s="225">
        <v>0</v>
      </c>
      <c r="AD29" s="225">
        <v>4.91</v>
      </c>
      <c r="AE29" s="225">
        <v>14.62</v>
      </c>
      <c r="AF29" s="225">
        <v>0</v>
      </c>
      <c r="AG29" s="225">
        <v>13.39</v>
      </c>
      <c r="AH29" s="225">
        <v>0</v>
      </c>
      <c r="AI29" s="225">
        <v>0</v>
      </c>
      <c r="AJ29" s="225">
        <v>0</v>
      </c>
    </row>
    <row r="30" spans="1:36" s="1" customFormat="1" ht="30">
      <c r="A30" s="218" t="s">
        <v>42</v>
      </c>
      <c r="B30" s="218" t="s">
        <v>126</v>
      </c>
      <c r="C30" s="219" t="s">
        <v>27</v>
      </c>
      <c r="D30" s="350">
        <f>'H01-TT29'!D29</f>
        <v>3708.24</v>
      </c>
      <c r="E30" s="351">
        <f t="shared" si="1"/>
        <v>5.8262925071468805</v>
      </c>
      <c r="F30" s="334">
        <v>4258.33</v>
      </c>
      <c r="G30" s="335">
        <f t="shared" si="0"/>
        <v>-11.909999999999854</v>
      </c>
      <c r="H30" s="220">
        <f>'H12-CC HUYEN'!Z48</f>
        <v>4246.42</v>
      </c>
      <c r="I30" s="351">
        <f t="shared" si="2"/>
        <v>6.6718672546002029</v>
      </c>
      <c r="J30" s="225">
        <v>104.49000000000001</v>
      </c>
      <c r="K30" s="225">
        <v>163.38</v>
      </c>
      <c r="L30" s="225">
        <v>208.82</v>
      </c>
      <c r="M30" s="225">
        <v>147.52000000000001</v>
      </c>
      <c r="N30" s="225">
        <v>202.03</v>
      </c>
      <c r="O30" s="225">
        <v>130.69</v>
      </c>
      <c r="P30" s="225">
        <v>160.94999999999999</v>
      </c>
      <c r="Q30" s="225">
        <v>194.3</v>
      </c>
      <c r="R30" s="225">
        <v>169.91</v>
      </c>
      <c r="S30" s="225">
        <v>155.22000000000003</v>
      </c>
      <c r="T30" s="225">
        <v>124.80000000000001</v>
      </c>
      <c r="U30" s="225">
        <v>189.69000000000003</v>
      </c>
      <c r="V30" s="225">
        <v>48.33</v>
      </c>
      <c r="W30" s="225">
        <v>106.82</v>
      </c>
      <c r="X30" s="225">
        <v>213.37</v>
      </c>
      <c r="Y30" s="225">
        <v>162.93000000000004</v>
      </c>
      <c r="Z30" s="225">
        <v>85.78</v>
      </c>
      <c r="AA30" s="225">
        <v>302.77999999999992</v>
      </c>
      <c r="AB30" s="225">
        <v>70.010000000000005</v>
      </c>
      <c r="AC30" s="225">
        <v>87.570000000000007</v>
      </c>
      <c r="AD30" s="225">
        <v>179</v>
      </c>
      <c r="AE30" s="225">
        <v>202.22000000000003</v>
      </c>
      <c r="AF30" s="225">
        <v>211.42000000000002</v>
      </c>
      <c r="AG30" s="225">
        <v>127.38</v>
      </c>
      <c r="AH30" s="225">
        <v>148.88</v>
      </c>
      <c r="AI30" s="225">
        <v>237.15</v>
      </c>
      <c r="AJ30" s="225">
        <v>110.98</v>
      </c>
    </row>
    <row r="31" spans="1:36" s="2" customFormat="1" ht="15.75" customHeight="1">
      <c r="A31" s="218" t="s">
        <v>125</v>
      </c>
      <c r="B31" s="218" t="s">
        <v>101</v>
      </c>
      <c r="C31" s="219" t="s">
        <v>140</v>
      </c>
      <c r="D31" s="350">
        <f>'H01-TT29'!D30</f>
        <v>1.8199999999999998</v>
      </c>
      <c r="E31" s="351">
        <f t="shared" si="1"/>
        <v>2.8595377761437557E-3</v>
      </c>
      <c r="F31" s="334">
        <v>2.34</v>
      </c>
      <c r="G31" s="335">
        <f t="shared" si="0"/>
        <v>9.9999999999997868E-3</v>
      </c>
      <c r="H31" s="220">
        <f>'H12-CC HUYEN'!AA48</f>
        <v>2.3499999999999996</v>
      </c>
      <c r="I31" s="351">
        <f t="shared" si="2"/>
        <v>3.6922603153504534E-3</v>
      </c>
      <c r="J31" s="226">
        <v>0</v>
      </c>
      <c r="K31" s="226">
        <v>0</v>
      </c>
      <c r="L31" s="226">
        <v>0</v>
      </c>
      <c r="M31" s="226">
        <v>0</v>
      </c>
      <c r="N31" s="226">
        <v>0</v>
      </c>
      <c r="O31" s="226">
        <v>0</v>
      </c>
      <c r="P31" s="226">
        <v>0.38</v>
      </c>
      <c r="Q31" s="226">
        <v>0</v>
      </c>
      <c r="R31" s="226">
        <v>0</v>
      </c>
      <c r="S31" s="226">
        <v>0</v>
      </c>
      <c r="T31" s="226">
        <v>0.69</v>
      </c>
      <c r="U31" s="226">
        <v>0.05</v>
      </c>
      <c r="V31" s="226">
        <v>0</v>
      </c>
      <c r="W31" s="226">
        <v>0</v>
      </c>
      <c r="X31" s="226">
        <v>0</v>
      </c>
      <c r="Y31" s="226">
        <v>0</v>
      </c>
      <c r="Z31" s="226">
        <v>0</v>
      </c>
      <c r="AA31" s="226">
        <v>0</v>
      </c>
      <c r="AB31" s="226">
        <v>0</v>
      </c>
      <c r="AC31" s="226">
        <v>0</v>
      </c>
      <c r="AD31" s="226">
        <v>1.23</v>
      </c>
      <c r="AE31" s="226">
        <v>0</v>
      </c>
      <c r="AF31" s="226">
        <v>0</v>
      </c>
      <c r="AG31" s="226">
        <v>0</v>
      </c>
      <c r="AH31" s="226">
        <v>0</v>
      </c>
      <c r="AI31" s="226">
        <v>0</v>
      </c>
      <c r="AJ31" s="226">
        <v>0</v>
      </c>
    </row>
    <row r="32" spans="1:36" s="2" customFormat="1" ht="15.75" customHeight="1">
      <c r="A32" s="218" t="s">
        <v>167</v>
      </c>
      <c r="B32" s="218" t="s">
        <v>116</v>
      </c>
      <c r="C32" s="219" t="s">
        <v>119</v>
      </c>
      <c r="D32" s="350">
        <f>'H01-TT29'!D31</f>
        <v>0.48</v>
      </c>
      <c r="E32" s="351">
        <f t="shared" si="1"/>
        <v>7.5416380909285876E-4</v>
      </c>
      <c r="F32" s="334">
        <v>0.48</v>
      </c>
      <c r="G32" s="335">
        <f t="shared" si="0"/>
        <v>0</v>
      </c>
      <c r="H32" s="220">
        <f>'H12-CC HUYEN'!AB48</f>
        <v>0.48</v>
      </c>
      <c r="I32" s="351">
        <f t="shared" si="2"/>
        <v>7.5416380909285876E-4</v>
      </c>
      <c r="J32" s="226">
        <v>0</v>
      </c>
      <c r="K32" s="226">
        <v>0</v>
      </c>
      <c r="L32" s="226">
        <v>0</v>
      </c>
      <c r="M32" s="226">
        <v>0</v>
      </c>
      <c r="N32" s="226">
        <v>0</v>
      </c>
      <c r="O32" s="226">
        <v>0</v>
      </c>
      <c r="P32" s="226">
        <v>0</v>
      </c>
      <c r="Q32" s="226">
        <v>0.48</v>
      </c>
      <c r="R32" s="226">
        <v>0</v>
      </c>
      <c r="S32" s="226">
        <v>0</v>
      </c>
      <c r="T32" s="226">
        <v>0</v>
      </c>
      <c r="U32" s="226">
        <v>0</v>
      </c>
      <c r="V32" s="226">
        <v>0</v>
      </c>
      <c r="W32" s="226">
        <v>0</v>
      </c>
      <c r="X32" s="226">
        <v>0</v>
      </c>
      <c r="Y32" s="226">
        <v>0</v>
      </c>
      <c r="Z32" s="226">
        <v>0</v>
      </c>
      <c r="AA32" s="226">
        <v>0</v>
      </c>
      <c r="AB32" s="226">
        <v>0</v>
      </c>
      <c r="AC32" s="226">
        <v>0</v>
      </c>
      <c r="AD32" s="226">
        <v>0</v>
      </c>
      <c r="AE32" s="226">
        <v>0</v>
      </c>
      <c r="AF32" s="226">
        <v>0</v>
      </c>
      <c r="AG32" s="226">
        <v>0</v>
      </c>
      <c r="AH32" s="226">
        <v>0</v>
      </c>
      <c r="AI32" s="226">
        <v>0</v>
      </c>
      <c r="AJ32" s="226">
        <v>0</v>
      </c>
    </row>
    <row r="33" spans="1:36" s="1" customFormat="1" ht="15.75" customHeight="1">
      <c r="A33" s="218" t="s">
        <v>168</v>
      </c>
      <c r="B33" s="218" t="s">
        <v>81</v>
      </c>
      <c r="C33" s="219" t="s">
        <v>70</v>
      </c>
      <c r="D33" s="350">
        <f>'H01-TT29'!D32</f>
        <v>15.860000000000001</v>
      </c>
      <c r="E33" s="351">
        <f t="shared" si="1"/>
        <v>2.4918829192109873E-2</v>
      </c>
      <c r="F33" s="334">
        <v>122.86</v>
      </c>
      <c r="G33" s="335">
        <f t="shared" si="0"/>
        <v>-99.5</v>
      </c>
      <c r="H33" s="220">
        <f>'H12-CC HUYEN'!AC48</f>
        <v>23.36</v>
      </c>
      <c r="I33" s="351">
        <f t="shared" si="2"/>
        <v>3.6702638709185789E-2</v>
      </c>
      <c r="J33" s="220">
        <v>0</v>
      </c>
      <c r="K33" s="220">
        <v>2.2999999999999998</v>
      </c>
      <c r="L33" s="220">
        <v>0</v>
      </c>
      <c r="M33" s="220">
        <v>0</v>
      </c>
      <c r="N33" s="220">
        <v>0</v>
      </c>
      <c r="O33" s="220">
        <v>0</v>
      </c>
      <c r="P33" s="220">
        <v>0</v>
      </c>
      <c r="Q33" s="220">
        <v>0</v>
      </c>
      <c r="R33" s="220">
        <v>0</v>
      </c>
      <c r="S33" s="220">
        <v>0</v>
      </c>
      <c r="T33" s="220">
        <v>0</v>
      </c>
      <c r="U33" s="220">
        <v>0</v>
      </c>
      <c r="V33" s="220">
        <v>0</v>
      </c>
      <c r="W33" s="220">
        <v>0</v>
      </c>
      <c r="X33" s="220">
        <v>0.24</v>
      </c>
      <c r="Y33" s="220">
        <v>0</v>
      </c>
      <c r="Z33" s="220">
        <v>1</v>
      </c>
      <c r="AA33" s="220">
        <v>16.350000000000001</v>
      </c>
      <c r="AB33" s="220">
        <v>1</v>
      </c>
      <c r="AC33" s="220">
        <v>1</v>
      </c>
      <c r="AD33" s="220">
        <v>0</v>
      </c>
      <c r="AE33" s="220">
        <v>0</v>
      </c>
      <c r="AF33" s="220">
        <v>0</v>
      </c>
      <c r="AG33" s="220">
        <v>0</v>
      </c>
      <c r="AH33" s="220">
        <v>0</v>
      </c>
      <c r="AI33" s="220">
        <v>1.47</v>
      </c>
      <c r="AJ33" s="220">
        <v>0</v>
      </c>
    </row>
    <row r="34" spans="1:36" s="1" customFormat="1" ht="15.75" customHeight="1">
      <c r="A34" s="218" t="s">
        <v>169</v>
      </c>
      <c r="B34" s="218" t="s">
        <v>88</v>
      </c>
      <c r="C34" s="219" t="s">
        <v>93</v>
      </c>
      <c r="D34" s="350">
        <f>'H01-TT29'!D33</f>
        <v>1608.01</v>
      </c>
      <c r="E34" s="351">
        <f t="shared" si="1"/>
        <v>2.5264644722070995</v>
      </c>
      <c r="F34" s="334">
        <v>1717.77</v>
      </c>
      <c r="G34" s="335">
        <f t="shared" si="0"/>
        <v>-8.0000000000381988E-2</v>
      </c>
      <c r="H34" s="220">
        <f>'H12-CC HUYEN'!AD48</f>
        <v>1717.6899999999996</v>
      </c>
      <c r="I34" s="351">
        <f t="shared" si="2"/>
        <v>2.6987909025848174</v>
      </c>
      <c r="J34" s="220">
        <v>0</v>
      </c>
      <c r="K34" s="220">
        <v>0</v>
      </c>
      <c r="L34" s="220">
        <v>59.629999999999995</v>
      </c>
      <c r="M34" s="220">
        <v>59.42</v>
      </c>
      <c r="N34" s="220">
        <v>105.85000000000001</v>
      </c>
      <c r="O34" s="220">
        <v>41.980000000000004</v>
      </c>
      <c r="P34" s="220">
        <v>55.82</v>
      </c>
      <c r="Q34" s="220">
        <v>193.62</v>
      </c>
      <c r="R34" s="220">
        <v>60.09</v>
      </c>
      <c r="S34" s="220">
        <v>137.03</v>
      </c>
      <c r="T34" s="220">
        <v>47.37</v>
      </c>
      <c r="U34" s="220">
        <v>52.089999999999996</v>
      </c>
      <c r="V34" s="220">
        <v>69.650000000000006</v>
      </c>
      <c r="W34" s="220">
        <v>49.430000000000007</v>
      </c>
      <c r="X34" s="220">
        <v>70.25</v>
      </c>
      <c r="Y34" s="220">
        <v>38.68</v>
      </c>
      <c r="Z34" s="220">
        <v>42.23</v>
      </c>
      <c r="AA34" s="220">
        <v>114.54</v>
      </c>
      <c r="AB34" s="220">
        <v>38.369999999999997</v>
      </c>
      <c r="AC34" s="220">
        <v>36.11</v>
      </c>
      <c r="AD34" s="220">
        <v>69.239999999999995</v>
      </c>
      <c r="AE34" s="220">
        <v>75.36999999999999</v>
      </c>
      <c r="AF34" s="220">
        <v>54.76</v>
      </c>
      <c r="AG34" s="220">
        <v>58.86</v>
      </c>
      <c r="AH34" s="220">
        <v>63.510000000000005</v>
      </c>
      <c r="AI34" s="220">
        <v>68.73</v>
      </c>
      <c r="AJ34" s="220">
        <v>55.06</v>
      </c>
    </row>
    <row r="35" spans="1:36" ht="15.75" customHeight="1">
      <c r="A35" s="218" t="s">
        <v>170</v>
      </c>
      <c r="B35" s="218" t="s">
        <v>89</v>
      </c>
      <c r="C35" s="219" t="s">
        <v>94</v>
      </c>
      <c r="D35" s="350">
        <f>'H01-TT29'!D34</f>
        <v>132.84</v>
      </c>
      <c r="E35" s="351">
        <f t="shared" si="1"/>
        <v>0.20871483416644868</v>
      </c>
      <c r="F35" s="334">
        <v>156.22</v>
      </c>
      <c r="G35" s="335">
        <f t="shared" si="0"/>
        <v>-8.4399999999999977</v>
      </c>
      <c r="H35" s="220">
        <f>'H12-CC HUYEN'!AE48</f>
        <v>147.78</v>
      </c>
      <c r="I35" s="351">
        <f t="shared" si="2"/>
        <v>0.23218818272446387</v>
      </c>
      <c r="J35" s="220">
        <v>83.53</v>
      </c>
      <c r="K35" s="220">
        <v>64.25</v>
      </c>
      <c r="L35" s="220">
        <v>0</v>
      </c>
      <c r="M35" s="220">
        <v>0</v>
      </c>
      <c r="N35" s="220">
        <v>0</v>
      </c>
      <c r="O35" s="220">
        <v>0</v>
      </c>
      <c r="P35" s="220">
        <v>0</v>
      </c>
      <c r="Q35" s="220">
        <v>0</v>
      </c>
      <c r="R35" s="220">
        <v>0</v>
      </c>
      <c r="S35" s="220">
        <v>0</v>
      </c>
      <c r="T35" s="220">
        <v>0</v>
      </c>
      <c r="U35" s="220">
        <v>0</v>
      </c>
      <c r="V35" s="220">
        <v>0</v>
      </c>
      <c r="W35" s="220">
        <v>0</v>
      </c>
      <c r="X35" s="220">
        <v>0</v>
      </c>
      <c r="Y35" s="220">
        <v>0</v>
      </c>
      <c r="Z35" s="220">
        <v>0</v>
      </c>
      <c r="AA35" s="220">
        <v>0</v>
      </c>
      <c r="AB35" s="220">
        <v>0</v>
      </c>
      <c r="AC35" s="220">
        <v>0</v>
      </c>
      <c r="AD35" s="220">
        <v>0</v>
      </c>
      <c r="AE35" s="220">
        <v>0</v>
      </c>
      <c r="AF35" s="220">
        <v>0</v>
      </c>
      <c r="AG35" s="220">
        <v>0</v>
      </c>
      <c r="AH35" s="220">
        <v>0</v>
      </c>
      <c r="AI35" s="220">
        <v>0</v>
      </c>
      <c r="AJ35" s="220">
        <v>0</v>
      </c>
    </row>
    <row r="36" spans="1:36" s="1" customFormat="1" ht="15.75" customHeight="1">
      <c r="A36" s="218" t="s">
        <v>171</v>
      </c>
      <c r="B36" s="218" t="s">
        <v>90</v>
      </c>
      <c r="C36" s="219" t="s">
        <v>98</v>
      </c>
      <c r="D36" s="350">
        <f>'H01-TT29'!D35</f>
        <v>64.37</v>
      </c>
      <c r="E36" s="351">
        <f t="shared" si="1"/>
        <v>0.10113650914855693</v>
      </c>
      <c r="F36" s="334">
        <v>69.52</v>
      </c>
      <c r="G36" s="335">
        <f t="shared" si="0"/>
        <v>-1.1199999999999903</v>
      </c>
      <c r="H36" s="220">
        <f>'H12-CC HUYEN'!AF48</f>
        <v>68.400000000000006</v>
      </c>
      <c r="I36" s="351">
        <f t="shared" si="2"/>
        <v>0.10746834279573238</v>
      </c>
      <c r="J36" s="220">
        <v>12.120000000000001</v>
      </c>
      <c r="K36" s="220">
        <v>1.08</v>
      </c>
      <c r="L36" s="220">
        <v>0.28000000000000003</v>
      </c>
      <c r="M36" s="220">
        <v>0.44</v>
      </c>
      <c r="N36" s="220">
        <v>2.62</v>
      </c>
      <c r="O36" s="220">
        <v>0.89</v>
      </c>
      <c r="P36" s="220">
        <v>0.45</v>
      </c>
      <c r="Q36" s="220">
        <v>4.75</v>
      </c>
      <c r="R36" s="220">
        <v>1.5499999999999998</v>
      </c>
      <c r="S36" s="220">
        <v>1.66</v>
      </c>
      <c r="T36" s="220">
        <v>2.0300000000000002</v>
      </c>
      <c r="U36" s="220">
        <v>0.57999999999999996</v>
      </c>
      <c r="V36" s="220">
        <v>1.1100000000000001</v>
      </c>
      <c r="W36" s="220">
        <v>0.85999999999999988</v>
      </c>
      <c r="X36" s="220">
        <v>0.48</v>
      </c>
      <c r="Y36" s="220">
        <v>0.28000000000000003</v>
      </c>
      <c r="Z36" s="220">
        <v>0.65</v>
      </c>
      <c r="AA36" s="220">
        <v>27.53</v>
      </c>
      <c r="AB36" s="220">
        <v>0.26</v>
      </c>
      <c r="AC36" s="220">
        <v>1.9300000000000002</v>
      </c>
      <c r="AD36" s="220">
        <v>0.77</v>
      </c>
      <c r="AE36" s="220">
        <v>0.63</v>
      </c>
      <c r="AF36" s="220">
        <v>2.54</v>
      </c>
      <c r="AG36" s="220">
        <v>1.2999999999999998</v>
      </c>
      <c r="AH36" s="220">
        <v>0.26</v>
      </c>
      <c r="AI36" s="220">
        <v>0.47</v>
      </c>
      <c r="AJ36" s="220">
        <v>0.87999999999999989</v>
      </c>
    </row>
    <row r="37" spans="1:36" s="1" customFormat="1" ht="15.75" customHeight="1">
      <c r="A37" s="218" t="s">
        <v>172</v>
      </c>
      <c r="B37" s="218" t="s">
        <v>113</v>
      </c>
      <c r="C37" s="219" t="s">
        <v>95</v>
      </c>
      <c r="D37" s="350">
        <f>'H01-TT29'!D36</f>
        <v>0.83000000000000007</v>
      </c>
      <c r="E37" s="351">
        <f t="shared" si="1"/>
        <v>1.304074919889735E-3</v>
      </c>
      <c r="F37" s="334">
        <v>0.83</v>
      </c>
      <c r="G37" s="335">
        <f t="shared" si="0"/>
        <v>0</v>
      </c>
      <c r="H37" s="220">
        <f>'H12-CC HUYEN'!AG48</f>
        <v>0.83000000000000007</v>
      </c>
      <c r="I37" s="351">
        <f t="shared" si="2"/>
        <v>1.304074919889735E-3</v>
      </c>
      <c r="J37" s="225">
        <v>0.5</v>
      </c>
      <c r="K37" s="225">
        <v>0</v>
      </c>
      <c r="L37" s="225">
        <v>0</v>
      </c>
      <c r="M37" s="225">
        <v>0</v>
      </c>
      <c r="N37" s="225">
        <v>0</v>
      </c>
      <c r="O37" s="225">
        <v>0</v>
      </c>
      <c r="P37" s="225">
        <v>0</v>
      </c>
      <c r="Q37" s="225">
        <v>0</v>
      </c>
      <c r="R37" s="225">
        <v>0</v>
      </c>
      <c r="S37" s="225">
        <v>0</v>
      </c>
      <c r="T37" s="225">
        <v>7.0000000000000007E-2</v>
      </c>
      <c r="U37" s="225">
        <v>0</v>
      </c>
      <c r="V37" s="225">
        <v>0.08</v>
      </c>
      <c r="W37" s="225">
        <v>0</v>
      </c>
      <c r="X37" s="225">
        <v>0</v>
      </c>
      <c r="Y37" s="225">
        <v>0</v>
      </c>
      <c r="Z37" s="225">
        <v>0</v>
      </c>
      <c r="AA37" s="225">
        <v>0</v>
      </c>
      <c r="AB37" s="225">
        <v>0</v>
      </c>
      <c r="AC37" s="225">
        <v>0</v>
      </c>
      <c r="AD37" s="225">
        <v>0</v>
      </c>
      <c r="AE37" s="225">
        <v>0.18</v>
      </c>
      <c r="AF37" s="225">
        <v>0</v>
      </c>
      <c r="AG37" s="225">
        <v>0</v>
      </c>
      <c r="AH37" s="225">
        <v>0</v>
      </c>
      <c r="AI37" s="225">
        <v>0</v>
      </c>
      <c r="AJ37" s="225">
        <v>0</v>
      </c>
    </row>
    <row r="38" spans="1:36" s="1" customFormat="1" ht="15.75" customHeight="1">
      <c r="A38" s="218" t="s">
        <v>173</v>
      </c>
      <c r="B38" s="218" t="s">
        <v>117</v>
      </c>
      <c r="C38" s="219" t="s">
        <v>114</v>
      </c>
      <c r="D38" s="350">
        <f>'H01-TT29'!D37</f>
        <v>0</v>
      </c>
      <c r="E38" s="351">
        <f t="shared" si="1"/>
        <v>0</v>
      </c>
      <c r="F38" s="334"/>
      <c r="G38" s="335">
        <f t="shared" si="0"/>
        <v>0</v>
      </c>
      <c r="H38" s="220">
        <f>'H12-CC HUYEN'!AH48</f>
        <v>0</v>
      </c>
      <c r="I38" s="351">
        <f t="shared" si="2"/>
        <v>0</v>
      </c>
      <c r="J38" s="225">
        <v>0</v>
      </c>
      <c r="K38" s="225">
        <v>0</v>
      </c>
      <c r="L38" s="225">
        <v>0</v>
      </c>
      <c r="M38" s="225">
        <v>0</v>
      </c>
      <c r="N38" s="225">
        <v>0</v>
      </c>
      <c r="O38" s="225">
        <v>0</v>
      </c>
      <c r="P38" s="225">
        <v>0</v>
      </c>
      <c r="Q38" s="225">
        <v>0</v>
      </c>
      <c r="R38" s="225">
        <v>0</v>
      </c>
      <c r="S38" s="225">
        <v>0</v>
      </c>
      <c r="T38" s="225">
        <v>0</v>
      </c>
      <c r="U38" s="225">
        <v>0</v>
      </c>
      <c r="V38" s="225">
        <v>0</v>
      </c>
      <c r="W38" s="225">
        <v>0</v>
      </c>
      <c r="X38" s="225">
        <v>0</v>
      </c>
      <c r="Y38" s="225">
        <v>0</v>
      </c>
      <c r="Z38" s="225">
        <v>0</v>
      </c>
      <c r="AA38" s="225">
        <v>0</v>
      </c>
      <c r="AB38" s="225">
        <v>0</v>
      </c>
      <c r="AC38" s="225">
        <v>0</v>
      </c>
      <c r="AD38" s="225">
        <v>0</v>
      </c>
      <c r="AE38" s="225">
        <v>0</v>
      </c>
      <c r="AF38" s="225">
        <v>0</v>
      </c>
      <c r="AG38" s="225">
        <v>0</v>
      </c>
      <c r="AH38" s="225">
        <v>0</v>
      </c>
      <c r="AI38" s="225">
        <v>0</v>
      </c>
      <c r="AJ38" s="225">
        <v>0</v>
      </c>
    </row>
    <row r="39" spans="1:36" s="1" customFormat="1" ht="15.75" customHeight="1">
      <c r="A39" s="218" t="s">
        <v>174</v>
      </c>
      <c r="B39" s="218" t="s">
        <v>91</v>
      </c>
      <c r="C39" s="219" t="s">
        <v>96</v>
      </c>
      <c r="D39" s="350">
        <f>'H01-TT29'!D38</f>
        <v>11.750000000000002</v>
      </c>
      <c r="E39" s="351">
        <f t="shared" si="1"/>
        <v>1.8461301576752274E-2</v>
      </c>
      <c r="F39" s="334">
        <v>15.03</v>
      </c>
      <c r="G39" s="335">
        <f t="shared" si="0"/>
        <v>-9.9999999999962341E-3</v>
      </c>
      <c r="H39" s="220">
        <f>'H12-CC HUYEN'!AI48</f>
        <v>15.020000000000003</v>
      </c>
      <c r="I39" s="351">
        <f t="shared" si="2"/>
        <v>2.3599042526197378E-2</v>
      </c>
      <c r="J39" s="225">
        <v>0</v>
      </c>
      <c r="K39" s="225">
        <v>1.33</v>
      </c>
      <c r="L39" s="225">
        <v>1.17</v>
      </c>
      <c r="M39" s="225">
        <v>0</v>
      </c>
      <c r="N39" s="225">
        <v>0</v>
      </c>
      <c r="O39" s="225">
        <v>0</v>
      </c>
      <c r="P39" s="225">
        <v>0</v>
      </c>
      <c r="Q39" s="225">
        <v>0.12</v>
      </c>
      <c r="R39" s="225">
        <v>1.38</v>
      </c>
      <c r="S39" s="225">
        <v>0.51</v>
      </c>
      <c r="T39" s="225">
        <v>0.28000000000000003</v>
      </c>
      <c r="U39" s="225">
        <v>0.7</v>
      </c>
      <c r="V39" s="225">
        <v>0.44</v>
      </c>
      <c r="W39" s="225">
        <v>0</v>
      </c>
      <c r="X39" s="225">
        <v>3.35</v>
      </c>
      <c r="Y39" s="225">
        <v>2.58</v>
      </c>
      <c r="Z39" s="225">
        <v>0</v>
      </c>
      <c r="AA39" s="225">
        <v>0.09</v>
      </c>
      <c r="AB39" s="225">
        <v>0.05</v>
      </c>
      <c r="AC39" s="225">
        <v>0.98</v>
      </c>
      <c r="AD39" s="225">
        <v>0.56000000000000005</v>
      </c>
      <c r="AE39" s="225">
        <v>0</v>
      </c>
      <c r="AF39" s="225">
        <v>0.24</v>
      </c>
      <c r="AG39" s="225">
        <v>0.32</v>
      </c>
      <c r="AH39" s="225">
        <v>0.13</v>
      </c>
      <c r="AI39" s="225">
        <v>0</v>
      </c>
      <c r="AJ39" s="225">
        <v>0.79</v>
      </c>
    </row>
    <row r="40" spans="1:36" s="1" customFormat="1" ht="30">
      <c r="A40" s="218" t="s">
        <v>175</v>
      </c>
      <c r="B40" s="218" t="s">
        <v>92</v>
      </c>
      <c r="C40" s="219" t="s">
        <v>43</v>
      </c>
      <c r="D40" s="350">
        <f>'H01-TT29'!D39</f>
        <v>693.77</v>
      </c>
      <c r="E40" s="351">
        <f t="shared" si="1"/>
        <v>1.090033803821568</v>
      </c>
      <c r="F40" s="334">
        <v>735.83</v>
      </c>
      <c r="G40" s="335">
        <f t="shared" si="0"/>
        <v>-4.7800000000000864</v>
      </c>
      <c r="H40" s="220">
        <f>'H12-CC HUYEN'!AJ48</f>
        <v>731.05</v>
      </c>
      <c r="I40" s="351">
        <f t="shared" si="2"/>
        <v>1.1486071929944466</v>
      </c>
      <c r="J40" s="225">
        <v>13.12</v>
      </c>
      <c r="K40" s="225">
        <v>37.93</v>
      </c>
      <c r="L40" s="225">
        <v>65.78</v>
      </c>
      <c r="M40" s="225">
        <v>98.52</v>
      </c>
      <c r="N40" s="225">
        <v>22.81</v>
      </c>
      <c r="O40" s="225">
        <v>17.850000000000001</v>
      </c>
      <c r="P40" s="225">
        <v>21.02</v>
      </c>
      <c r="Q40" s="225">
        <v>15.59</v>
      </c>
      <c r="R40" s="225">
        <v>27.54</v>
      </c>
      <c r="S40" s="225">
        <v>11.27</v>
      </c>
      <c r="T40" s="225">
        <v>23.88</v>
      </c>
      <c r="U40" s="225">
        <v>15.57</v>
      </c>
      <c r="V40" s="225">
        <v>15.61</v>
      </c>
      <c r="W40" s="225">
        <v>14.82</v>
      </c>
      <c r="X40" s="225">
        <v>28.28</v>
      </c>
      <c r="Y40" s="225">
        <v>17.240000000000002</v>
      </c>
      <c r="Z40" s="225">
        <v>10.19</v>
      </c>
      <c r="AA40" s="225">
        <v>76.650000000000006</v>
      </c>
      <c r="AB40" s="225">
        <v>15.9</v>
      </c>
      <c r="AC40" s="225">
        <v>13.03</v>
      </c>
      <c r="AD40" s="225">
        <v>24.83</v>
      </c>
      <c r="AE40" s="225">
        <v>23.52</v>
      </c>
      <c r="AF40" s="225">
        <v>13.73</v>
      </c>
      <c r="AG40" s="225">
        <v>17.649999999999999</v>
      </c>
      <c r="AH40" s="225">
        <v>34.79</v>
      </c>
      <c r="AI40" s="225">
        <v>36.979999999999997</v>
      </c>
      <c r="AJ40" s="225">
        <v>16.95</v>
      </c>
    </row>
    <row r="41" spans="1:36" ht="13.5" customHeight="1">
      <c r="A41" s="218" t="s">
        <v>177</v>
      </c>
      <c r="B41" s="218" t="s">
        <v>99</v>
      </c>
      <c r="C41" s="219" t="s">
        <v>49</v>
      </c>
      <c r="D41" s="350">
        <f>'H01-TT29'!D40</f>
        <v>30.410000000000004</v>
      </c>
      <c r="E41" s="351">
        <f t="shared" si="1"/>
        <v>4.777941965523716E-2</v>
      </c>
      <c r="F41" s="334"/>
      <c r="G41" s="335">
        <f t="shared" si="0"/>
        <v>40.910000000000004</v>
      </c>
      <c r="H41" s="220">
        <f>'H12-CC HUYEN'!AK48</f>
        <v>40.910000000000004</v>
      </c>
      <c r="I41" s="351">
        <f t="shared" si="2"/>
        <v>6.4276752979143453E-2</v>
      </c>
      <c r="J41" s="220">
        <v>1.05</v>
      </c>
      <c r="K41" s="220">
        <v>0</v>
      </c>
      <c r="L41" s="220">
        <v>0</v>
      </c>
      <c r="M41" s="220">
        <v>0</v>
      </c>
      <c r="N41" s="220">
        <v>0</v>
      </c>
      <c r="O41" s="220">
        <v>0</v>
      </c>
      <c r="P41" s="220">
        <v>0</v>
      </c>
      <c r="Q41" s="220">
        <v>0.62</v>
      </c>
      <c r="R41" s="220">
        <v>2.88</v>
      </c>
      <c r="S41" s="220">
        <v>0</v>
      </c>
      <c r="T41" s="220">
        <v>0</v>
      </c>
      <c r="U41" s="220">
        <v>0</v>
      </c>
      <c r="V41" s="220">
        <v>0</v>
      </c>
      <c r="W41" s="220">
        <v>0</v>
      </c>
      <c r="X41" s="220">
        <v>6.77</v>
      </c>
      <c r="Y41" s="220">
        <v>0</v>
      </c>
      <c r="Z41" s="220">
        <v>4.99</v>
      </c>
      <c r="AA41" s="220">
        <v>0</v>
      </c>
      <c r="AB41" s="220">
        <v>0</v>
      </c>
      <c r="AC41" s="220">
        <v>0</v>
      </c>
      <c r="AD41" s="220">
        <v>5.29</v>
      </c>
      <c r="AE41" s="220">
        <v>0</v>
      </c>
      <c r="AF41" s="220">
        <v>0</v>
      </c>
      <c r="AG41" s="220">
        <v>5</v>
      </c>
      <c r="AH41" s="220">
        <v>0</v>
      </c>
      <c r="AI41" s="220">
        <v>0</v>
      </c>
      <c r="AJ41" s="220">
        <v>14.31</v>
      </c>
    </row>
    <row r="42" spans="1:36" ht="13.5" customHeight="1">
      <c r="A42" s="218" t="s">
        <v>178</v>
      </c>
      <c r="B42" s="218" t="s">
        <v>144</v>
      </c>
      <c r="C42" s="219" t="s">
        <v>142</v>
      </c>
      <c r="D42" s="350">
        <f>'H01-TT29'!D41</f>
        <v>37.9</v>
      </c>
      <c r="E42" s="351">
        <f t="shared" si="1"/>
        <v>5.954751742629031E-2</v>
      </c>
      <c r="F42" s="334"/>
      <c r="G42" s="335">
        <f t="shared" si="0"/>
        <v>46.51</v>
      </c>
      <c r="H42" s="220">
        <f>'H12-CC HUYEN'!AL48</f>
        <v>46.51</v>
      </c>
      <c r="I42" s="351">
        <f t="shared" si="2"/>
        <v>7.3075330751893458E-2</v>
      </c>
      <c r="J42" s="220">
        <v>2.81</v>
      </c>
      <c r="K42" s="220">
        <v>3.04</v>
      </c>
      <c r="L42" s="220">
        <v>1.25</v>
      </c>
      <c r="M42" s="220">
        <v>1.5899999999999999</v>
      </c>
      <c r="N42" s="220">
        <v>1.23</v>
      </c>
      <c r="O42" s="220">
        <v>1.8199999999999998</v>
      </c>
      <c r="P42" s="220">
        <v>0.90999999999999992</v>
      </c>
      <c r="Q42" s="220">
        <v>5.56</v>
      </c>
      <c r="R42" s="220">
        <v>1.76</v>
      </c>
      <c r="S42" s="220">
        <v>2.09</v>
      </c>
      <c r="T42" s="220">
        <v>1.75</v>
      </c>
      <c r="U42" s="220">
        <v>1.42</v>
      </c>
      <c r="V42" s="220">
        <v>1.06</v>
      </c>
      <c r="W42" s="220">
        <v>1.06</v>
      </c>
      <c r="X42" s="220">
        <v>1.4100000000000001</v>
      </c>
      <c r="Y42" s="220">
        <v>0.49</v>
      </c>
      <c r="Z42" s="220">
        <v>0.75</v>
      </c>
      <c r="AA42" s="220">
        <v>3.4400000000000004</v>
      </c>
      <c r="AB42" s="220">
        <v>1.59</v>
      </c>
      <c r="AC42" s="220">
        <v>1.24</v>
      </c>
      <c r="AD42" s="220">
        <v>1.1200000000000001</v>
      </c>
      <c r="AE42" s="220">
        <v>0.9</v>
      </c>
      <c r="AF42" s="220">
        <v>0.82</v>
      </c>
      <c r="AG42" s="220">
        <v>2.5</v>
      </c>
      <c r="AH42" s="220">
        <v>1.58</v>
      </c>
      <c r="AI42" s="220">
        <v>2.46</v>
      </c>
      <c r="AJ42" s="220">
        <v>0.86</v>
      </c>
    </row>
    <row r="43" spans="1:36" ht="13.5" customHeight="1">
      <c r="A43" s="218" t="s">
        <v>179</v>
      </c>
      <c r="B43" s="218" t="s">
        <v>145</v>
      </c>
      <c r="C43" s="219" t="s">
        <v>143</v>
      </c>
      <c r="D43" s="350">
        <f>'H01-TT29'!D42</f>
        <v>18.93</v>
      </c>
      <c r="E43" s="351">
        <f t="shared" si="1"/>
        <v>2.9742335221099616E-2</v>
      </c>
      <c r="F43" s="334"/>
      <c r="G43" s="335">
        <f t="shared" si="0"/>
        <v>24.43</v>
      </c>
      <c r="H43" s="220">
        <f>'H12-CC HUYEN'!AM48</f>
        <v>24.43</v>
      </c>
      <c r="I43" s="351">
        <f t="shared" si="2"/>
        <v>3.8383795533621957E-2</v>
      </c>
      <c r="J43" s="220">
        <v>5.61</v>
      </c>
      <c r="K43" s="220">
        <v>0</v>
      </c>
      <c r="L43" s="220">
        <v>0</v>
      </c>
      <c r="M43" s="220">
        <v>0</v>
      </c>
      <c r="N43" s="220">
        <v>0</v>
      </c>
      <c r="O43" s="220">
        <v>0</v>
      </c>
      <c r="P43" s="220">
        <v>0</v>
      </c>
      <c r="Q43" s="220">
        <v>0</v>
      </c>
      <c r="R43" s="220">
        <v>0</v>
      </c>
      <c r="S43" s="220">
        <v>0</v>
      </c>
      <c r="T43" s="220">
        <v>0</v>
      </c>
      <c r="U43" s="220">
        <v>0</v>
      </c>
      <c r="V43" s="220">
        <v>18.82</v>
      </c>
      <c r="W43" s="220">
        <v>0</v>
      </c>
      <c r="X43" s="220">
        <v>0</v>
      </c>
      <c r="Y43" s="220">
        <v>0</v>
      </c>
      <c r="Z43" s="220">
        <v>0</v>
      </c>
      <c r="AA43" s="220">
        <v>0</v>
      </c>
      <c r="AB43" s="220">
        <v>0</v>
      </c>
      <c r="AC43" s="220">
        <v>0</v>
      </c>
      <c r="AD43" s="220">
        <v>0</v>
      </c>
      <c r="AE43" s="220">
        <v>0</v>
      </c>
      <c r="AF43" s="220">
        <v>0</v>
      </c>
      <c r="AG43" s="220">
        <v>0</v>
      </c>
      <c r="AH43" s="220">
        <v>0</v>
      </c>
      <c r="AI43" s="220">
        <v>0</v>
      </c>
      <c r="AJ43" s="220">
        <v>0</v>
      </c>
    </row>
    <row r="44" spans="1:36" ht="13.5" customHeight="1">
      <c r="A44" s="218" t="s">
        <v>180</v>
      </c>
      <c r="B44" s="218" t="s">
        <v>141</v>
      </c>
      <c r="C44" s="219" t="s">
        <v>100</v>
      </c>
      <c r="D44" s="350">
        <f>'H01-TT29'!D43</f>
        <v>42.709999999999994</v>
      </c>
      <c r="E44" s="351">
        <f t="shared" si="1"/>
        <v>6.7104867263241649E-2</v>
      </c>
      <c r="F44" s="334">
        <v>0</v>
      </c>
      <c r="G44" s="335">
        <f t="shared" si="0"/>
        <v>43.379999999999995</v>
      </c>
      <c r="H44" s="220">
        <f>'H12-CC HUYEN'!AN48</f>
        <v>43.379999999999995</v>
      </c>
      <c r="I44" s="351">
        <f t="shared" si="2"/>
        <v>6.8157554246767102E-2</v>
      </c>
      <c r="J44" s="220">
        <v>1.21</v>
      </c>
      <c r="K44" s="220">
        <v>1.1399999999999999</v>
      </c>
      <c r="L44" s="220">
        <v>3.19</v>
      </c>
      <c r="M44" s="220">
        <v>2.9</v>
      </c>
      <c r="N44" s="220">
        <v>1.95</v>
      </c>
      <c r="O44" s="220">
        <v>0.26</v>
      </c>
      <c r="P44" s="220">
        <v>1.02</v>
      </c>
      <c r="Q44" s="220">
        <v>2.2200000000000002</v>
      </c>
      <c r="R44" s="220">
        <v>2.67</v>
      </c>
      <c r="S44" s="220">
        <v>4.4400000000000004</v>
      </c>
      <c r="T44" s="220">
        <v>3</v>
      </c>
      <c r="U44" s="220">
        <v>0.44</v>
      </c>
      <c r="V44" s="220">
        <v>1.24</v>
      </c>
      <c r="W44" s="220">
        <v>0.61</v>
      </c>
      <c r="X44" s="220">
        <v>1</v>
      </c>
      <c r="Y44" s="220">
        <v>0.94</v>
      </c>
      <c r="Z44" s="220">
        <v>0.7</v>
      </c>
      <c r="AA44" s="220">
        <v>0.65</v>
      </c>
      <c r="AB44" s="220">
        <v>0.81</v>
      </c>
      <c r="AC44" s="220">
        <v>0.59</v>
      </c>
      <c r="AD44" s="220">
        <v>6.14</v>
      </c>
      <c r="AE44" s="220">
        <v>2.21</v>
      </c>
      <c r="AF44" s="220">
        <v>1.57</v>
      </c>
      <c r="AG44" s="220">
        <v>0.18</v>
      </c>
      <c r="AH44" s="220">
        <v>1.41</v>
      </c>
      <c r="AI44" s="220">
        <v>0.63</v>
      </c>
      <c r="AJ44" s="220">
        <v>0.26</v>
      </c>
    </row>
    <row r="45" spans="1:36" ht="13.5" customHeight="1">
      <c r="A45" s="218" t="s">
        <v>181</v>
      </c>
      <c r="B45" s="218" t="s">
        <v>147</v>
      </c>
      <c r="C45" s="219" t="s">
        <v>148</v>
      </c>
      <c r="D45" s="350">
        <f>'H01-TT29'!D44</f>
        <v>1183.47</v>
      </c>
      <c r="E45" s="351">
        <f t="shared" si="1"/>
        <v>1.8594380065565117</v>
      </c>
      <c r="F45" s="334"/>
      <c r="G45" s="335">
        <f t="shared" si="0"/>
        <v>1118.7800000000002</v>
      </c>
      <c r="H45" s="220">
        <f>'H12-CC HUYEN'!AO48</f>
        <v>1118.7800000000002</v>
      </c>
      <c r="I45" s="351">
        <f t="shared" si="2"/>
        <v>1.7577987215352264</v>
      </c>
      <c r="J45" s="220">
        <v>17.73</v>
      </c>
      <c r="K45" s="220">
        <v>67.040000000000006</v>
      </c>
      <c r="L45" s="220">
        <v>0</v>
      </c>
      <c r="M45" s="220">
        <v>0.23</v>
      </c>
      <c r="N45" s="220">
        <v>0</v>
      </c>
      <c r="O45" s="220">
        <v>0</v>
      </c>
      <c r="P45" s="220">
        <v>24.52</v>
      </c>
      <c r="Q45" s="220">
        <v>24.46</v>
      </c>
      <c r="R45" s="220">
        <v>14.46</v>
      </c>
      <c r="S45" s="220">
        <v>20.92</v>
      </c>
      <c r="T45" s="220">
        <v>19.21</v>
      </c>
      <c r="U45" s="220">
        <v>25.58</v>
      </c>
      <c r="V45" s="220">
        <v>74.33</v>
      </c>
      <c r="W45" s="220">
        <v>25.69</v>
      </c>
      <c r="X45" s="220">
        <v>52.54</v>
      </c>
      <c r="Y45" s="220">
        <v>53.38</v>
      </c>
      <c r="Z45" s="220">
        <v>220.58</v>
      </c>
      <c r="AA45" s="220">
        <v>61.83</v>
      </c>
      <c r="AB45" s="220">
        <v>27.18</v>
      </c>
      <c r="AC45" s="220">
        <v>40.620000000000005</v>
      </c>
      <c r="AD45" s="220">
        <v>58.4</v>
      </c>
      <c r="AE45" s="220">
        <v>61.32</v>
      </c>
      <c r="AF45" s="220">
        <v>113.46</v>
      </c>
      <c r="AG45" s="220">
        <v>25.54</v>
      </c>
      <c r="AH45" s="220">
        <v>23</v>
      </c>
      <c r="AI45" s="220">
        <v>56.45</v>
      </c>
      <c r="AJ45" s="220">
        <v>10.31</v>
      </c>
    </row>
    <row r="46" spans="1:36" ht="13.5" customHeight="1">
      <c r="A46" s="218" t="s">
        <v>182</v>
      </c>
      <c r="B46" s="218" t="s">
        <v>146</v>
      </c>
      <c r="C46" s="219" t="s">
        <v>149</v>
      </c>
      <c r="D46" s="350">
        <f>'H01-TT29'!D45</f>
        <v>3784.1099999999997</v>
      </c>
      <c r="E46" s="351">
        <f t="shared" si="1"/>
        <v>5.9454975242216195</v>
      </c>
      <c r="F46" s="334"/>
      <c r="G46" s="335">
        <f t="shared" si="0"/>
        <v>3711.87</v>
      </c>
      <c r="H46" s="220">
        <f>'H12-CC HUYEN'!AP48</f>
        <v>3711.87</v>
      </c>
      <c r="I46" s="351">
        <f t="shared" si="2"/>
        <v>5.8319958709531452</v>
      </c>
      <c r="J46" s="220">
        <v>0.7</v>
      </c>
      <c r="K46" s="220">
        <v>16.690000000000001</v>
      </c>
      <c r="L46" s="220">
        <v>5.49</v>
      </c>
      <c r="M46" s="220">
        <v>9.02</v>
      </c>
      <c r="N46" s="220">
        <v>11.7</v>
      </c>
      <c r="O46" s="220">
        <v>2.5600000000000005</v>
      </c>
      <c r="P46" s="220">
        <v>2.2000000000000002</v>
      </c>
      <c r="Q46" s="220">
        <v>0.26</v>
      </c>
      <c r="R46" s="220">
        <v>0</v>
      </c>
      <c r="S46" s="220">
        <v>0.27</v>
      </c>
      <c r="T46" s="220">
        <v>2.12</v>
      </c>
      <c r="U46" s="220">
        <v>263.79000000000002</v>
      </c>
      <c r="V46" s="220">
        <v>0</v>
      </c>
      <c r="W46" s="220">
        <v>5.6</v>
      </c>
      <c r="X46" s="220">
        <v>9.0299999999999994</v>
      </c>
      <c r="Y46" s="220">
        <v>0</v>
      </c>
      <c r="Z46" s="220">
        <v>4.4000000000000004</v>
      </c>
      <c r="AA46" s="220">
        <v>1.9</v>
      </c>
      <c r="AB46" s="220">
        <v>7.0000000000000007E-2</v>
      </c>
      <c r="AC46" s="220">
        <v>0.18999999999999995</v>
      </c>
      <c r="AD46" s="220">
        <v>13.75</v>
      </c>
      <c r="AE46" s="220">
        <v>115.2</v>
      </c>
      <c r="AF46" s="220">
        <v>2262.12</v>
      </c>
      <c r="AG46" s="220">
        <v>2.0699999999999998</v>
      </c>
      <c r="AH46" s="220">
        <v>79.349999999999994</v>
      </c>
      <c r="AI46" s="220">
        <v>193.88</v>
      </c>
      <c r="AJ46" s="220">
        <v>709.51</v>
      </c>
    </row>
    <row r="47" spans="1:36" ht="13.5" customHeight="1">
      <c r="A47" s="218" t="s">
        <v>183</v>
      </c>
      <c r="B47" s="218" t="s">
        <v>74</v>
      </c>
      <c r="C47" s="219" t="s">
        <v>75</v>
      </c>
      <c r="D47" s="350">
        <f>'H01-TT29'!D46</f>
        <v>13.940000000000001</v>
      </c>
      <c r="E47" s="351">
        <f t="shared" si="1"/>
        <v>2.1902173955738444E-2</v>
      </c>
      <c r="F47" s="334"/>
      <c r="G47" s="335">
        <f t="shared" si="0"/>
        <v>11.940000000000001</v>
      </c>
      <c r="H47" s="220">
        <f>'H12-CC HUYEN'!AQ48</f>
        <v>11.940000000000001</v>
      </c>
      <c r="I47" s="351">
        <f t="shared" si="2"/>
        <v>1.8759824751184862E-2</v>
      </c>
      <c r="J47" s="220">
        <v>0</v>
      </c>
      <c r="K47" s="220">
        <v>0</v>
      </c>
      <c r="L47" s="220">
        <v>0</v>
      </c>
      <c r="M47" s="220">
        <v>0</v>
      </c>
      <c r="N47" s="220">
        <v>0.28999999999999998</v>
      </c>
      <c r="O47" s="220">
        <v>0</v>
      </c>
      <c r="P47" s="220">
        <v>0</v>
      </c>
      <c r="Q47" s="220">
        <v>0</v>
      </c>
      <c r="R47" s="220">
        <v>0</v>
      </c>
      <c r="S47" s="220">
        <v>0</v>
      </c>
      <c r="T47" s="220">
        <v>0</v>
      </c>
      <c r="U47" s="220">
        <v>0</v>
      </c>
      <c r="V47" s="220">
        <v>0</v>
      </c>
      <c r="W47" s="220">
        <v>0</v>
      </c>
      <c r="X47" s="220">
        <v>0</v>
      </c>
      <c r="Y47" s="220">
        <v>0</v>
      </c>
      <c r="Z47" s="220">
        <v>0.59</v>
      </c>
      <c r="AA47" s="220">
        <v>0</v>
      </c>
      <c r="AB47" s="220">
        <v>0</v>
      </c>
      <c r="AC47" s="220">
        <v>0</v>
      </c>
      <c r="AD47" s="220">
        <v>0</v>
      </c>
      <c r="AE47" s="220">
        <v>0</v>
      </c>
      <c r="AF47" s="220">
        <v>0</v>
      </c>
      <c r="AG47" s="220">
        <v>1.67</v>
      </c>
      <c r="AH47" s="220">
        <v>9.39</v>
      </c>
      <c r="AI47" s="220">
        <v>0</v>
      </c>
      <c r="AJ47" s="220">
        <v>0</v>
      </c>
    </row>
    <row r="48" spans="1:36" s="13" customFormat="1" ht="13.5" customHeight="1">
      <c r="A48" s="227">
        <v>3</v>
      </c>
      <c r="B48" s="228" t="s">
        <v>69</v>
      </c>
      <c r="C48" s="216" t="s">
        <v>82</v>
      </c>
      <c r="D48" s="349">
        <f>'H01-TT29'!D47</f>
        <v>2117.5699999999997</v>
      </c>
      <c r="E48" s="352">
        <f t="shared" si="1"/>
        <v>3.3270722025432597</v>
      </c>
      <c r="F48" s="332">
        <v>1871.9700000000003</v>
      </c>
      <c r="G48" s="333">
        <f t="shared" si="0"/>
        <v>-209.46000000000026</v>
      </c>
      <c r="H48" s="217">
        <f>'H12-CC HUYEN'!AR48</f>
        <v>1662.51</v>
      </c>
      <c r="I48" s="352">
        <f t="shared" si="2"/>
        <v>2.6120934880311846</v>
      </c>
      <c r="J48" s="217">
        <v>12.51</v>
      </c>
      <c r="K48" s="217">
        <v>43.72</v>
      </c>
      <c r="L48" s="217">
        <v>69.52</v>
      </c>
      <c r="M48" s="217">
        <v>164.71</v>
      </c>
      <c r="N48" s="217">
        <v>17.25</v>
      </c>
      <c r="O48" s="217">
        <v>2.58</v>
      </c>
      <c r="P48" s="217">
        <v>11.25</v>
      </c>
      <c r="Q48" s="217">
        <v>15.910000000000002</v>
      </c>
      <c r="R48" s="217">
        <v>15.9</v>
      </c>
      <c r="S48" s="217">
        <v>8.75</v>
      </c>
      <c r="T48" s="217">
        <v>24.9</v>
      </c>
      <c r="U48" s="217">
        <v>54.39</v>
      </c>
      <c r="V48" s="217">
        <v>10.9</v>
      </c>
      <c r="W48" s="217">
        <v>5.67</v>
      </c>
      <c r="X48" s="217">
        <v>24.259999999999998</v>
      </c>
      <c r="Y48" s="217">
        <v>0.83999999999999986</v>
      </c>
      <c r="Z48" s="217">
        <v>91.22</v>
      </c>
      <c r="AA48" s="217">
        <v>160.72</v>
      </c>
      <c r="AB48" s="217">
        <v>13.03</v>
      </c>
      <c r="AC48" s="217">
        <v>0.37000000000000099</v>
      </c>
      <c r="AD48" s="217">
        <v>55.570000000000007</v>
      </c>
      <c r="AE48" s="217">
        <v>107.45</v>
      </c>
      <c r="AF48" s="217">
        <v>586.26</v>
      </c>
      <c r="AG48" s="217">
        <v>2.3699999999999974</v>
      </c>
      <c r="AH48" s="217">
        <v>71.75</v>
      </c>
      <c r="AI48" s="217">
        <v>44.330000000000005</v>
      </c>
      <c r="AJ48" s="217">
        <v>46.38</v>
      </c>
    </row>
    <row r="49" spans="1:36" s="13" customFormat="1" ht="13.5" hidden="1" customHeight="1">
      <c r="A49" s="228">
        <v>4</v>
      </c>
      <c r="B49" s="228" t="s">
        <v>156</v>
      </c>
      <c r="C49" s="229" t="s">
        <v>150</v>
      </c>
      <c r="D49" s="229"/>
      <c r="E49" s="229"/>
      <c r="F49" s="229"/>
      <c r="G49" s="229"/>
      <c r="H49" s="217">
        <f>SUM(J49:AJ49)</f>
        <v>0</v>
      </c>
      <c r="I49" s="217"/>
      <c r="J49" s="230">
        <f>TTCAMXUYEN!D50</f>
        <v>0</v>
      </c>
      <c r="K49" s="230">
        <f>TTTHIENCAM!D50</f>
        <v>0</v>
      </c>
      <c r="L49" s="230">
        <f>CAMHOA!D50</f>
        <v>0</v>
      </c>
      <c r="M49" s="230">
        <f>CAMDUONG!D50</f>
        <v>0</v>
      </c>
      <c r="N49" s="230">
        <f>CAMBINH!D50</f>
        <v>0</v>
      </c>
      <c r="O49" s="230">
        <f>CAMYEN!D50</f>
        <v>0</v>
      </c>
      <c r="P49" s="230">
        <f>CAMVINH!D50</f>
        <v>0</v>
      </c>
      <c r="Q49" s="230">
        <f>CAMTHANH!D50</f>
        <v>0</v>
      </c>
      <c r="R49" s="230">
        <f>CAMQUANG!D50</f>
        <v>0</v>
      </c>
      <c r="S49" s="230">
        <f>CAMNAM!D50</f>
        <v>0</v>
      </c>
      <c r="T49" s="230">
        <f>CAMHUY!D50</f>
        <v>0</v>
      </c>
      <c r="U49" s="230">
        <f>CAMTHACH!D50</f>
        <v>0</v>
      </c>
      <c r="V49" s="230">
        <f>CAMNHUONG!D50</f>
        <v>0</v>
      </c>
      <c r="W49" s="230">
        <f>CAMTHANG!D50</f>
        <v>0</v>
      </c>
      <c r="X49" s="230">
        <f>CAMDUE!D50</f>
        <v>0</v>
      </c>
      <c r="Y49" s="230">
        <f>CAMPHUC!D50</f>
        <v>0</v>
      </c>
      <c r="Z49" s="230">
        <f>CAMLINH!D50</f>
        <v>0</v>
      </c>
      <c r="AA49" s="230">
        <f>CAMQUAN!D50</f>
        <v>0</v>
      </c>
      <c r="AB49" s="230">
        <f>CAMHA!D50</f>
        <v>0</v>
      </c>
      <c r="AC49" s="230">
        <f>CAMLOC!D50</f>
        <v>0</v>
      </c>
      <c r="AD49" s="230">
        <f>CAMHUNG!D50</f>
        <v>0</v>
      </c>
      <c r="AE49" s="230">
        <f>CAMTHINH!D50</f>
        <v>0</v>
      </c>
      <c r="AF49" s="230">
        <f>CAMMY!D50</f>
        <v>0</v>
      </c>
      <c r="AG49" s="230">
        <f>CAMTRUNG!D50</f>
        <v>0</v>
      </c>
      <c r="AH49" s="230">
        <f>CAMSON!D50</f>
        <v>0</v>
      </c>
      <c r="AI49" s="230">
        <f>CAMLAC!D50</f>
        <v>0</v>
      </c>
      <c r="AJ49" s="230">
        <f>CAMMINH!D50</f>
        <v>0</v>
      </c>
    </row>
    <row r="50" spans="1:36" s="13" customFormat="1" ht="13.5" hidden="1" customHeight="1">
      <c r="A50" s="228">
        <v>5</v>
      </c>
      <c r="B50" s="228" t="s">
        <v>157</v>
      </c>
      <c r="C50" s="229" t="s">
        <v>151</v>
      </c>
      <c r="D50" s="229"/>
      <c r="E50" s="229"/>
      <c r="F50" s="229"/>
      <c r="G50" s="229"/>
      <c r="H50" s="217">
        <f>SUM(J50:AJ50)</f>
        <v>0</v>
      </c>
      <c r="I50" s="217"/>
      <c r="J50" s="230">
        <f>TTCAMXUYEN!D51</f>
        <v>0</v>
      </c>
      <c r="K50" s="230">
        <f>TTTHIENCAM!D51</f>
        <v>0</v>
      </c>
      <c r="L50" s="230">
        <f>CAMHOA!D51</f>
        <v>0</v>
      </c>
      <c r="M50" s="230">
        <f>CAMDUONG!D51</f>
        <v>0</v>
      </c>
      <c r="N50" s="230">
        <f>CAMBINH!D51</f>
        <v>0</v>
      </c>
      <c r="O50" s="230">
        <f>CAMYEN!D51</f>
        <v>0</v>
      </c>
      <c r="P50" s="230">
        <f>CAMVINH!D51</f>
        <v>0</v>
      </c>
      <c r="Q50" s="230">
        <f>CAMTHANH!D51</f>
        <v>0</v>
      </c>
      <c r="R50" s="230">
        <f>CAMQUANG!D51</f>
        <v>0</v>
      </c>
      <c r="S50" s="230">
        <f>CAMNAM!D51</f>
        <v>0</v>
      </c>
      <c r="T50" s="230">
        <f>CAMHUY!D51</f>
        <v>0</v>
      </c>
      <c r="U50" s="230">
        <f>CAMTHACH!D51</f>
        <v>0</v>
      </c>
      <c r="V50" s="230">
        <f>CAMNHUONG!D51</f>
        <v>0</v>
      </c>
      <c r="W50" s="230">
        <f>CAMTHANG!D51</f>
        <v>0</v>
      </c>
      <c r="X50" s="230">
        <f>CAMDUE!D51</f>
        <v>0</v>
      </c>
      <c r="Y50" s="230">
        <f>CAMPHUC!D51</f>
        <v>0</v>
      </c>
      <c r="Z50" s="230">
        <f>CAMLINH!D51</f>
        <v>0</v>
      </c>
      <c r="AA50" s="230">
        <f>CAMQUAN!D51</f>
        <v>0</v>
      </c>
      <c r="AB50" s="230">
        <f>CAMHA!D51</f>
        <v>0</v>
      </c>
      <c r="AC50" s="230">
        <f>CAMLOC!D51</f>
        <v>0</v>
      </c>
      <c r="AD50" s="230">
        <f>CAMHUNG!D51</f>
        <v>0</v>
      </c>
      <c r="AE50" s="230">
        <f>CAMTHINH!D51</f>
        <v>0</v>
      </c>
      <c r="AF50" s="230">
        <f>CAMMY!D51</f>
        <v>0</v>
      </c>
      <c r="AG50" s="230">
        <f>CAMTRUNG!D51</f>
        <v>0</v>
      </c>
      <c r="AH50" s="230">
        <f>CAMSON!D51</f>
        <v>0</v>
      </c>
      <c r="AI50" s="230">
        <f>CAMLAC!D51</f>
        <v>0</v>
      </c>
      <c r="AJ50" s="230">
        <f>CAMMINH!D51</f>
        <v>0</v>
      </c>
    </row>
    <row r="51" spans="1:36" s="13" customFormat="1" ht="13.5" hidden="1" customHeight="1">
      <c r="A51" s="228">
        <v>6</v>
      </c>
      <c r="B51" s="228" t="s">
        <v>158</v>
      </c>
      <c r="C51" s="229" t="s">
        <v>115</v>
      </c>
      <c r="D51" s="229"/>
      <c r="E51" s="229"/>
      <c r="F51" s="229"/>
      <c r="G51" s="229"/>
      <c r="H51" s="217">
        <f>SUM(J51:AJ51)</f>
        <v>0</v>
      </c>
      <c r="I51" s="217"/>
      <c r="J51" s="230">
        <f>TTCAMXUYEN!D52</f>
        <v>0</v>
      </c>
      <c r="K51" s="230">
        <f>TTTHIENCAM!D52</f>
        <v>0</v>
      </c>
      <c r="L51" s="230">
        <f>CAMHOA!D52</f>
        <v>0</v>
      </c>
      <c r="M51" s="230">
        <f>CAMDUONG!D52</f>
        <v>0</v>
      </c>
      <c r="N51" s="230">
        <f>CAMBINH!D52</f>
        <v>0</v>
      </c>
      <c r="O51" s="230">
        <f>CAMYEN!D52</f>
        <v>0</v>
      </c>
      <c r="P51" s="230">
        <f>CAMVINH!D52</f>
        <v>0</v>
      </c>
      <c r="Q51" s="230">
        <f>CAMTHANH!D52</f>
        <v>0</v>
      </c>
      <c r="R51" s="230">
        <f>CAMQUANG!D52</f>
        <v>0</v>
      </c>
      <c r="S51" s="230">
        <f>CAMNAM!D52</f>
        <v>0</v>
      </c>
      <c r="T51" s="230">
        <f>CAMHUY!D52</f>
        <v>0</v>
      </c>
      <c r="U51" s="230">
        <f>CAMTHACH!D52</f>
        <v>0</v>
      </c>
      <c r="V51" s="230">
        <f>CAMNHUONG!D52</f>
        <v>0</v>
      </c>
      <c r="W51" s="230">
        <f>CAMTHANG!D52</f>
        <v>0</v>
      </c>
      <c r="X51" s="230">
        <f>CAMDUE!D52</f>
        <v>0</v>
      </c>
      <c r="Y51" s="230">
        <f>CAMPHUC!D52</f>
        <v>0</v>
      </c>
      <c r="Z51" s="230">
        <f>CAMLINH!D52</f>
        <v>0</v>
      </c>
      <c r="AA51" s="230">
        <f>CAMQUAN!D52</f>
        <v>0</v>
      </c>
      <c r="AB51" s="230">
        <f>CAMHA!D52</f>
        <v>0</v>
      </c>
      <c r="AC51" s="230">
        <f>CAMLOC!D52</f>
        <v>0</v>
      </c>
      <c r="AD51" s="230">
        <f>CAMHUNG!D52</f>
        <v>0</v>
      </c>
      <c r="AE51" s="230">
        <f>CAMTHINH!D52</f>
        <v>0</v>
      </c>
      <c r="AF51" s="230">
        <f>CAMMY!D52</f>
        <v>0</v>
      </c>
      <c r="AG51" s="230">
        <f>CAMTRUNG!D52</f>
        <v>0</v>
      </c>
      <c r="AH51" s="230">
        <f>CAMSON!D52</f>
        <v>0</v>
      </c>
      <c r="AI51" s="230">
        <f>CAMLAC!D52</f>
        <v>0</v>
      </c>
      <c r="AJ51" s="230">
        <f>CAMMINH!D52</f>
        <v>0</v>
      </c>
    </row>
    <row r="52" spans="1:36" s="13" customFormat="1" ht="13.5" hidden="1" customHeight="1">
      <c r="A52" s="228" t="s">
        <v>213</v>
      </c>
      <c r="B52" s="228" t="s">
        <v>267</v>
      </c>
      <c r="C52" s="229"/>
      <c r="D52" s="229"/>
      <c r="E52" s="229"/>
      <c r="F52" s="229"/>
      <c r="G52" s="229"/>
      <c r="H52" s="217"/>
      <c r="I52" s="217"/>
      <c r="J52" s="230"/>
      <c r="K52" s="230"/>
      <c r="L52" s="230"/>
      <c r="M52" s="230"/>
      <c r="N52" s="230"/>
      <c r="O52" s="230"/>
      <c r="P52" s="230"/>
      <c r="Q52" s="230"/>
      <c r="R52" s="230">
        <f>CAMQUANG!D53</f>
        <v>0</v>
      </c>
      <c r="S52" s="230"/>
      <c r="T52" s="230">
        <f>CAMHUY!D53</f>
        <v>0</v>
      </c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</row>
    <row r="53" spans="1:36" s="13" customFormat="1" ht="13.5" hidden="1" customHeight="1">
      <c r="A53" s="228">
        <v>1</v>
      </c>
      <c r="B53" s="228" t="s">
        <v>277</v>
      </c>
      <c r="C53" s="229" t="s">
        <v>268</v>
      </c>
      <c r="D53" s="229"/>
      <c r="E53" s="229"/>
      <c r="F53" s="229"/>
      <c r="G53" s="229"/>
      <c r="H53" s="217">
        <f t="shared" ref="H53:H61" si="3">SUM(J53:AJ53)</f>
        <v>0</v>
      </c>
      <c r="I53" s="217"/>
      <c r="J53" s="230">
        <f>TTCAMXUYEN!D54</f>
        <v>0</v>
      </c>
      <c r="K53" s="230">
        <f>TTTHIENCAM!D54</f>
        <v>0</v>
      </c>
      <c r="L53" s="230">
        <f>CAMHOA!D54</f>
        <v>0</v>
      </c>
      <c r="M53" s="230">
        <f>CAMDUONG!D54</f>
        <v>0</v>
      </c>
      <c r="N53" s="230">
        <f>CAMBINH!D54</f>
        <v>0</v>
      </c>
      <c r="O53" s="230">
        <f>CAMYEN!D54</f>
        <v>0</v>
      </c>
      <c r="P53" s="230">
        <f>CAMVINH!D54</f>
        <v>0</v>
      </c>
      <c r="Q53" s="230">
        <f>CAMTHANH!D54</f>
        <v>0</v>
      </c>
      <c r="R53" s="230">
        <f>CAMQUANG!D54</f>
        <v>0</v>
      </c>
      <c r="S53" s="230">
        <f>CAMNAM!D54</f>
        <v>0</v>
      </c>
      <c r="T53" s="230">
        <f>CAMHUY!D54</f>
        <v>0</v>
      </c>
      <c r="U53" s="230">
        <f>CAMTHACH!D54</f>
        <v>0</v>
      </c>
      <c r="V53" s="230">
        <f>CAMNHUONG!D54</f>
        <v>0</v>
      </c>
      <c r="W53" s="230">
        <f>CAMTHANG!D54</f>
        <v>0</v>
      </c>
      <c r="X53" s="230">
        <f>CAMDUE!D54</f>
        <v>0</v>
      </c>
      <c r="Y53" s="230">
        <f>CAMPHUC!D54</f>
        <v>0</v>
      </c>
      <c r="Z53" s="230">
        <f>CAMLINH!D54</f>
        <v>0</v>
      </c>
      <c r="AA53" s="230">
        <f>CAMQUAN!D54</f>
        <v>0</v>
      </c>
      <c r="AB53" s="230">
        <f>CAMHA!D54</f>
        <v>0</v>
      </c>
      <c r="AC53" s="230">
        <f>CAMLOC!D54</f>
        <v>0</v>
      </c>
      <c r="AD53" s="230">
        <f>CAMHUNG!D54</f>
        <v>0</v>
      </c>
      <c r="AE53" s="230">
        <f>CAMTHINH!D54</f>
        <v>0</v>
      </c>
      <c r="AF53" s="230">
        <f>CAMMY!D54</f>
        <v>0</v>
      </c>
      <c r="AG53" s="230">
        <f>CAMTRUNG!D54</f>
        <v>0</v>
      </c>
      <c r="AH53" s="230">
        <f>CAMSON!D54</f>
        <v>0</v>
      </c>
      <c r="AI53" s="230">
        <f>CAMLAC!D54</f>
        <v>0</v>
      </c>
      <c r="AJ53" s="230">
        <f>CAMMINH!D54</f>
        <v>0</v>
      </c>
    </row>
    <row r="54" spans="1:36" s="13" customFormat="1" ht="31.5" hidden="1" customHeight="1">
      <c r="A54" s="228">
        <v>2</v>
      </c>
      <c r="B54" s="228" t="s">
        <v>278</v>
      </c>
      <c r="C54" s="229" t="s">
        <v>269</v>
      </c>
      <c r="D54" s="229"/>
      <c r="E54" s="229"/>
      <c r="F54" s="229"/>
      <c r="G54" s="229"/>
      <c r="H54" s="217">
        <f t="shared" si="3"/>
        <v>0</v>
      </c>
      <c r="I54" s="217"/>
      <c r="J54" s="230">
        <f>TTCAMXUYEN!D55</f>
        <v>0</v>
      </c>
      <c r="K54" s="230">
        <f>TTTHIENCAM!D55</f>
        <v>0</v>
      </c>
      <c r="L54" s="230">
        <f>CAMHOA!D55</f>
        <v>0</v>
      </c>
      <c r="M54" s="230">
        <f>CAMDUONG!D55</f>
        <v>0</v>
      </c>
      <c r="N54" s="230">
        <f>CAMBINH!D55</f>
        <v>0</v>
      </c>
      <c r="O54" s="230">
        <f>CAMYEN!D55</f>
        <v>0</v>
      </c>
      <c r="P54" s="230">
        <f>CAMVINH!D55</f>
        <v>0</v>
      </c>
      <c r="Q54" s="230">
        <f>CAMTHANH!D55</f>
        <v>0</v>
      </c>
      <c r="R54" s="230">
        <f>CAMQUANG!D55</f>
        <v>0</v>
      </c>
      <c r="S54" s="230">
        <f>CAMNAM!D55</f>
        <v>0</v>
      </c>
      <c r="T54" s="230">
        <f>CAMHUY!D55</f>
        <v>0</v>
      </c>
      <c r="U54" s="230">
        <f>CAMTHACH!D55</f>
        <v>0</v>
      </c>
      <c r="V54" s="230">
        <f>CAMNHUONG!D55</f>
        <v>0</v>
      </c>
      <c r="W54" s="230">
        <f>CAMTHANG!D55</f>
        <v>0</v>
      </c>
      <c r="X54" s="230">
        <f>CAMDUE!D55</f>
        <v>0</v>
      </c>
      <c r="Y54" s="230">
        <f>CAMPHUC!D55</f>
        <v>0</v>
      </c>
      <c r="Z54" s="230">
        <f>CAMLINH!D55</f>
        <v>0</v>
      </c>
      <c r="AA54" s="230">
        <f>CAMQUAN!D55</f>
        <v>0</v>
      </c>
      <c r="AB54" s="230">
        <f>CAMHA!D55</f>
        <v>0</v>
      </c>
      <c r="AC54" s="230">
        <f>CAMLOC!D55</f>
        <v>0</v>
      </c>
      <c r="AD54" s="230">
        <f>CAMHUNG!D55</f>
        <v>0</v>
      </c>
      <c r="AE54" s="230">
        <f>CAMTHINH!D55</f>
        <v>0</v>
      </c>
      <c r="AF54" s="230">
        <f>CAMMY!D55</f>
        <v>0</v>
      </c>
      <c r="AG54" s="230">
        <f>CAMTRUNG!D55</f>
        <v>0</v>
      </c>
      <c r="AH54" s="230">
        <f>CAMSON!D55</f>
        <v>0</v>
      </c>
      <c r="AI54" s="230">
        <f>CAMLAC!D55</f>
        <v>0</v>
      </c>
      <c r="AJ54" s="230">
        <f>CAMMINH!D55</f>
        <v>0</v>
      </c>
    </row>
    <row r="55" spans="1:36" s="13" customFormat="1" ht="13.5" hidden="1" customHeight="1">
      <c r="A55" s="228">
        <v>3</v>
      </c>
      <c r="B55" s="228" t="s">
        <v>279</v>
      </c>
      <c r="C55" s="229" t="s">
        <v>270</v>
      </c>
      <c r="D55" s="229"/>
      <c r="E55" s="229"/>
      <c r="F55" s="229"/>
      <c r="G55" s="229"/>
      <c r="H55" s="217">
        <f t="shared" si="3"/>
        <v>0</v>
      </c>
      <c r="I55" s="217"/>
      <c r="J55" s="230">
        <f>TTCAMXUYEN!D56</f>
        <v>0</v>
      </c>
      <c r="K55" s="230">
        <f>TTTHIENCAM!D56</f>
        <v>0</v>
      </c>
      <c r="L55" s="230">
        <f>CAMHOA!D56</f>
        <v>0</v>
      </c>
      <c r="M55" s="230">
        <f>CAMDUONG!D56</f>
        <v>0</v>
      </c>
      <c r="N55" s="230">
        <f>CAMBINH!D56</f>
        <v>0</v>
      </c>
      <c r="O55" s="230">
        <f>CAMYEN!D56</f>
        <v>0</v>
      </c>
      <c r="P55" s="230">
        <f>CAMVINH!D56</f>
        <v>0</v>
      </c>
      <c r="Q55" s="230">
        <f>CAMTHANH!D56</f>
        <v>0</v>
      </c>
      <c r="R55" s="230">
        <f>CAMQUANG!D56</f>
        <v>0</v>
      </c>
      <c r="S55" s="230">
        <f>CAMNAM!D56</f>
        <v>0</v>
      </c>
      <c r="T55" s="230">
        <f>CAMHUY!D56</f>
        <v>0</v>
      </c>
      <c r="U55" s="230">
        <f>CAMTHACH!D56</f>
        <v>0</v>
      </c>
      <c r="V55" s="230">
        <f>CAMNHUONG!D56</f>
        <v>0</v>
      </c>
      <c r="W55" s="230">
        <f>CAMTHANG!D56</f>
        <v>0</v>
      </c>
      <c r="X55" s="230">
        <f>CAMDUE!D56</f>
        <v>0</v>
      </c>
      <c r="Y55" s="230">
        <f>CAMPHUC!D56</f>
        <v>0</v>
      </c>
      <c r="Z55" s="230">
        <f>CAMLINH!D56</f>
        <v>0</v>
      </c>
      <c r="AA55" s="230">
        <f>CAMQUAN!D56</f>
        <v>0</v>
      </c>
      <c r="AB55" s="230">
        <f>CAMHA!D56</f>
        <v>0</v>
      </c>
      <c r="AC55" s="230">
        <f>CAMLOC!D56</f>
        <v>0</v>
      </c>
      <c r="AD55" s="230">
        <f>CAMHUNG!D56</f>
        <v>0</v>
      </c>
      <c r="AE55" s="230">
        <f>CAMTHINH!D56</f>
        <v>0</v>
      </c>
      <c r="AF55" s="230">
        <f>CAMMY!D56</f>
        <v>0</v>
      </c>
      <c r="AG55" s="230">
        <f>CAMTRUNG!D56</f>
        <v>0</v>
      </c>
      <c r="AH55" s="230">
        <f>CAMSON!D56</f>
        <v>0</v>
      </c>
      <c r="AI55" s="230">
        <f>CAMLAC!D56</f>
        <v>0</v>
      </c>
      <c r="AJ55" s="230">
        <f>CAMMINH!D56</f>
        <v>0</v>
      </c>
    </row>
    <row r="56" spans="1:36" s="13" customFormat="1" ht="13.5" hidden="1" customHeight="1">
      <c r="A56" s="228">
        <v>4</v>
      </c>
      <c r="B56" s="228" t="s">
        <v>280</v>
      </c>
      <c r="C56" s="229" t="s">
        <v>271</v>
      </c>
      <c r="D56" s="229"/>
      <c r="E56" s="229"/>
      <c r="F56" s="229"/>
      <c r="G56" s="229"/>
      <c r="H56" s="217">
        <f t="shared" si="3"/>
        <v>0</v>
      </c>
      <c r="I56" s="217"/>
      <c r="J56" s="230">
        <f>TTCAMXUYEN!D57</f>
        <v>0</v>
      </c>
      <c r="K56" s="230">
        <f>TTTHIENCAM!D57</f>
        <v>0</v>
      </c>
      <c r="L56" s="230">
        <f>CAMHOA!D57</f>
        <v>0</v>
      </c>
      <c r="M56" s="230">
        <f>CAMDUONG!D57</f>
        <v>0</v>
      </c>
      <c r="N56" s="230">
        <f>CAMBINH!D57</f>
        <v>0</v>
      </c>
      <c r="O56" s="230">
        <f>CAMYEN!D57</f>
        <v>0</v>
      </c>
      <c r="P56" s="230">
        <f>CAMVINH!D57</f>
        <v>0</v>
      </c>
      <c r="Q56" s="230">
        <f>CAMTHANH!D57</f>
        <v>0</v>
      </c>
      <c r="R56" s="230">
        <f>CAMQUANG!D57</f>
        <v>0</v>
      </c>
      <c r="S56" s="230">
        <f>CAMNAM!D57</f>
        <v>0</v>
      </c>
      <c r="T56" s="230">
        <f>CAMHUY!D57</f>
        <v>0</v>
      </c>
      <c r="U56" s="230">
        <f>CAMTHACH!D57</f>
        <v>0</v>
      </c>
      <c r="V56" s="230">
        <f>CAMNHUONG!D57</f>
        <v>0</v>
      </c>
      <c r="W56" s="230">
        <f>CAMTHANG!D57</f>
        <v>0</v>
      </c>
      <c r="X56" s="230">
        <f>CAMDUE!D57</f>
        <v>0</v>
      </c>
      <c r="Y56" s="230">
        <f>CAMPHUC!D57</f>
        <v>0</v>
      </c>
      <c r="Z56" s="230">
        <f>CAMLINH!D57</f>
        <v>0</v>
      </c>
      <c r="AA56" s="230">
        <f>CAMQUAN!D57</f>
        <v>0</v>
      </c>
      <c r="AB56" s="230">
        <f>CAMHA!D57</f>
        <v>0</v>
      </c>
      <c r="AC56" s="230">
        <f>CAMLOC!D57</f>
        <v>0</v>
      </c>
      <c r="AD56" s="230">
        <f>CAMHUNG!D57</f>
        <v>0</v>
      </c>
      <c r="AE56" s="230">
        <f>CAMTHINH!D57</f>
        <v>0</v>
      </c>
      <c r="AF56" s="230">
        <f>CAMMY!D57</f>
        <v>0</v>
      </c>
      <c r="AG56" s="230">
        <f>CAMTRUNG!D57</f>
        <v>0</v>
      </c>
      <c r="AH56" s="230">
        <f>CAMSON!D57</f>
        <v>0</v>
      </c>
      <c r="AI56" s="230">
        <f>CAMLAC!D57</f>
        <v>0</v>
      </c>
      <c r="AJ56" s="230">
        <f>CAMMINH!D57</f>
        <v>0</v>
      </c>
    </row>
    <row r="57" spans="1:36" s="13" customFormat="1" ht="13.5" hidden="1" customHeight="1">
      <c r="A57" s="228">
        <v>5</v>
      </c>
      <c r="B57" s="228" t="s">
        <v>281</v>
      </c>
      <c r="C57" s="229" t="s">
        <v>272</v>
      </c>
      <c r="D57" s="229"/>
      <c r="E57" s="229"/>
      <c r="F57" s="229"/>
      <c r="G57" s="229"/>
      <c r="H57" s="217">
        <f t="shared" si="3"/>
        <v>0</v>
      </c>
      <c r="I57" s="217"/>
      <c r="J57" s="230">
        <f>TTCAMXUYEN!D58</f>
        <v>0</v>
      </c>
      <c r="K57" s="230">
        <f>TTTHIENCAM!D58</f>
        <v>0</v>
      </c>
      <c r="L57" s="230">
        <f>CAMHOA!D58</f>
        <v>0</v>
      </c>
      <c r="M57" s="230">
        <f>CAMDUONG!D58</f>
        <v>0</v>
      </c>
      <c r="N57" s="230">
        <f>CAMBINH!D58</f>
        <v>0</v>
      </c>
      <c r="O57" s="230">
        <f>CAMYEN!D58</f>
        <v>0</v>
      </c>
      <c r="P57" s="230">
        <f>CAMVINH!D58</f>
        <v>0</v>
      </c>
      <c r="Q57" s="230">
        <f>CAMTHANH!D58</f>
        <v>0</v>
      </c>
      <c r="R57" s="230">
        <f>CAMQUANG!D58</f>
        <v>0</v>
      </c>
      <c r="S57" s="230">
        <f>CAMNAM!D58</f>
        <v>0</v>
      </c>
      <c r="T57" s="230">
        <f>CAMHUY!D58</f>
        <v>0</v>
      </c>
      <c r="U57" s="230">
        <f>CAMTHACH!D58</f>
        <v>0</v>
      </c>
      <c r="V57" s="230">
        <f>CAMNHUONG!D58</f>
        <v>0</v>
      </c>
      <c r="W57" s="230">
        <f>CAMTHANG!D58</f>
        <v>0</v>
      </c>
      <c r="X57" s="230">
        <f>CAMDUE!D58</f>
        <v>0</v>
      </c>
      <c r="Y57" s="230">
        <f>CAMPHUC!D58</f>
        <v>0</v>
      </c>
      <c r="Z57" s="230">
        <f>CAMLINH!D58</f>
        <v>0</v>
      </c>
      <c r="AA57" s="230">
        <f>CAMQUAN!D58</f>
        <v>0</v>
      </c>
      <c r="AB57" s="230">
        <f>CAMHA!D58</f>
        <v>0</v>
      </c>
      <c r="AC57" s="230">
        <f>CAMLOC!D58</f>
        <v>0</v>
      </c>
      <c r="AD57" s="230">
        <f>CAMHUNG!D58</f>
        <v>0</v>
      </c>
      <c r="AE57" s="230">
        <f>CAMTHINH!D58</f>
        <v>0</v>
      </c>
      <c r="AF57" s="230">
        <f>CAMMY!D58</f>
        <v>0</v>
      </c>
      <c r="AG57" s="230">
        <f>CAMTRUNG!D58</f>
        <v>0</v>
      </c>
      <c r="AH57" s="230">
        <f>CAMSON!D58</f>
        <v>0</v>
      </c>
      <c r="AI57" s="230">
        <f>CAMLAC!D58</f>
        <v>0</v>
      </c>
      <c r="AJ57" s="230">
        <f>CAMMINH!D58</f>
        <v>0</v>
      </c>
    </row>
    <row r="58" spans="1:36" s="13" customFormat="1" ht="13.5" hidden="1" customHeight="1">
      <c r="A58" s="228">
        <v>6</v>
      </c>
      <c r="B58" s="228" t="s">
        <v>282</v>
      </c>
      <c r="C58" s="229" t="s">
        <v>273</v>
      </c>
      <c r="D58" s="229"/>
      <c r="E58" s="229"/>
      <c r="F58" s="229"/>
      <c r="G58" s="229"/>
      <c r="H58" s="217">
        <f t="shared" si="3"/>
        <v>0</v>
      </c>
      <c r="I58" s="217"/>
      <c r="J58" s="230">
        <f>TTCAMXUYEN!D59</f>
        <v>0</v>
      </c>
      <c r="K58" s="230">
        <f>TTTHIENCAM!D59</f>
        <v>0</v>
      </c>
      <c r="L58" s="230">
        <f>CAMHOA!D59</f>
        <v>0</v>
      </c>
      <c r="M58" s="230">
        <f>CAMDUONG!D59</f>
        <v>0</v>
      </c>
      <c r="N58" s="230">
        <f>CAMBINH!D59</f>
        <v>0</v>
      </c>
      <c r="O58" s="230">
        <f>CAMYEN!D59</f>
        <v>0</v>
      </c>
      <c r="P58" s="230">
        <f>CAMVINH!D59</f>
        <v>0</v>
      </c>
      <c r="Q58" s="230">
        <f>CAMTHANH!D59</f>
        <v>0</v>
      </c>
      <c r="R58" s="230">
        <f>CAMQUANG!D59</f>
        <v>0</v>
      </c>
      <c r="S58" s="230">
        <f>CAMNAM!D59</f>
        <v>0</v>
      </c>
      <c r="T58" s="230">
        <f>CAMHUY!D59</f>
        <v>0</v>
      </c>
      <c r="U58" s="230">
        <f>CAMTHACH!D59</f>
        <v>0</v>
      </c>
      <c r="V58" s="230">
        <f>CAMNHUONG!D59</f>
        <v>0</v>
      </c>
      <c r="W58" s="230">
        <f>CAMTHANG!D59</f>
        <v>0</v>
      </c>
      <c r="X58" s="230">
        <f>CAMDUE!D59</f>
        <v>0</v>
      </c>
      <c r="Y58" s="230">
        <f>CAMPHUC!D59</f>
        <v>0</v>
      </c>
      <c r="Z58" s="230">
        <f>CAMLINH!D59</f>
        <v>0</v>
      </c>
      <c r="AA58" s="230">
        <f>CAMQUAN!D59</f>
        <v>0</v>
      </c>
      <c r="AB58" s="230">
        <f>CAMHA!D59</f>
        <v>0</v>
      </c>
      <c r="AC58" s="230">
        <f>CAMLOC!D59</f>
        <v>0</v>
      </c>
      <c r="AD58" s="230">
        <f>CAMHUNG!D59</f>
        <v>0</v>
      </c>
      <c r="AE58" s="230">
        <f>CAMTHINH!D59</f>
        <v>0</v>
      </c>
      <c r="AF58" s="230">
        <f>CAMMY!D59</f>
        <v>0</v>
      </c>
      <c r="AG58" s="230">
        <f>CAMTRUNG!D59</f>
        <v>0</v>
      </c>
      <c r="AH58" s="230">
        <f>CAMSON!D59</f>
        <v>0</v>
      </c>
      <c r="AI58" s="230">
        <f>CAMLAC!D59</f>
        <v>0</v>
      </c>
      <c r="AJ58" s="230">
        <f>CAMMINH!D59</f>
        <v>0</v>
      </c>
    </row>
    <row r="59" spans="1:36" s="13" customFormat="1" ht="13.5" hidden="1" customHeight="1">
      <c r="A59" s="228">
        <v>7</v>
      </c>
      <c r="B59" s="228" t="s">
        <v>283</v>
      </c>
      <c r="C59" s="229" t="s">
        <v>274</v>
      </c>
      <c r="D59" s="229"/>
      <c r="E59" s="229"/>
      <c r="F59" s="229"/>
      <c r="G59" s="229"/>
      <c r="H59" s="217">
        <f t="shared" si="3"/>
        <v>0</v>
      </c>
      <c r="I59" s="217"/>
      <c r="J59" s="230">
        <f>TTCAMXUYEN!D60</f>
        <v>0</v>
      </c>
      <c r="K59" s="230">
        <f>TTTHIENCAM!D60</f>
        <v>0</v>
      </c>
      <c r="L59" s="230">
        <f>CAMHOA!D60</f>
        <v>0</v>
      </c>
      <c r="M59" s="230">
        <f>CAMDUONG!D60</f>
        <v>0</v>
      </c>
      <c r="N59" s="230">
        <f>CAMBINH!D60</f>
        <v>0</v>
      </c>
      <c r="O59" s="230">
        <f>CAMYEN!D60</f>
        <v>0</v>
      </c>
      <c r="P59" s="230">
        <f>CAMVINH!D60</f>
        <v>0</v>
      </c>
      <c r="Q59" s="230">
        <f>CAMTHANH!D60</f>
        <v>0</v>
      </c>
      <c r="R59" s="230">
        <f>CAMQUANG!D60</f>
        <v>0</v>
      </c>
      <c r="S59" s="230">
        <f>CAMNAM!D60</f>
        <v>0</v>
      </c>
      <c r="T59" s="230">
        <f>CAMHUY!D60</f>
        <v>0</v>
      </c>
      <c r="U59" s="230">
        <f>CAMTHACH!D60</f>
        <v>0</v>
      </c>
      <c r="V59" s="230">
        <f>CAMNHUONG!D60</f>
        <v>0</v>
      </c>
      <c r="W59" s="230">
        <f>CAMTHANG!D60</f>
        <v>0</v>
      </c>
      <c r="X59" s="230">
        <f>CAMDUE!D60</f>
        <v>0</v>
      </c>
      <c r="Y59" s="230">
        <f>CAMPHUC!D60</f>
        <v>0</v>
      </c>
      <c r="Z59" s="230">
        <f>CAMLINH!D60</f>
        <v>0</v>
      </c>
      <c r="AA59" s="230">
        <f>CAMQUAN!D60</f>
        <v>0</v>
      </c>
      <c r="AB59" s="230">
        <f>CAMHA!D60</f>
        <v>0</v>
      </c>
      <c r="AC59" s="230">
        <f>CAMLOC!D60</f>
        <v>0</v>
      </c>
      <c r="AD59" s="230">
        <f>CAMHUNG!D60</f>
        <v>0</v>
      </c>
      <c r="AE59" s="230">
        <f>CAMTHINH!D60</f>
        <v>0</v>
      </c>
      <c r="AF59" s="230">
        <f>CAMMY!D60</f>
        <v>0</v>
      </c>
      <c r="AG59" s="230">
        <f>CAMTRUNG!D60</f>
        <v>0</v>
      </c>
      <c r="AH59" s="230">
        <f>CAMSON!D60</f>
        <v>0</v>
      </c>
      <c r="AI59" s="230">
        <f>CAMLAC!D60</f>
        <v>0</v>
      </c>
      <c r="AJ59" s="230">
        <f>CAMMINH!D60</f>
        <v>0</v>
      </c>
    </row>
    <row r="60" spans="1:36" s="13" customFormat="1" ht="13.5" hidden="1" customHeight="1">
      <c r="A60" s="228">
        <v>8</v>
      </c>
      <c r="B60" s="228" t="s">
        <v>284</v>
      </c>
      <c r="C60" s="229" t="s">
        <v>275</v>
      </c>
      <c r="D60" s="229"/>
      <c r="E60" s="229"/>
      <c r="F60" s="229"/>
      <c r="G60" s="229"/>
      <c r="H60" s="217">
        <f t="shared" si="3"/>
        <v>0</v>
      </c>
      <c r="I60" s="217"/>
      <c r="J60" s="230">
        <f>TTCAMXUYEN!D61</f>
        <v>0</v>
      </c>
      <c r="K60" s="230">
        <f>TTTHIENCAM!D61</f>
        <v>0</v>
      </c>
      <c r="L60" s="230">
        <f>CAMHOA!D61</f>
        <v>0</v>
      </c>
      <c r="M60" s="230">
        <f>CAMDUONG!D61</f>
        <v>0</v>
      </c>
      <c r="N60" s="230">
        <f>CAMBINH!D61</f>
        <v>0</v>
      </c>
      <c r="O60" s="230">
        <f>CAMYEN!D61</f>
        <v>0</v>
      </c>
      <c r="P60" s="230">
        <f>CAMVINH!D61</f>
        <v>0</v>
      </c>
      <c r="Q60" s="230">
        <f>CAMTHANH!D61</f>
        <v>0</v>
      </c>
      <c r="R60" s="230">
        <f>CAMQUANG!D61</f>
        <v>0</v>
      </c>
      <c r="S60" s="230">
        <f>CAMNAM!D61</f>
        <v>0</v>
      </c>
      <c r="T60" s="230">
        <f>CAMHUY!D61</f>
        <v>0</v>
      </c>
      <c r="U60" s="230">
        <f>CAMTHACH!D61</f>
        <v>0</v>
      </c>
      <c r="V60" s="230">
        <f>CAMNHUONG!D61</f>
        <v>0</v>
      </c>
      <c r="W60" s="230">
        <f>CAMTHANG!D61</f>
        <v>0</v>
      </c>
      <c r="X60" s="230">
        <f>CAMDUE!D61</f>
        <v>0</v>
      </c>
      <c r="Y60" s="230">
        <f>CAMPHUC!D61</f>
        <v>0</v>
      </c>
      <c r="Z60" s="230">
        <f>CAMLINH!D61</f>
        <v>0</v>
      </c>
      <c r="AA60" s="230">
        <f>CAMQUAN!D61</f>
        <v>0</v>
      </c>
      <c r="AB60" s="230">
        <f>CAMHA!D61</f>
        <v>0</v>
      </c>
      <c r="AC60" s="230">
        <f>CAMLOC!D61</f>
        <v>0</v>
      </c>
      <c r="AD60" s="230">
        <f>CAMHUNG!D61</f>
        <v>0</v>
      </c>
      <c r="AE60" s="230">
        <f>CAMTHINH!D61</f>
        <v>0</v>
      </c>
      <c r="AF60" s="230">
        <f>CAMMY!D61</f>
        <v>0</v>
      </c>
      <c r="AG60" s="230">
        <f>CAMTRUNG!D61</f>
        <v>0</v>
      </c>
      <c r="AH60" s="230">
        <f>CAMSON!D61</f>
        <v>0</v>
      </c>
      <c r="AI60" s="230">
        <f>CAMLAC!D61</f>
        <v>0</v>
      </c>
      <c r="AJ60" s="230">
        <f>CAMMINH!D61</f>
        <v>0</v>
      </c>
    </row>
    <row r="61" spans="1:36" s="13" customFormat="1" ht="31.5" hidden="1" customHeight="1">
      <c r="A61" s="231">
        <v>9</v>
      </c>
      <c r="B61" s="231" t="s">
        <v>285</v>
      </c>
      <c r="C61" s="232" t="s">
        <v>276</v>
      </c>
      <c r="D61" s="232"/>
      <c r="E61" s="232"/>
      <c r="F61" s="232"/>
      <c r="G61" s="232"/>
      <c r="H61" s="255">
        <f t="shared" si="3"/>
        <v>0</v>
      </c>
      <c r="I61" s="255"/>
      <c r="J61" s="256">
        <f>TTCAMXUYEN!D62</f>
        <v>0</v>
      </c>
      <c r="K61" s="256">
        <f>TTTHIENCAM!D62</f>
        <v>0</v>
      </c>
      <c r="L61" s="256">
        <f>CAMHOA!D62</f>
        <v>0</v>
      </c>
      <c r="M61" s="256">
        <f>CAMDUONG!D62</f>
        <v>0</v>
      </c>
      <c r="N61" s="256">
        <f>CAMBINH!D62</f>
        <v>0</v>
      </c>
      <c r="O61" s="256">
        <f>CAMYEN!D62</f>
        <v>0</v>
      </c>
      <c r="P61" s="256">
        <f>CAMVINH!D62</f>
        <v>0</v>
      </c>
      <c r="Q61" s="256">
        <f>CAMTHANH!D62</f>
        <v>0</v>
      </c>
      <c r="R61" s="256">
        <f>CAMQUANG!D62</f>
        <v>0</v>
      </c>
      <c r="S61" s="256">
        <f>CAMNAM!D62</f>
        <v>0</v>
      </c>
      <c r="T61" s="256">
        <f>CAMHUY!D62</f>
        <v>0</v>
      </c>
      <c r="U61" s="256">
        <f>CAMTHACH!D62</f>
        <v>0</v>
      </c>
      <c r="V61" s="256">
        <f>CAMNHUONG!D62</f>
        <v>0</v>
      </c>
      <c r="W61" s="256">
        <f>CAMTHANG!D62</f>
        <v>0</v>
      </c>
      <c r="X61" s="256">
        <f>CAMDUE!D62</f>
        <v>0</v>
      </c>
      <c r="Y61" s="256">
        <f>CAMPHUC!D62</f>
        <v>0</v>
      </c>
      <c r="Z61" s="256">
        <f>CAMLINH!D62</f>
        <v>0</v>
      </c>
      <c r="AA61" s="256">
        <f>CAMQUAN!D62</f>
        <v>0</v>
      </c>
      <c r="AB61" s="256">
        <f>CAMHA!D62</f>
        <v>0</v>
      </c>
      <c r="AC61" s="256">
        <f>CAMLOC!D62</f>
        <v>0</v>
      </c>
      <c r="AD61" s="256">
        <f>CAMHUNG!D62</f>
        <v>0</v>
      </c>
      <c r="AE61" s="256">
        <f>CAMTHINH!D62</f>
        <v>0</v>
      </c>
      <c r="AF61" s="256">
        <f>CAMMY!D62</f>
        <v>0</v>
      </c>
      <c r="AG61" s="256">
        <f>CAMTRUNG!D62</f>
        <v>0</v>
      </c>
      <c r="AH61" s="256">
        <f>CAMSON!D62</f>
        <v>0</v>
      </c>
      <c r="AI61" s="256">
        <f>CAMLAC!D62</f>
        <v>0</v>
      </c>
      <c r="AJ61" s="256">
        <f>CAMMINH!D62</f>
        <v>0</v>
      </c>
    </row>
    <row r="62" spans="1:36">
      <c r="A62" s="211"/>
      <c r="B62" s="394" t="s">
        <v>159</v>
      </c>
      <c r="C62" s="395"/>
      <c r="D62" s="395"/>
      <c r="E62" s="395"/>
      <c r="F62" s="395"/>
      <c r="G62" s="395"/>
      <c r="H62" s="395"/>
      <c r="I62" s="395"/>
      <c r="J62" s="395"/>
      <c r="K62" s="395"/>
      <c r="L62" s="395"/>
      <c r="M62" s="395"/>
      <c r="N62" s="395"/>
      <c r="O62" s="395"/>
      <c r="P62" s="395"/>
      <c r="Q62" s="395"/>
      <c r="R62" s="395"/>
      <c r="S62" s="395"/>
      <c r="T62" s="395"/>
      <c r="U62" s="395"/>
      <c r="V62" s="395"/>
      <c r="W62" s="395"/>
      <c r="X62" s="395"/>
      <c r="Y62" s="395"/>
      <c r="Z62" s="395"/>
      <c r="AA62" s="395"/>
      <c r="AB62" s="395"/>
      <c r="AC62" s="395"/>
      <c r="AD62" s="395"/>
      <c r="AE62" s="395"/>
      <c r="AF62" s="395"/>
      <c r="AG62" s="395"/>
      <c r="AH62" s="395"/>
      <c r="AI62" s="395"/>
      <c r="AJ62" s="395"/>
    </row>
  </sheetData>
  <mergeCells count="15">
    <mergeCell ref="A2:X2"/>
    <mergeCell ref="A3:X3"/>
    <mergeCell ref="Y2:AJ2"/>
    <mergeCell ref="Y3:AJ3"/>
    <mergeCell ref="J5:X5"/>
    <mergeCell ref="Y5:AJ5"/>
    <mergeCell ref="G5:G6"/>
    <mergeCell ref="F5:F6"/>
    <mergeCell ref="B62:AJ62"/>
    <mergeCell ref="A5:A6"/>
    <mergeCell ref="B5:B6"/>
    <mergeCell ref="C5:C6"/>
    <mergeCell ref="H5:H6"/>
    <mergeCell ref="J4:AJ4"/>
    <mergeCell ref="D5:E5"/>
  </mergeCells>
  <phoneticPr fontId="3" type="noConversion"/>
  <printOptions verticalCentered="1"/>
  <pageMargins left="0.43307086614173229" right="0.15748031496062992" top="0.19685039370078741" bottom="0.23622047244094491" header="0.15748031496062992" footer="0.15748031496062992"/>
  <pageSetup paperSize="8" orientation="landscape" r:id="rId1"/>
  <headerFooter alignWithMargins="0"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showZeros="0" zoomScale="70" zoomScaleNormal="70" workbookViewId="0">
      <pane xSplit="3" ySplit="8" topLeftCell="L9" activePane="bottomRight" state="frozen"/>
      <selection pane="topRight" activeCell="D1" sqref="D1"/>
      <selection pane="bottomLeft" activeCell="A8" sqref="A8"/>
      <selection pane="bottomRight" activeCell="AG17" sqref="AG17"/>
    </sheetView>
  </sheetViews>
  <sheetFormatPr defaultColWidth="8.85546875" defaultRowHeight="15.75"/>
  <cols>
    <col min="1" max="1" width="5.5703125" style="9" customWidth="1"/>
    <col min="2" max="2" width="37.5703125" style="4" customWidth="1"/>
    <col min="3" max="3" width="13.140625" style="17" customWidth="1"/>
    <col min="4" max="4" width="11" style="4" customWidth="1"/>
    <col min="5" max="14" width="8.7109375" style="4" customWidth="1"/>
    <col min="15" max="31" width="9.7109375" style="4" customWidth="1"/>
    <col min="32" max="16384" width="8.85546875" style="4"/>
  </cols>
  <sheetData>
    <row r="1" spans="1:33">
      <c r="A1" s="158" t="s">
        <v>204</v>
      </c>
      <c r="B1" s="159"/>
      <c r="C1" s="160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</row>
    <row r="2" spans="1:33" s="20" customFormat="1">
      <c r="A2" s="409" t="s">
        <v>300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</row>
    <row r="3" spans="1:33" s="20" customFormat="1">
      <c r="A3" s="409" t="s">
        <v>286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</row>
    <row r="4" spans="1:33">
      <c r="A4" s="383" t="s">
        <v>335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42"/>
      <c r="AG4" s="42"/>
    </row>
    <row r="5" spans="1:33">
      <c r="A5" s="144"/>
      <c r="B5" s="144"/>
      <c r="C5" s="144"/>
      <c r="D5" s="144"/>
      <c r="E5" s="408" t="s">
        <v>28</v>
      </c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C5" s="408"/>
      <c r="AD5" s="408"/>
      <c r="AE5" s="408"/>
    </row>
    <row r="6" spans="1:33">
      <c r="A6" s="377" t="s">
        <v>16</v>
      </c>
      <c r="B6" s="379" t="s">
        <v>155</v>
      </c>
      <c r="C6" s="375" t="s">
        <v>20</v>
      </c>
      <c r="D6" s="377" t="s">
        <v>138</v>
      </c>
      <c r="E6" s="410" t="s">
        <v>165</v>
      </c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  <c r="R6" s="411"/>
      <c r="S6" s="411"/>
      <c r="T6" s="411"/>
      <c r="U6" s="411" t="s">
        <v>165</v>
      </c>
      <c r="V6" s="411"/>
      <c r="W6" s="411"/>
      <c r="X6" s="411"/>
      <c r="Y6" s="411"/>
      <c r="Z6" s="411"/>
      <c r="AA6" s="411"/>
      <c r="AB6" s="411"/>
      <c r="AC6" s="411"/>
      <c r="AD6" s="411"/>
      <c r="AE6" s="412"/>
    </row>
    <row r="7" spans="1:33" ht="42.75">
      <c r="A7" s="377"/>
      <c r="B7" s="380"/>
      <c r="C7" s="376"/>
      <c r="D7" s="378"/>
      <c r="E7" s="145" t="s">
        <v>305</v>
      </c>
      <c r="F7" s="145" t="s">
        <v>306</v>
      </c>
      <c r="G7" s="145" t="s">
        <v>307</v>
      </c>
      <c r="H7" s="145" t="s">
        <v>308</v>
      </c>
      <c r="I7" s="145" t="s">
        <v>309</v>
      </c>
      <c r="J7" s="145" t="s">
        <v>310</v>
      </c>
      <c r="K7" s="145" t="s">
        <v>311</v>
      </c>
      <c r="L7" s="145" t="s">
        <v>312</v>
      </c>
      <c r="M7" s="145" t="s">
        <v>313</v>
      </c>
      <c r="N7" s="145" t="s">
        <v>314</v>
      </c>
      <c r="O7" s="145" t="s">
        <v>315</v>
      </c>
      <c r="P7" s="145" t="s">
        <v>316</v>
      </c>
      <c r="Q7" s="145" t="s">
        <v>317</v>
      </c>
      <c r="R7" s="145" t="s">
        <v>318</v>
      </c>
      <c r="S7" s="145" t="s">
        <v>319</v>
      </c>
      <c r="T7" s="145" t="s">
        <v>320</v>
      </c>
      <c r="U7" s="145" t="s">
        <v>321</v>
      </c>
      <c r="V7" s="145" t="s">
        <v>322</v>
      </c>
      <c r="W7" s="145" t="s">
        <v>323</v>
      </c>
      <c r="X7" s="145" t="s">
        <v>324</v>
      </c>
      <c r="Y7" s="145" t="s">
        <v>325</v>
      </c>
      <c r="Z7" s="145" t="s">
        <v>326</v>
      </c>
      <c r="AA7" s="145" t="s">
        <v>327</v>
      </c>
      <c r="AB7" s="145" t="s">
        <v>328</v>
      </c>
      <c r="AC7" s="145" t="s">
        <v>329</v>
      </c>
      <c r="AD7" s="145" t="s">
        <v>330</v>
      </c>
      <c r="AE7" s="145" t="s">
        <v>331</v>
      </c>
    </row>
    <row r="8" spans="1:33" s="23" customFormat="1" ht="30">
      <c r="A8" s="146">
        <v>-1</v>
      </c>
      <c r="B8" s="146">
        <v>-2</v>
      </c>
      <c r="C8" s="146">
        <v>-3</v>
      </c>
      <c r="D8" s="146" t="s">
        <v>334</v>
      </c>
      <c r="E8" s="146">
        <v>-5</v>
      </c>
      <c r="F8" s="146">
        <v>-6</v>
      </c>
      <c r="G8" s="146">
        <v>-7</v>
      </c>
      <c r="H8" s="146">
        <v>-8</v>
      </c>
      <c r="I8" s="146">
        <v>-9</v>
      </c>
      <c r="J8" s="146">
        <v>-10</v>
      </c>
      <c r="K8" s="146">
        <v>-11</v>
      </c>
      <c r="L8" s="146">
        <v>-12</v>
      </c>
      <c r="M8" s="146">
        <v>-13</v>
      </c>
      <c r="N8" s="146">
        <v>-14</v>
      </c>
      <c r="O8" s="146">
        <v>-15</v>
      </c>
      <c r="P8" s="146">
        <v>-16</v>
      </c>
      <c r="Q8" s="146">
        <v>-17</v>
      </c>
      <c r="R8" s="146">
        <v>-18</v>
      </c>
      <c r="S8" s="146">
        <v>-19</v>
      </c>
      <c r="T8" s="146">
        <v>-20</v>
      </c>
      <c r="U8" s="146">
        <v>-21</v>
      </c>
      <c r="V8" s="146">
        <v>-22</v>
      </c>
      <c r="W8" s="146">
        <v>-23</v>
      </c>
      <c r="X8" s="146">
        <v>-24</v>
      </c>
      <c r="Y8" s="146">
        <v>-25</v>
      </c>
      <c r="Z8" s="146">
        <v>-26</v>
      </c>
      <c r="AA8" s="146">
        <v>-27</v>
      </c>
      <c r="AB8" s="146">
        <v>-28</v>
      </c>
      <c r="AC8" s="146">
        <v>-29</v>
      </c>
      <c r="AD8" s="146">
        <v>-30</v>
      </c>
      <c r="AE8" s="146">
        <v>-31</v>
      </c>
    </row>
    <row r="9" spans="1:33" s="7" customFormat="1" ht="28.5">
      <c r="A9" s="161">
        <v>1</v>
      </c>
      <c r="B9" s="161" t="s">
        <v>163</v>
      </c>
      <c r="C9" s="162" t="s">
        <v>55</v>
      </c>
      <c r="D9" s="187">
        <f>'H12-CC HUYEN'!Q7</f>
        <v>1344.86</v>
      </c>
      <c r="E9" s="187">
        <f>TTCAMXUYEN!$Q7</f>
        <v>49.33</v>
      </c>
      <c r="F9" s="187">
        <f>TTTHIENCAM!$Q7</f>
        <v>164.95999999999998</v>
      </c>
      <c r="G9" s="187">
        <f>CAMHOA!$Q7</f>
        <v>93.429999999999993</v>
      </c>
      <c r="H9" s="187">
        <f>CAMDUONG!$Q7</f>
        <v>19.52</v>
      </c>
      <c r="I9" s="187">
        <f>CAMBINH!$Q7</f>
        <v>16.46</v>
      </c>
      <c r="J9" s="187">
        <f>CAMYEN!$Q7</f>
        <v>15.45</v>
      </c>
      <c r="K9" s="187">
        <f>CAMVINH!$Q7</f>
        <v>100.4</v>
      </c>
      <c r="L9" s="187">
        <f>CAMTHANH!$Q7</f>
        <v>14.42</v>
      </c>
      <c r="M9" s="187">
        <f>CAMQUANG!$Q7</f>
        <v>13.589999999999998</v>
      </c>
      <c r="N9" s="187">
        <f>CAMNAM!$Q7</f>
        <v>10.530000000000001</v>
      </c>
      <c r="O9" s="187">
        <f>CAMHUY!$Q7</f>
        <v>31.65</v>
      </c>
      <c r="P9" s="187">
        <f>CAMTHACH!$Q7</f>
        <v>40.329999999999991</v>
      </c>
      <c r="Q9" s="187">
        <f>CAMNHUONG!$Q7</f>
        <v>13.85</v>
      </c>
      <c r="R9" s="187">
        <f>CAMTHANG!$Q7</f>
        <v>7.6400000000000006</v>
      </c>
      <c r="S9" s="187">
        <f>CAMDUE!$Q7</f>
        <v>41.16</v>
      </c>
      <c r="T9" s="187">
        <f>CAMPHUC!$Q7</f>
        <v>15.43</v>
      </c>
      <c r="U9" s="187">
        <f>CAMLINH!$Q7</f>
        <v>15.38</v>
      </c>
      <c r="V9" s="187">
        <f>CAMQUAN!$Q7</f>
        <v>150.5</v>
      </c>
      <c r="W9" s="187">
        <f>CAMHA!$Q7</f>
        <v>18.450000000000003</v>
      </c>
      <c r="X9" s="187">
        <f>CAMLOC!$Q7</f>
        <v>13.020000000000001</v>
      </c>
      <c r="Y9" s="187">
        <f>CAMHUNG!$Q7</f>
        <v>147.71</v>
      </c>
      <c r="Z9" s="187">
        <f>CAMTHINH!$Q7</f>
        <v>25.86</v>
      </c>
      <c r="AA9" s="187">
        <f>CAMMY!$Q7</f>
        <v>132.47</v>
      </c>
      <c r="AB9" s="187">
        <f>CAMTRUNG!$Q7</f>
        <v>75.049999999999983</v>
      </c>
      <c r="AC9" s="187">
        <f>CAMSON!$Q7</f>
        <v>23.040000000000003</v>
      </c>
      <c r="AD9" s="187">
        <f>CAMLAC!$Q7</f>
        <v>67.239999999999995</v>
      </c>
      <c r="AE9" s="187">
        <f>CAMMINH!$Q7</f>
        <v>27.99</v>
      </c>
    </row>
    <row r="10" spans="1:33" s="8" customFormat="1">
      <c r="A10" s="163" t="s">
        <v>1</v>
      </c>
      <c r="B10" s="163" t="s">
        <v>78</v>
      </c>
      <c r="C10" s="164" t="s">
        <v>97</v>
      </c>
      <c r="D10" s="188">
        <f>'H12-CC HUYEN'!Q8</f>
        <v>532.23</v>
      </c>
      <c r="E10" s="188">
        <f>TTCAMXUYEN!$Q8</f>
        <v>37.5</v>
      </c>
      <c r="F10" s="188">
        <f>TTTHIENCAM!$Q8</f>
        <v>24.61</v>
      </c>
      <c r="G10" s="188">
        <f>CAMHOA!$Q8</f>
        <v>6.8</v>
      </c>
      <c r="H10" s="188">
        <f>CAMDUONG!$Q8</f>
        <v>6.9399999999999995</v>
      </c>
      <c r="I10" s="188">
        <f>CAMBINH!$Q8</f>
        <v>12.22</v>
      </c>
      <c r="J10" s="188">
        <f>CAMYEN!$Q8</f>
        <v>13.03</v>
      </c>
      <c r="K10" s="188">
        <f>CAMVINH!$Q8</f>
        <v>100.12</v>
      </c>
      <c r="L10" s="188">
        <f>CAMTHANH!$Q8</f>
        <v>11.26</v>
      </c>
      <c r="M10" s="188">
        <f>CAMQUANG!$Q8</f>
        <v>12.639999999999999</v>
      </c>
      <c r="N10" s="188">
        <f>CAMNAM!$Q8</f>
        <v>10.530000000000001</v>
      </c>
      <c r="O10" s="188">
        <f>CAMHUY!$Q8</f>
        <v>30.109999999999996</v>
      </c>
      <c r="P10" s="188">
        <f>CAMTHACH!$Q8</f>
        <v>34.429999999999993</v>
      </c>
      <c r="Q10" s="188">
        <f>CAMNHUONG!$Q8</f>
        <v>0</v>
      </c>
      <c r="R10" s="188">
        <f>CAMTHANG!$Q8</f>
        <v>4.16</v>
      </c>
      <c r="S10" s="188">
        <f>CAMDUE!$Q8</f>
        <v>27.580000000000002</v>
      </c>
      <c r="T10" s="188">
        <f>CAMPHUC!$Q8</f>
        <v>12.28</v>
      </c>
      <c r="U10" s="188">
        <f>CAMLINH!$Q8</f>
        <v>5.9700000000000006</v>
      </c>
      <c r="V10" s="188">
        <f>CAMQUAN!$Q8</f>
        <v>13.999999999999998</v>
      </c>
      <c r="W10" s="188">
        <f>CAMHA!$Q8</f>
        <v>16.740000000000002</v>
      </c>
      <c r="X10" s="188">
        <f>CAMLOC!$Q8</f>
        <v>11.21</v>
      </c>
      <c r="Y10" s="188">
        <f>CAMHUNG!$Q8</f>
        <v>22.700000000000003</v>
      </c>
      <c r="Z10" s="188">
        <f>CAMTHINH!$Q8</f>
        <v>14.389999999999999</v>
      </c>
      <c r="AA10" s="188">
        <f>CAMMY!$Q8</f>
        <v>0.37</v>
      </c>
      <c r="AB10" s="188">
        <f>CAMTRUNG!$Q8</f>
        <v>45.12</v>
      </c>
      <c r="AC10" s="188">
        <f>CAMSON!$Q8</f>
        <v>20.380000000000003</v>
      </c>
      <c r="AD10" s="188">
        <f>CAMLAC!$Q8</f>
        <v>10.440000000000001</v>
      </c>
      <c r="AE10" s="188">
        <f>CAMMINH!$Q8</f>
        <v>26.7</v>
      </c>
    </row>
    <row r="11" spans="1:33" s="15" customFormat="1">
      <c r="A11" s="165"/>
      <c r="B11" s="165" t="s">
        <v>76</v>
      </c>
      <c r="C11" s="166" t="s">
        <v>65</v>
      </c>
      <c r="D11" s="188">
        <f>'H12-CC HUYEN'!Q9</f>
        <v>515.11999999999989</v>
      </c>
      <c r="E11" s="188">
        <f>TTCAMXUYEN!$Q9</f>
        <v>37.5</v>
      </c>
      <c r="F11" s="188">
        <f>TTTHIENCAM!$Q9</f>
        <v>23.47</v>
      </c>
      <c r="G11" s="188">
        <f>CAMHOA!$Q9</f>
        <v>6.8</v>
      </c>
      <c r="H11" s="188">
        <f>CAMDUONG!$Q9</f>
        <v>6.9399999999999995</v>
      </c>
      <c r="I11" s="188">
        <f>CAMBINH!$Q9</f>
        <v>12.22</v>
      </c>
      <c r="J11" s="188">
        <f>CAMYEN!$Q9</f>
        <v>13.03</v>
      </c>
      <c r="K11" s="188">
        <f>CAMVINH!$Q9</f>
        <v>100.12</v>
      </c>
      <c r="L11" s="188">
        <f>CAMTHANH!$Q9</f>
        <v>9.43</v>
      </c>
      <c r="M11" s="188">
        <f>CAMQUANG!$Q9</f>
        <v>12.639999999999999</v>
      </c>
      <c r="N11" s="188">
        <f>CAMNAM!$Q9</f>
        <v>8.17</v>
      </c>
      <c r="O11" s="188">
        <f>CAMHUY!$Q9</f>
        <v>30.109999999999996</v>
      </c>
      <c r="P11" s="188">
        <f>CAMTHACH!$Q9</f>
        <v>34.429999999999993</v>
      </c>
      <c r="Q11" s="188">
        <f>CAMNHUONG!$Q9</f>
        <v>0</v>
      </c>
      <c r="R11" s="188">
        <f>CAMTHANG!$Q9</f>
        <v>4.16</v>
      </c>
      <c r="S11" s="188">
        <f>CAMDUE!$Q9</f>
        <v>27.580000000000002</v>
      </c>
      <c r="T11" s="188">
        <f>CAMPHUC!$Q9</f>
        <v>11.28</v>
      </c>
      <c r="U11" s="188">
        <f>CAMLINH!$Q9</f>
        <v>5.9700000000000006</v>
      </c>
      <c r="V11" s="188">
        <f>CAMQUAN!$Q9</f>
        <v>13.999999999999998</v>
      </c>
      <c r="W11" s="188">
        <f>CAMHA!$Q9</f>
        <v>16.740000000000002</v>
      </c>
      <c r="X11" s="188">
        <f>CAMLOC!$Q9</f>
        <v>11.21</v>
      </c>
      <c r="Y11" s="188">
        <f>CAMHUNG!$Q9</f>
        <v>20.400000000000002</v>
      </c>
      <c r="Z11" s="188">
        <f>CAMTHINH!$Q9</f>
        <v>13.459999999999999</v>
      </c>
      <c r="AA11" s="188">
        <f>CAMMY!$Q9</f>
        <v>0.37</v>
      </c>
      <c r="AB11" s="188">
        <f>CAMTRUNG!$Q9</f>
        <v>45.12</v>
      </c>
      <c r="AC11" s="188">
        <f>CAMSON!$Q9</f>
        <v>12.830000000000002</v>
      </c>
      <c r="AD11" s="188">
        <f>CAMLAC!$Q9</f>
        <v>10.440000000000001</v>
      </c>
      <c r="AE11" s="188">
        <f>CAMMINH!$Q9</f>
        <v>26.7</v>
      </c>
    </row>
    <row r="12" spans="1:33" s="15" customFormat="1">
      <c r="A12" s="165"/>
      <c r="B12" s="165" t="s">
        <v>192</v>
      </c>
      <c r="C12" s="166" t="s">
        <v>199</v>
      </c>
      <c r="D12" s="188">
        <f>'H12-CC HUYEN'!Q10</f>
        <v>17.11</v>
      </c>
      <c r="E12" s="188">
        <f>TTCAMXUYEN!$Q10</f>
        <v>0</v>
      </c>
      <c r="F12" s="188">
        <f>TTTHIENCAM!$Q10</f>
        <v>1.1400000000000001</v>
      </c>
      <c r="G12" s="188">
        <f>CAMHOA!$Q10</f>
        <v>0</v>
      </c>
      <c r="H12" s="188">
        <f>CAMDUONG!$Q10</f>
        <v>0</v>
      </c>
      <c r="I12" s="188">
        <f>CAMBINH!$Q10</f>
        <v>0</v>
      </c>
      <c r="J12" s="188">
        <f>CAMYEN!$Q10</f>
        <v>0</v>
      </c>
      <c r="K12" s="188">
        <f>CAMVINH!$Q10</f>
        <v>0</v>
      </c>
      <c r="L12" s="188">
        <f>CAMTHANH!$Q10</f>
        <v>1.83</v>
      </c>
      <c r="M12" s="188">
        <f>CAMQUANG!$Q10</f>
        <v>0</v>
      </c>
      <c r="N12" s="188">
        <f>CAMNAM!$Q10</f>
        <v>2.3600000000000003</v>
      </c>
      <c r="O12" s="188">
        <f>CAMHUY!$Q10</f>
        <v>0</v>
      </c>
      <c r="P12" s="188">
        <f>CAMTHACH!$Q10</f>
        <v>0</v>
      </c>
      <c r="Q12" s="188">
        <f>CAMNHUONG!$Q10</f>
        <v>0</v>
      </c>
      <c r="R12" s="188">
        <f>CAMTHANG!$Q10</f>
        <v>0</v>
      </c>
      <c r="S12" s="188">
        <f>CAMDUE!$Q10</f>
        <v>0</v>
      </c>
      <c r="T12" s="188">
        <f>CAMPHUC!$Q10</f>
        <v>1</v>
      </c>
      <c r="U12" s="188">
        <f>CAMLINH!$Q10</f>
        <v>0</v>
      </c>
      <c r="V12" s="188">
        <f>CAMQUAN!$Q10</f>
        <v>0</v>
      </c>
      <c r="W12" s="188">
        <f>CAMHA!$Q10</f>
        <v>0</v>
      </c>
      <c r="X12" s="188">
        <f>CAMLOC!$Q10</f>
        <v>0</v>
      </c>
      <c r="Y12" s="188">
        <f>CAMHUNG!$Q10</f>
        <v>2.2999999999999998</v>
      </c>
      <c r="Z12" s="188">
        <f>CAMTHINH!$Q10</f>
        <v>0.93</v>
      </c>
      <c r="AA12" s="188">
        <f>CAMMY!$Q10</f>
        <v>0</v>
      </c>
      <c r="AB12" s="188">
        <f>CAMTRUNG!$Q10</f>
        <v>0</v>
      </c>
      <c r="AC12" s="188">
        <f>CAMSON!$Q10</f>
        <v>7.5500000000000007</v>
      </c>
      <c r="AD12" s="188">
        <f>CAMLAC!$Q10</f>
        <v>0</v>
      </c>
      <c r="AE12" s="188">
        <f>CAMMINH!$Q10</f>
        <v>0</v>
      </c>
    </row>
    <row r="13" spans="1:33" s="8" customFormat="1">
      <c r="A13" s="163" t="s">
        <v>2</v>
      </c>
      <c r="B13" s="163" t="s">
        <v>102</v>
      </c>
      <c r="C13" s="164" t="s">
        <v>72</v>
      </c>
      <c r="D13" s="188">
        <f>'H12-CC HUYEN'!Q11</f>
        <v>101.11000000000001</v>
      </c>
      <c r="E13" s="188">
        <f>TTCAMXUYEN!$Q11</f>
        <v>8.66</v>
      </c>
      <c r="F13" s="188">
        <f>TTTHIENCAM!$Q11</f>
        <v>6.9300000000000006</v>
      </c>
      <c r="G13" s="188">
        <f>CAMHOA!$Q11</f>
        <v>30.020000000000003</v>
      </c>
      <c r="H13" s="188">
        <f>CAMDUONG!$Q11</f>
        <v>1.25</v>
      </c>
      <c r="I13" s="188">
        <f>CAMBINH!$Q11</f>
        <v>3.24</v>
      </c>
      <c r="J13" s="188">
        <f>CAMYEN!$Q11</f>
        <v>0.3</v>
      </c>
      <c r="K13" s="188">
        <f>CAMVINH!$Q11</f>
        <v>0</v>
      </c>
      <c r="L13" s="188">
        <f>CAMTHANH!$Q11</f>
        <v>1.8900000000000001</v>
      </c>
      <c r="M13" s="188">
        <f>CAMQUANG!$Q11</f>
        <v>0.7</v>
      </c>
      <c r="N13" s="188">
        <f>CAMNAM!$Q11</f>
        <v>0</v>
      </c>
      <c r="O13" s="188">
        <f>CAMHUY!$Q11</f>
        <v>0</v>
      </c>
      <c r="P13" s="188">
        <f>CAMTHACH!$Q11</f>
        <v>0</v>
      </c>
      <c r="Q13" s="188">
        <f>CAMNHUONG!$Q11</f>
        <v>0</v>
      </c>
      <c r="R13" s="188">
        <f>CAMTHANG!$Q11</f>
        <v>1.2</v>
      </c>
      <c r="S13" s="188">
        <f>CAMDUE!$Q11</f>
        <v>4.2799999999999994</v>
      </c>
      <c r="T13" s="188">
        <f>CAMPHUC!$Q11</f>
        <v>0</v>
      </c>
      <c r="U13" s="188">
        <f>CAMLINH!$Q11</f>
        <v>4.49</v>
      </c>
      <c r="V13" s="188">
        <f>CAMQUAN!$Q11</f>
        <v>2.4</v>
      </c>
      <c r="W13" s="188">
        <f>CAMHA!$Q11</f>
        <v>0</v>
      </c>
      <c r="X13" s="188">
        <f>CAMLOC!$Q11</f>
        <v>0</v>
      </c>
      <c r="Y13" s="188">
        <f>CAMHUNG!$Q11</f>
        <v>5</v>
      </c>
      <c r="Z13" s="188">
        <f>CAMTHINH!$Q11</f>
        <v>5.25</v>
      </c>
      <c r="AA13" s="188">
        <f>CAMMY!$Q11</f>
        <v>2.17</v>
      </c>
      <c r="AB13" s="188">
        <f>CAMTRUNG!$Q11</f>
        <v>12.5</v>
      </c>
      <c r="AC13" s="188">
        <f>CAMSON!$Q11</f>
        <v>1.1100000000000001</v>
      </c>
      <c r="AD13" s="188">
        <f>CAMLAC!$Q11</f>
        <v>8.6999999999999993</v>
      </c>
      <c r="AE13" s="188">
        <f>CAMMINH!$Q11</f>
        <v>1.02</v>
      </c>
    </row>
    <row r="14" spans="1:33" s="8" customFormat="1">
      <c r="A14" s="163" t="s">
        <v>3</v>
      </c>
      <c r="B14" s="163" t="s">
        <v>34</v>
      </c>
      <c r="C14" s="164" t="s">
        <v>56</v>
      </c>
      <c r="D14" s="188">
        <f>'H12-CC HUYEN'!Q12</f>
        <v>160.11000000000007</v>
      </c>
      <c r="E14" s="188">
        <f>TTCAMXUYEN!$Q12</f>
        <v>3.1700000000000004</v>
      </c>
      <c r="F14" s="188">
        <f>TTTHIENCAM!$Q12</f>
        <v>56.93</v>
      </c>
      <c r="G14" s="188">
        <f>CAMHOA!$Q12</f>
        <v>5.4</v>
      </c>
      <c r="H14" s="188">
        <f>CAMDUONG!$Q12</f>
        <v>7.53</v>
      </c>
      <c r="I14" s="188">
        <f>CAMBINH!$Q12</f>
        <v>1</v>
      </c>
      <c r="J14" s="188">
        <f>CAMYEN!$Q12</f>
        <v>2.12</v>
      </c>
      <c r="K14" s="188">
        <f>CAMVINH!$Q12</f>
        <v>0.28000000000000003</v>
      </c>
      <c r="L14" s="188">
        <f>CAMTHANH!$Q12</f>
        <v>1.27</v>
      </c>
      <c r="M14" s="188">
        <f>CAMQUANG!$Q12</f>
        <v>0.25</v>
      </c>
      <c r="N14" s="188">
        <f>CAMNAM!$Q12</f>
        <v>0</v>
      </c>
      <c r="O14" s="188">
        <f>CAMHUY!$Q12</f>
        <v>1.51</v>
      </c>
      <c r="P14" s="188">
        <f>CAMTHACH!$Q12</f>
        <v>5.8999999999999995</v>
      </c>
      <c r="Q14" s="188">
        <f>CAMNHUONG!$Q12</f>
        <v>3.5900000000000003</v>
      </c>
      <c r="R14" s="188">
        <f>CAMTHANG!$Q12</f>
        <v>2.1800000000000002</v>
      </c>
      <c r="S14" s="188">
        <f>CAMDUE!$Q12</f>
        <v>6.3</v>
      </c>
      <c r="T14" s="188">
        <f>CAMPHUC!$Q12</f>
        <v>2.15</v>
      </c>
      <c r="U14" s="188">
        <f>CAMLINH!$Q12</f>
        <v>3.82</v>
      </c>
      <c r="V14" s="188">
        <f>CAMQUAN!$Q12</f>
        <v>6.12</v>
      </c>
      <c r="W14" s="188">
        <f>CAMHA!$Q12</f>
        <v>1.71</v>
      </c>
      <c r="X14" s="188">
        <f>CAMLOC!$Q12</f>
        <v>1.8100000000000003</v>
      </c>
      <c r="Y14" s="188">
        <f>CAMHUNG!$Q12</f>
        <v>9.01</v>
      </c>
      <c r="Z14" s="188">
        <f>CAMTHINH!$Q12</f>
        <v>3.8999999999999995</v>
      </c>
      <c r="AA14" s="188">
        <f>CAMMY!$Q12</f>
        <v>1.31</v>
      </c>
      <c r="AB14" s="188">
        <f>CAMTRUNG!$Q12</f>
        <v>11.73</v>
      </c>
      <c r="AC14" s="188">
        <f>CAMSON!$Q12</f>
        <v>1.55</v>
      </c>
      <c r="AD14" s="188">
        <f>CAMLAC!$Q12</f>
        <v>19.3</v>
      </c>
      <c r="AE14" s="188">
        <f>CAMMINH!$Q12</f>
        <v>0.27</v>
      </c>
    </row>
    <row r="15" spans="1:33" s="8" customFormat="1">
      <c r="A15" s="163" t="s">
        <v>4</v>
      </c>
      <c r="B15" s="163" t="s">
        <v>11</v>
      </c>
      <c r="C15" s="164" t="s">
        <v>57</v>
      </c>
      <c r="D15" s="188">
        <f>'H12-CC HUYEN'!Q13</f>
        <v>64.430000000000007</v>
      </c>
      <c r="E15" s="188">
        <f>TTCAMXUYEN!$Q13</f>
        <v>0</v>
      </c>
      <c r="F15" s="188">
        <f>TTTHIENCAM!$Q13</f>
        <v>46.53</v>
      </c>
      <c r="G15" s="188">
        <f>CAMHOA!$Q13</f>
        <v>0</v>
      </c>
      <c r="H15" s="188">
        <f>CAMDUONG!$Q13</f>
        <v>3.1</v>
      </c>
      <c r="I15" s="188">
        <f>CAMBINH!$Q13</f>
        <v>0</v>
      </c>
      <c r="J15" s="188">
        <f>CAMYEN!$Q13</f>
        <v>0</v>
      </c>
      <c r="K15" s="188">
        <f>CAMVINH!$Q13</f>
        <v>0</v>
      </c>
      <c r="L15" s="188">
        <f>CAMTHANH!$Q13</f>
        <v>0</v>
      </c>
      <c r="M15" s="188">
        <f>CAMQUANG!$Q13</f>
        <v>0</v>
      </c>
      <c r="N15" s="188">
        <f>CAMNAM!$Q13</f>
        <v>0</v>
      </c>
      <c r="O15" s="188">
        <f>CAMHUY!$Q13</f>
        <v>0</v>
      </c>
      <c r="P15" s="188">
        <f>CAMTHACH!$Q13</f>
        <v>0</v>
      </c>
      <c r="Q15" s="188">
        <f>CAMNHUONG!$Q13</f>
        <v>5.5</v>
      </c>
      <c r="R15" s="188">
        <f>CAMTHANG!$Q13</f>
        <v>0</v>
      </c>
      <c r="S15" s="188">
        <f>CAMDUE!$Q13</f>
        <v>0</v>
      </c>
      <c r="T15" s="188">
        <f>CAMPHUC!$Q13</f>
        <v>0</v>
      </c>
      <c r="U15" s="188">
        <f>CAMLINH!$Q13</f>
        <v>0</v>
      </c>
      <c r="V15" s="188">
        <f>CAMQUAN!$Q13</f>
        <v>0</v>
      </c>
      <c r="W15" s="188">
        <f>CAMHA!$Q13</f>
        <v>0</v>
      </c>
      <c r="X15" s="188">
        <f>CAMLOC!$Q13</f>
        <v>0</v>
      </c>
      <c r="Y15" s="188">
        <f>CAMHUNG!$Q13</f>
        <v>9.3000000000000007</v>
      </c>
      <c r="Z15" s="188">
        <f>CAMTHINH!$Q13</f>
        <v>0</v>
      </c>
      <c r="AA15" s="188">
        <f>CAMMY!$Q13</f>
        <v>0</v>
      </c>
      <c r="AB15" s="188">
        <f>CAMTRUNG!$Q13</f>
        <v>0</v>
      </c>
      <c r="AC15" s="188">
        <f>CAMSON!$Q13</f>
        <v>0</v>
      </c>
      <c r="AD15" s="188">
        <f>CAMLAC!$Q13</f>
        <v>0</v>
      </c>
      <c r="AE15" s="188">
        <f>CAMMINH!$Q13</f>
        <v>0</v>
      </c>
    </row>
    <row r="16" spans="1:33" s="8" customFormat="1">
      <c r="A16" s="163" t="s">
        <v>5</v>
      </c>
      <c r="B16" s="163" t="s">
        <v>12</v>
      </c>
      <c r="C16" s="164" t="s">
        <v>58</v>
      </c>
      <c r="D16" s="188">
        <f>'H12-CC HUYEN'!Q14</f>
        <v>0</v>
      </c>
      <c r="E16" s="188">
        <f>TTCAMXUYEN!$Q14</f>
        <v>0</v>
      </c>
      <c r="F16" s="188">
        <f>TTTHIENCAM!$Q14</f>
        <v>0</v>
      </c>
      <c r="G16" s="188">
        <f>CAMHOA!$Q14</f>
        <v>0</v>
      </c>
      <c r="H16" s="188">
        <f>CAMDUONG!$Q14</f>
        <v>0</v>
      </c>
      <c r="I16" s="188">
        <f>CAMBINH!$Q14</f>
        <v>0</v>
      </c>
      <c r="J16" s="188">
        <f>CAMYEN!$Q14</f>
        <v>0</v>
      </c>
      <c r="K16" s="188">
        <f>CAMVINH!$Q14</f>
        <v>0</v>
      </c>
      <c r="L16" s="188">
        <f>CAMTHANH!$Q14</f>
        <v>0</v>
      </c>
      <c r="M16" s="188">
        <f>CAMQUANG!$Q14</f>
        <v>0</v>
      </c>
      <c r="N16" s="188">
        <f>CAMNAM!$Q14</f>
        <v>0</v>
      </c>
      <c r="O16" s="188">
        <f>CAMHUY!$Q14</f>
        <v>0</v>
      </c>
      <c r="P16" s="188">
        <f>CAMTHACH!$Q14</f>
        <v>0</v>
      </c>
      <c r="Q16" s="188">
        <f>CAMNHUONG!$Q14</f>
        <v>0</v>
      </c>
      <c r="R16" s="188">
        <f>CAMTHANG!$Q14</f>
        <v>0</v>
      </c>
      <c r="S16" s="188">
        <f>CAMDUE!$Q14</f>
        <v>0</v>
      </c>
      <c r="T16" s="188">
        <f>CAMPHUC!$Q14</f>
        <v>0</v>
      </c>
      <c r="U16" s="188">
        <f>CAMLINH!$Q14</f>
        <v>0</v>
      </c>
      <c r="V16" s="188">
        <f>CAMQUAN!$Q14</f>
        <v>0</v>
      </c>
      <c r="W16" s="188">
        <f>CAMHA!$Q14</f>
        <v>0</v>
      </c>
      <c r="X16" s="188">
        <f>CAMLOC!$Q14</f>
        <v>0</v>
      </c>
      <c r="Y16" s="188">
        <f>CAMHUNG!$Q14</f>
        <v>0</v>
      </c>
      <c r="Z16" s="188">
        <f>CAMTHINH!$Q14</f>
        <v>0</v>
      </c>
      <c r="AA16" s="188">
        <f>CAMMY!$Q14</f>
        <v>0</v>
      </c>
      <c r="AB16" s="188">
        <f>CAMTRUNG!$Q14</f>
        <v>0</v>
      </c>
      <c r="AC16" s="188">
        <f>CAMSON!$Q14</f>
        <v>0</v>
      </c>
      <c r="AD16" s="188">
        <f>CAMLAC!$Q14</f>
        <v>0</v>
      </c>
      <c r="AE16" s="188">
        <f>CAMMINH!$Q14</f>
        <v>0</v>
      </c>
    </row>
    <row r="17" spans="1:31">
      <c r="A17" s="163" t="s">
        <v>36</v>
      </c>
      <c r="B17" s="163" t="s">
        <v>35</v>
      </c>
      <c r="C17" s="164" t="s">
        <v>59</v>
      </c>
      <c r="D17" s="188">
        <f>'H12-CC HUYEN'!Q15</f>
        <v>467</v>
      </c>
      <c r="E17" s="188">
        <f>TTCAMXUYEN!$Q15</f>
        <v>0</v>
      </c>
      <c r="F17" s="188">
        <f>TTTHIENCAM!$Q15</f>
        <v>29.76</v>
      </c>
      <c r="G17" s="188">
        <f>CAMHOA!$Q15</f>
        <v>38.82</v>
      </c>
      <c r="H17" s="188">
        <f>CAMDUONG!$Q15</f>
        <v>0</v>
      </c>
      <c r="I17" s="188">
        <f>CAMBINH!$Q15</f>
        <v>0</v>
      </c>
      <c r="J17" s="188">
        <f>CAMYEN!$Q15</f>
        <v>0</v>
      </c>
      <c r="K17" s="188">
        <f>CAMVINH!$Q15</f>
        <v>0</v>
      </c>
      <c r="L17" s="188">
        <f>CAMTHANH!$Q15</f>
        <v>0</v>
      </c>
      <c r="M17" s="188">
        <f>CAMQUANG!$Q15</f>
        <v>0</v>
      </c>
      <c r="N17" s="188">
        <f>CAMNAM!$Q15</f>
        <v>0</v>
      </c>
      <c r="O17" s="188">
        <f>CAMHUY!$Q15</f>
        <v>0</v>
      </c>
      <c r="P17" s="188">
        <f>CAMTHACH!$Q15</f>
        <v>0</v>
      </c>
      <c r="Q17" s="188">
        <f>CAMNHUONG!$Q15</f>
        <v>0</v>
      </c>
      <c r="R17" s="188">
        <f>CAMTHANG!$Q15</f>
        <v>0</v>
      </c>
      <c r="S17" s="188">
        <f>CAMDUE!$Q15</f>
        <v>3</v>
      </c>
      <c r="T17" s="188">
        <f>CAMPHUC!$Q15</f>
        <v>0</v>
      </c>
      <c r="U17" s="188">
        <f>CAMLINH!$Q15</f>
        <v>0.6</v>
      </c>
      <c r="V17" s="188">
        <f>CAMQUAN!$Q15</f>
        <v>127.78</v>
      </c>
      <c r="W17" s="188">
        <f>CAMHA!$Q15</f>
        <v>0</v>
      </c>
      <c r="X17" s="188">
        <f>CAMLOC!$Q15</f>
        <v>0</v>
      </c>
      <c r="Y17" s="188">
        <f>CAMHUNG!$Q15</f>
        <v>101.7</v>
      </c>
      <c r="Z17" s="188">
        <f>CAMTHINH!$Q15</f>
        <v>2.3199999999999998</v>
      </c>
      <c r="AA17" s="188">
        <f>CAMMY!$Q15</f>
        <v>128.62</v>
      </c>
      <c r="AB17" s="188">
        <f>CAMTRUNG!$Q15</f>
        <v>5.6</v>
      </c>
      <c r="AC17" s="188">
        <f>CAMSON!$Q15</f>
        <v>0</v>
      </c>
      <c r="AD17" s="188">
        <f>CAMLAC!$Q15</f>
        <v>28.8</v>
      </c>
      <c r="AE17" s="188">
        <f>CAMMINH!$Q15</f>
        <v>0</v>
      </c>
    </row>
    <row r="18" spans="1:31">
      <c r="A18" s="163" t="s">
        <v>37</v>
      </c>
      <c r="B18" s="163" t="s">
        <v>136</v>
      </c>
      <c r="C18" s="164" t="s">
        <v>63</v>
      </c>
      <c r="D18" s="188">
        <f>'H12-CC HUYEN'!Q16</f>
        <v>15.119999999999997</v>
      </c>
      <c r="E18" s="188">
        <f>TTCAMXUYEN!$Q16</f>
        <v>0</v>
      </c>
      <c r="F18" s="188">
        <f>TTTHIENCAM!$Q16</f>
        <v>0.2</v>
      </c>
      <c r="G18" s="188">
        <f>CAMHOA!$Q16</f>
        <v>12.39</v>
      </c>
      <c r="H18" s="188">
        <f>CAMDUONG!$Q16</f>
        <v>0.7</v>
      </c>
      <c r="I18" s="188">
        <f>CAMBINH!$Q16</f>
        <v>0</v>
      </c>
      <c r="J18" s="188">
        <f>CAMYEN!$Q16</f>
        <v>0</v>
      </c>
      <c r="K18" s="188">
        <f>CAMVINH!$Q16</f>
        <v>0</v>
      </c>
      <c r="L18" s="188">
        <f>CAMTHANH!$Q16</f>
        <v>0</v>
      </c>
      <c r="M18" s="188">
        <f>CAMQUANG!$Q16</f>
        <v>0</v>
      </c>
      <c r="N18" s="188">
        <f>CAMNAM!$Q16</f>
        <v>0</v>
      </c>
      <c r="O18" s="188">
        <f>CAMHUY!$Q16</f>
        <v>0.03</v>
      </c>
      <c r="P18" s="188">
        <f>CAMTHACH!$Q16</f>
        <v>0</v>
      </c>
      <c r="Q18" s="188">
        <f>CAMNHUONG!$Q16</f>
        <v>0</v>
      </c>
      <c r="R18" s="188">
        <f>CAMTHANG!$Q16</f>
        <v>0.1</v>
      </c>
      <c r="S18" s="188">
        <f>CAMDUE!$Q16</f>
        <v>0</v>
      </c>
      <c r="T18" s="188">
        <f>CAMPHUC!$Q16</f>
        <v>1</v>
      </c>
      <c r="U18" s="188">
        <f>CAMLINH!$Q16</f>
        <v>0.5</v>
      </c>
      <c r="V18" s="188">
        <f>CAMQUAN!$Q16</f>
        <v>0.2</v>
      </c>
      <c r="W18" s="188">
        <f>CAMHA!$Q16</f>
        <v>0</v>
      </c>
      <c r="X18" s="188">
        <f>CAMLOC!$Q16</f>
        <v>0</v>
      </c>
      <c r="Y18" s="188">
        <f>CAMHUNG!$Q16</f>
        <v>0</v>
      </c>
      <c r="Z18" s="188">
        <f>CAMTHINH!$Q16</f>
        <v>0</v>
      </c>
      <c r="AA18" s="188">
        <f>CAMMY!$Q16</f>
        <v>0</v>
      </c>
      <c r="AB18" s="188">
        <f>CAMTRUNG!$Q16</f>
        <v>0</v>
      </c>
      <c r="AC18" s="188">
        <f>CAMSON!$Q16</f>
        <v>0</v>
      </c>
      <c r="AD18" s="188">
        <f>CAMLAC!$Q16</f>
        <v>0</v>
      </c>
      <c r="AE18" s="188">
        <f>CAMMINH!$Q16</f>
        <v>0</v>
      </c>
    </row>
    <row r="19" spans="1:31">
      <c r="A19" s="163" t="s">
        <v>47</v>
      </c>
      <c r="B19" s="163" t="s">
        <v>45</v>
      </c>
      <c r="C19" s="164" t="s">
        <v>64</v>
      </c>
      <c r="D19" s="188">
        <f>'H12-CC HUYEN'!Q17</f>
        <v>4.76</v>
      </c>
      <c r="E19" s="188">
        <f>TTCAMXUYEN!$Q17</f>
        <v>0</v>
      </c>
      <c r="F19" s="188">
        <f>TTTHIENCAM!$Q17</f>
        <v>0</v>
      </c>
      <c r="G19" s="188">
        <f>CAMHOA!$Q17</f>
        <v>0</v>
      </c>
      <c r="H19" s="188">
        <f>CAMDUONG!$Q17</f>
        <v>0</v>
      </c>
      <c r="I19" s="188">
        <f>CAMBINH!$Q17</f>
        <v>0</v>
      </c>
      <c r="J19" s="188">
        <f>CAMYEN!$Q17</f>
        <v>0</v>
      </c>
      <c r="K19" s="188">
        <f>CAMVINH!$Q17</f>
        <v>0</v>
      </c>
      <c r="L19" s="188">
        <f>CAMTHANH!$Q17</f>
        <v>0</v>
      </c>
      <c r="M19" s="188">
        <f>CAMQUANG!$Q17</f>
        <v>0</v>
      </c>
      <c r="N19" s="188">
        <f>CAMNAM!$Q17</f>
        <v>0</v>
      </c>
      <c r="O19" s="188">
        <f>CAMHUY!$Q17</f>
        <v>0</v>
      </c>
      <c r="P19" s="188">
        <f>CAMTHACH!$Q17</f>
        <v>0</v>
      </c>
      <c r="Q19" s="188">
        <f>CAMNHUONG!$Q17</f>
        <v>4.76</v>
      </c>
      <c r="R19" s="188">
        <f>CAMTHANG!$Q17</f>
        <v>0</v>
      </c>
      <c r="S19" s="188">
        <f>CAMDUE!$Q17</f>
        <v>0</v>
      </c>
      <c r="T19" s="188">
        <f>CAMPHUC!$Q17</f>
        <v>0</v>
      </c>
      <c r="U19" s="188">
        <f>CAMLINH!$Q17</f>
        <v>0</v>
      </c>
      <c r="V19" s="188">
        <f>CAMQUAN!$Q17</f>
        <v>0</v>
      </c>
      <c r="W19" s="188">
        <f>CAMHA!$Q17</f>
        <v>0</v>
      </c>
      <c r="X19" s="188">
        <f>CAMLOC!$Q17</f>
        <v>0</v>
      </c>
      <c r="Y19" s="188">
        <f>CAMHUNG!$Q17</f>
        <v>0</v>
      </c>
      <c r="Z19" s="188">
        <f>CAMTHINH!$Q17</f>
        <v>0</v>
      </c>
      <c r="AA19" s="188">
        <f>CAMMY!$Q17</f>
        <v>0</v>
      </c>
      <c r="AB19" s="188">
        <f>CAMTRUNG!$Q17</f>
        <v>0</v>
      </c>
      <c r="AC19" s="188">
        <f>CAMSON!$Q17</f>
        <v>0</v>
      </c>
      <c r="AD19" s="188">
        <f>CAMLAC!$Q17</f>
        <v>0</v>
      </c>
      <c r="AE19" s="188">
        <f>CAMMINH!$Q17</f>
        <v>0</v>
      </c>
    </row>
    <row r="20" spans="1:31">
      <c r="A20" s="163" t="s">
        <v>176</v>
      </c>
      <c r="B20" s="163" t="s">
        <v>52</v>
      </c>
      <c r="C20" s="164" t="s">
        <v>185</v>
      </c>
      <c r="D20" s="188">
        <f>'H12-CC HUYEN'!Q18</f>
        <v>0.1</v>
      </c>
      <c r="E20" s="188">
        <f>TTCAMXUYEN!$Q18</f>
        <v>0</v>
      </c>
      <c r="F20" s="188">
        <f>TTTHIENCAM!$Q18</f>
        <v>0</v>
      </c>
      <c r="G20" s="188">
        <f>CAMHOA!$Q18</f>
        <v>0</v>
      </c>
      <c r="H20" s="188">
        <f>CAMDUONG!$Q18</f>
        <v>0</v>
      </c>
      <c r="I20" s="188">
        <f>CAMBINH!$Q18</f>
        <v>0</v>
      </c>
      <c r="J20" s="188">
        <f>CAMYEN!$Q18</f>
        <v>0</v>
      </c>
      <c r="K20" s="188">
        <f>CAMVINH!$Q18</f>
        <v>0</v>
      </c>
      <c r="L20" s="188">
        <f>CAMTHANH!$Q18</f>
        <v>0</v>
      </c>
      <c r="M20" s="188">
        <f>CAMQUANG!$Q18</f>
        <v>0</v>
      </c>
      <c r="N20" s="188">
        <f>CAMNAM!$Q18</f>
        <v>0</v>
      </c>
      <c r="O20" s="188">
        <f>CAMHUY!$Q18</f>
        <v>0</v>
      </c>
      <c r="P20" s="188">
        <f>CAMTHACH!$Q18</f>
        <v>0</v>
      </c>
      <c r="Q20" s="188">
        <f>CAMNHUONG!$Q18</f>
        <v>0</v>
      </c>
      <c r="R20" s="188">
        <f>CAMTHANG!$Q18</f>
        <v>0</v>
      </c>
      <c r="S20" s="188">
        <f>CAMDUE!$Q18</f>
        <v>0</v>
      </c>
      <c r="T20" s="188">
        <f>CAMPHUC!$Q18</f>
        <v>0</v>
      </c>
      <c r="U20" s="188">
        <f>CAMLINH!$Q18</f>
        <v>0</v>
      </c>
      <c r="V20" s="188">
        <f>CAMQUAN!$Q18</f>
        <v>0</v>
      </c>
      <c r="W20" s="188">
        <f>CAMHA!$Q18</f>
        <v>0</v>
      </c>
      <c r="X20" s="188">
        <f>CAMLOC!$Q18</f>
        <v>0</v>
      </c>
      <c r="Y20" s="188">
        <f>CAMHUNG!$Q18</f>
        <v>0</v>
      </c>
      <c r="Z20" s="188">
        <f>CAMTHINH!$Q18</f>
        <v>0</v>
      </c>
      <c r="AA20" s="188">
        <f>CAMMY!$Q18</f>
        <v>0</v>
      </c>
      <c r="AB20" s="188">
        <f>CAMTRUNG!$Q18</f>
        <v>0.1</v>
      </c>
      <c r="AC20" s="188">
        <f>CAMSON!$Q18</f>
        <v>0</v>
      </c>
      <c r="AD20" s="188">
        <f>CAMLAC!$Q18</f>
        <v>0</v>
      </c>
      <c r="AE20" s="188">
        <f>CAMMINH!$Q18</f>
        <v>0</v>
      </c>
    </row>
    <row r="21" spans="1:31" ht="28.5">
      <c r="A21" s="167">
        <v>2</v>
      </c>
      <c r="B21" s="167" t="s">
        <v>73</v>
      </c>
      <c r="C21" s="168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</row>
    <row r="22" spans="1:31" s="14" customFormat="1">
      <c r="A22" s="165"/>
      <c r="B22" s="165" t="s">
        <v>38</v>
      </c>
      <c r="C22" s="166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</row>
    <row r="23" spans="1:31" ht="30">
      <c r="A23" s="163" t="s">
        <v>17</v>
      </c>
      <c r="B23" s="163" t="s">
        <v>128</v>
      </c>
      <c r="C23" s="164" t="s">
        <v>106</v>
      </c>
      <c r="D23" s="188">
        <f>'H12-CC HUYEN'!J8</f>
        <v>0</v>
      </c>
      <c r="E23" s="188">
        <f>TTCAMXUYEN!$J8</f>
        <v>0</v>
      </c>
      <c r="F23" s="188">
        <f>TTTHIENCAM!$J8</f>
        <v>0</v>
      </c>
      <c r="G23" s="188">
        <f>CAMHOA!$J8</f>
        <v>0</v>
      </c>
      <c r="H23" s="188">
        <f>CAMDUONG!$J8</f>
        <v>0</v>
      </c>
      <c r="I23" s="188">
        <f>CAMBINH!$J8</f>
        <v>0</v>
      </c>
      <c r="J23" s="188">
        <f>CAMYEN!$J8</f>
        <v>0</v>
      </c>
      <c r="K23" s="188">
        <f>CAMVINH!$J8</f>
        <v>0</v>
      </c>
      <c r="L23" s="188">
        <f>CAMTHANH!$J8</f>
        <v>0</v>
      </c>
      <c r="M23" s="188">
        <f>CAMQUANG!$J8</f>
        <v>0</v>
      </c>
      <c r="N23" s="188">
        <f>CAMNAM!$J8</f>
        <v>0</v>
      </c>
      <c r="O23" s="188">
        <f>CAMHUY!$J8</f>
        <v>0</v>
      </c>
      <c r="P23" s="188">
        <f>CAMTHACH!$J8</f>
        <v>0</v>
      </c>
      <c r="Q23" s="188">
        <f>CAMNHUONG!$J8</f>
        <v>0</v>
      </c>
      <c r="R23" s="188">
        <f>CAMTHANG!$J8</f>
        <v>0</v>
      </c>
      <c r="S23" s="188">
        <f>CAMDUE!$J8</f>
        <v>0</v>
      </c>
      <c r="T23" s="188">
        <f>CAMPHUC!$J8</f>
        <v>0</v>
      </c>
      <c r="U23" s="188">
        <f>CAMLINH!$J8</f>
        <v>0</v>
      </c>
      <c r="V23" s="188">
        <f>CAMQUAN!$J8</f>
        <v>0</v>
      </c>
      <c r="W23" s="188">
        <f>CAMHA!$J8</f>
        <v>0</v>
      </c>
      <c r="X23" s="188">
        <f>CAMLOC!$J8</f>
        <v>0</v>
      </c>
      <c r="Y23" s="188">
        <f>CAMHUNG!$J8</f>
        <v>0</v>
      </c>
      <c r="Z23" s="188">
        <f>CAMTHINH!$J8</f>
        <v>0</v>
      </c>
      <c r="AA23" s="188">
        <f>CAMMY!$J8</f>
        <v>0</v>
      </c>
      <c r="AB23" s="188">
        <f>CAMTRUNG!$J8</f>
        <v>0</v>
      </c>
      <c r="AC23" s="188">
        <f>CAMSON!$J8</f>
        <v>0</v>
      </c>
      <c r="AD23" s="188">
        <f>CAMLAC!$J8</f>
        <v>0</v>
      </c>
      <c r="AE23" s="188">
        <f>CAMMINH!$J8</f>
        <v>0</v>
      </c>
    </row>
    <row r="24" spans="1:31">
      <c r="A24" s="163" t="s">
        <v>6</v>
      </c>
      <c r="B24" s="163" t="s">
        <v>132</v>
      </c>
      <c r="C24" s="164" t="s">
        <v>107</v>
      </c>
      <c r="D24" s="188">
        <f>SUM('H12-CC HUYEN'!$K$8:$M$8)</f>
        <v>0</v>
      </c>
      <c r="E24" s="188">
        <f>SUM(TTCAMXUYEN!$K$8:$M$8)</f>
        <v>0</v>
      </c>
      <c r="F24" s="188">
        <f>SUM(TTTHIENCAM!$K$8:$M$8)</f>
        <v>0</v>
      </c>
      <c r="G24" s="188">
        <f>SUM(CAMHOA!$K$8:$M$8)</f>
        <v>0</v>
      </c>
      <c r="H24" s="188">
        <f>SUM(CAMDUONG!$K$8:$M$8)</f>
        <v>0</v>
      </c>
      <c r="I24" s="188">
        <f>SUM(CAMBINH!$K$8:$M$8)</f>
        <v>0</v>
      </c>
      <c r="J24" s="188">
        <f>SUM(CAMYEN!$K$8:$M$8)</f>
        <v>0</v>
      </c>
      <c r="K24" s="188">
        <f>SUM(CAMVINH!$K$8:$M$8)</f>
        <v>0</v>
      </c>
      <c r="L24" s="188">
        <f>SUM(CAMTHANH!$K$8:$M$8)</f>
        <v>0</v>
      </c>
      <c r="M24" s="188">
        <f>SUM(CAMQUANG!$K$8:$M$8)</f>
        <v>0</v>
      </c>
      <c r="N24" s="188">
        <f>SUM(CAMNAM!$K$8:$M$8)</f>
        <v>0</v>
      </c>
      <c r="O24" s="188">
        <f>SUM(CAMHUY!$K$8:$M$8)</f>
        <v>0</v>
      </c>
      <c r="P24" s="188">
        <f>SUM(CAMTHACH!$K$8:$M$8)</f>
        <v>0</v>
      </c>
      <c r="Q24" s="188">
        <f>SUM(CAMNHUONG!$K$8:$M$8)</f>
        <v>0</v>
      </c>
      <c r="R24" s="188">
        <f>SUM(CAMTHANG!$K$8:$M$8)</f>
        <v>0</v>
      </c>
      <c r="S24" s="188">
        <f>SUM(CAMDUE!$K$8:$M$8)</f>
        <v>0</v>
      </c>
      <c r="T24" s="188">
        <f>SUM(CAMPHUC!$K$8:$M$8)</f>
        <v>0</v>
      </c>
      <c r="U24" s="188">
        <f>SUM(CAMLINH!$K$8:$M$8)</f>
        <v>0</v>
      </c>
      <c r="V24" s="188">
        <f>SUM(CAMQUAN!$K$8:$M$8)</f>
        <v>0</v>
      </c>
      <c r="W24" s="188">
        <f>SUM(CAMHA!$K$8:$M$8)</f>
        <v>0</v>
      </c>
      <c r="X24" s="188">
        <f>SUM(CAMLOC!$K$8:$M$8)</f>
        <v>0</v>
      </c>
      <c r="Y24" s="188">
        <f>SUM(CAMHUNG!$K$8:$M$8)</f>
        <v>0</v>
      </c>
      <c r="Z24" s="188">
        <f>SUM(CAMTHINH!$K$8:$M$8)</f>
        <v>0</v>
      </c>
      <c r="AA24" s="188">
        <f>SUM(CAMMY!$K$8:$M$8)</f>
        <v>0</v>
      </c>
      <c r="AB24" s="188">
        <f>SUM(CAMTRUNG!$K$8:$M$8)</f>
        <v>0</v>
      </c>
      <c r="AC24" s="188">
        <f>SUM(CAMSON!$K$8:$M$8)</f>
        <v>0</v>
      </c>
      <c r="AD24" s="188">
        <f>SUM(CAMLAC!$K$8:$M$8)</f>
        <v>0</v>
      </c>
      <c r="AE24" s="188">
        <f>SUM(CAMMINH!$K$8:$M$8)</f>
        <v>0</v>
      </c>
    </row>
    <row r="25" spans="1:31" ht="30">
      <c r="A25" s="163" t="s">
        <v>7</v>
      </c>
      <c r="B25" s="163" t="s">
        <v>129</v>
      </c>
      <c r="C25" s="164" t="s">
        <v>108</v>
      </c>
      <c r="D25" s="188">
        <f>'H12-CC HUYEN'!$N$8</f>
        <v>53.040000000000006</v>
      </c>
      <c r="E25" s="188">
        <f>TTCAMXUYEN!$N$8</f>
        <v>0</v>
      </c>
      <c r="F25" s="188">
        <f>TTTHIENCAM!$N$8</f>
        <v>2.5</v>
      </c>
      <c r="G25" s="188">
        <f>CAMHOA!$N$8</f>
        <v>0</v>
      </c>
      <c r="H25" s="188">
        <f>CAMDUONG!$N$8</f>
        <v>0</v>
      </c>
      <c r="I25" s="188">
        <f>CAMBINH!$N$8</f>
        <v>6.12</v>
      </c>
      <c r="J25" s="188">
        <f>CAMYEN!$N$8</f>
        <v>6</v>
      </c>
      <c r="K25" s="188">
        <f>CAMVINH!$N$8</f>
        <v>0</v>
      </c>
      <c r="L25" s="188">
        <f>CAMTHANH!$N$8</f>
        <v>0</v>
      </c>
      <c r="M25" s="188">
        <f>CAMQUANG!$N$8</f>
        <v>0</v>
      </c>
      <c r="N25" s="188">
        <f>CAMNAM!$N$8</f>
        <v>2</v>
      </c>
      <c r="O25" s="188">
        <f>CAMHUY!$N$8</f>
        <v>20.37</v>
      </c>
      <c r="P25" s="188">
        <f>CAMTHACH!$N$8</f>
        <v>0</v>
      </c>
      <c r="Q25" s="188">
        <f>CAMNHUONG!$N$8</f>
        <v>0</v>
      </c>
      <c r="R25" s="188">
        <f>CAMTHANG!$N$8</f>
        <v>0</v>
      </c>
      <c r="S25" s="188">
        <f>CAMDUE!$N$8</f>
        <v>0</v>
      </c>
      <c r="T25" s="188">
        <f>CAMPHUC!$N$8</f>
        <v>0</v>
      </c>
      <c r="U25" s="188">
        <f>CAMLINH!$N$8</f>
        <v>0</v>
      </c>
      <c r="V25" s="188">
        <f>CAMQUAN!$N$8</f>
        <v>0</v>
      </c>
      <c r="W25" s="188">
        <f>CAMHA!$N$8</f>
        <v>0</v>
      </c>
      <c r="X25" s="188">
        <f>CAMLOC!$N$8</f>
        <v>16.05</v>
      </c>
      <c r="Y25" s="188">
        <f>CAMHUNG!$N$8</f>
        <v>0</v>
      </c>
      <c r="Z25" s="188">
        <f>CAMTHINH!$N$8</f>
        <v>0</v>
      </c>
      <c r="AA25" s="188">
        <f>CAMMY!$N$8</f>
        <v>0</v>
      </c>
      <c r="AB25" s="188">
        <f>CAMTRUNG!$N$8</f>
        <v>0</v>
      </c>
      <c r="AC25" s="188">
        <f>CAMSON!$N$8</f>
        <v>0</v>
      </c>
      <c r="AD25" s="188">
        <f>CAMLAC!$N$8</f>
        <v>0</v>
      </c>
      <c r="AE25" s="188">
        <f>CAMMINH!$N$8</f>
        <v>0</v>
      </c>
    </row>
    <row r="26" spans="1:31">
      <c r="A26" s="163" t="s">
        <v>8</v>
      </c>
      <c r="B26" s="163" t="s">
        <v>130</v>
      </c>
      <c r="C26" s="164" t="s">
        <v>103</v>
      </c>
      <c r="D26" s="188">
        <f>'H12-CC HUYEN'!$O$8</f>
        <v>0</v>
      </c>
      <c r="E26" s="188">
        <f>TTCAMXUYEN!$O$8</f>
        <v>0</v>
      </c>
      <c r="F26" s="188">
        <f>TTTHIENCAM!$O$8</f>
        <v>0</v>
      </c>
      <c r="G26" s="188">
        <f>CAMHOA!$O$8</f>
        <v>0</v>
      </c>
      <c r="H26" s="188">
        <f>CAMDUONG!$O$8</f>
        <v>0</v>
      </c>
      <c r="I26" s="188">
        <f>CAMBINH!$O$8</f>
        <v>0</v>
      </c>
      <c r="J26" s="188">
        <f>CAMYEN!$O$8</f>
        <v>0</v>
      </c>
      <c r="K26" s="188">
        <f>CAMVINH!$O$8</f>
        <v>0</v>
      </c>
      <c r="L26" s="188">
        <f>CAMTHANH!$O$8</f>
        <v>0</v>
      </c>
      <c r="M26" s="188">
        <f>CAMQUANG!$O$8</f>
        <v>0</v>
      </c>
      <c r="N26" s="188">
        <f>CAMNAM!$O$8</f>
        <v>0</v>
      </c>
      <c r="O26" s="188">
        <f>CAMHUY!$O$8</f>
        <v>0</v>
      </c>
      <c r="P26" s="188">
        <f>CAMTHACH!$O$8</f>
        <v>0</v>
      </c>
      <c r="Q26" s="188">
        <f>CAMNHUONG!$O$8</f>
        <v>0</v>
      </c>
      <c r="R26" s="188">
        <f>CAMTHANG!$O$8</f>
        <v>0</v>
      </c>
      <c r="S26" s="188">
        <f>CAMDUE!$O$8</f>
        <v>0</v>
      </c>
      <c r="T26" s="188">
        <f>CAMPHUC!$O$8</f>
        <v>0</v>
      </c>
      <c r="U26" s="188">
        <f>CAMLINH!$O$8</f>
        <v>0</v>
      </c>
      <c r="V26" s="188">
        <f>CAMQUAN!$O$8</f>
        <v>0</v>
      </c>
      <c r="W26" s="188">
        <f>CAMHA!$O$8</f>
        <v>0</v>
      </c>
      <c r="X26" s="188">
        <f>CAMLOC!$O$8</f>
        <v>0</v>
      </c>
      <c r="Y26" s="188">
        <f>CAMHUNG!$O$8</f>
        <v>0</v>
      </c>
      <c r="Z26" s="188">
        <f>CAMTHINH!$O$8</f>
        <v>0</v>
      </c>
      <c r="AA26" s="188">
        <f>CAMMY!$O$8</f>
        <v>0</v>
      </c>
      <c r="AB26" s="188">
        <f>CAMTRUNG!$O$8</f>
        <v>0</v>
      </c>
      <c r="AC26" s="188">
        <f>CAMSON!$O$8</f>
        <v>0</v>
      </c>
      <c r="AD26" s="188">
        <f>CAMLAC!$O$8</f>
        <v>0</v>
      </c>
      <c r="AE26" s="188">
        <f>CAMMINH!$O$8</f>
        <v>0</v>
      </c>
    </row>
    <row r="27" spans="1:31" ht="30">
      <c r="A27" s="163" t="s">
        <v>9</v>
      </c>
      <c r="B27" s="163" t="s">
        <v>137</v>
      </c>
      <c r="C27" s="164" t="s">
        <v>123</v>
      </c>
      <c r="D27" s="188">
        <f>'H12-CC HUYEN'!$N$11</f>
        <v>41.41</v>
      </c>
      <c r="E27" s="188">
        <f>TTCAMXUYEN!$N$11</f>
        <v>0</v>
      </c>
      <c r="F27" s="188">
        <f>TTTHIENCAM!$N$11</f>
        <v>0</v>
      </c>
      <c r="G27" s="188">
        <f>CAMHOA!$N$11</f>
        <v>30</v>
      </c>
      <c r="H27" s="188">
        <f>CAMDUONG!$N$11</f>
        <v>10</v>
      </c>
      <c r="I27" s="188">
        <f>CAMBINH!$N$11</f>
        <v>0</v>
      </c>
      <c r="J27" s="188">
        <f>CAMYEN!$N$11</f>
        <v>0</v>
      </c>
      <c r="K27" s="188">
        <f>CAMVINH!$N$11</f>
        <v>0</v>
      </c>
      <c r="L27" s="188">
        <f>CAMTHANH!$N$11</f>
        <v>0</v>
      </c>
      <c r="M27" s="188">
        <f>CAMQUANG!$N$11</f>
        <v>0</v>
      </c>
      <c r="N27" s="188">
        <f>CAMNAM!$N$11</f>
        <v>0</v>
      </c>
      <c r="O27" s="188">
        <f>CAMHUY!$N$11</f>
        <v>0</v>
      </c>
      <c r="P27" s="188">
        <f>CAMTHACH!$N$11</f>
        <v>0</v>
      </c>
      <c r="Q27" s="188">
        <f>CAMNHUONG!$N$11</f>
        <v>0</v>
      </c>
      <c r="R27" s="188">
        <f>CAMTHANG!$N$11</f>
        <v>1.41</v>
      </c>
      <c r="S27" s="188">
        <f>CAMDUE!$N$11</f>
        <v>0</v>
      </c>
      <c r="T27" s="188">
        <f>CAMPHUC!$N$11</f>
        <v>0</v>
      </c>
      <c r="U27" s="188">
        <f>CAMLINH!$N$11</f>
        <v>0</v>
      </c>
      <c r="V27" s="188">
        <f>CAMQUAN!$N$11</f>
        <v>0</v>
      </c>
      <c r="W27" s="188">
        <f>CAMHA!$N$11</f>
        <v>0</v>
      </c>
      <c r="X27" s="188">
        <f>CAMLOC!$N$11</f>
        <v>0</v>
      </c>
      <c r="Y27" s="188">
        <f>CAMHUNG!$N$11</f>
        <v>0</v>
      </c>
      <c r="Z27" s="188">
        <f>CAMTHINH!$N$11</f>
        <v>0</v>
      </c>
      <c r="AA27" s="188">
        <f>CAMMY!$N$11</f>
        <v>0</v>
      </c>
      <c r="AB27" s="188">
        <f>CAMTRUNG!$N$11</f>
        <v>0</v>
      </c>
      <c r="AC27" s="188">
        <f>CAMSON!$N$11</f>
        <v>0</v>
      </c>
      <c r="AD27" s="188">
        <f>CAMLAC!$N$11</f>
        <v>0</v>
      </c>
      <c r="AE27" s="188">
        <f>CAMMINH!$N$11</f>
        <v>0</v>
      </c>
    </row>
    <row r="28" spans="1:31" ht="30">
      <c r="A28" s="163" t="s">
        <v>10</v>
      </c>
      <c r="B28" s="163" t="s">
        <v>131</v>
      </c>
      <c r="C28" s="164" t="s">
        <v>124</v>
      </c>
      <c r="D28" s="188">
        <f>'H12-CC HUYEN'!$O$11</f>
        <v>0</v>
      </c>
      <c r="E28" s="188">
        <f>TTCAMXUYEN!$O$11</f>
        <v>0</v>
      </c>
      <c r="F28" s="188">
        <f>TTTHIENCAM!$O$11</f>
        <v>0</v>
      </c>
      <c r="G28" s="188">
        <f>CAMHOA!$O$11</f>
        <v>0</v>
      </c>
      <c r="H28" s="188">
        <f>CAMDUONG!$O$11</f>
        <v>0</v>
      </c>
      <c r="I28" s="188">
        <f>CAMBINH!$O$11</f>
        <v>0</v>
      </c>
      <c r="J28" s="188">
        <f>CAMYEN!$O$11</f>
        <v>0</v>
      </c>
      <c r="K28" s="188">
        <f>CAMVINH!$O$11</f>
        <v>0</v>
      </c>
      <c r="L28" s="188">
        <f>CAMTHANH!$O$11</f>
        <v>0</v>
      </c>
      <c r="M28" s="188">
        <f>CAMQUANG!$O$11</f>
        <v>0</v>
      </c>
      <c r="N28" s="188">
        <f>CAMNAM!$O$11</f>
        <v>0</v>
      </c>
      <c r="O28" s="188">
        <f>CAMHUY!$O$11</f>
        <v>0</v>
      </c>
      <c r="P28" s="188">
        <f>CAMTHACH!$O$11</f>
        <v>0</v>
      </c>
      <c r="Q28" s="188">
        <f>CAMNHUONG!$O$11</f>
        <v>0</v>
      </c>
      <c r="R28" s="188">
        <f>CAMTHANG!$O$11</f>
        <v>0</v>
      </c>
      <c r="S28" s="188">
        <f>CAMDUE!$O$11</f>
        <v>0</v>
      </c>
      <c r="T28" s="188">
        <f>CAMPHUC!$O$11</f>
        <v>0</v>
      </c>
      <c r="U28" s="188">
        <f>CAMLINH!$O$11</f>
        <v>0</v>
      </c>
      <c r="V28" s="188">
        <f>CAMQUAN!$O$11</f>
        <v>0</v>
      </c>
      <c r="W28" s="188">
        <f>CAMHA!$O$11</f>
        <v>0</v>
      </c>
      <c r="X28" s="188">
        <f>CAMLOC!$O$11</f>
        <v>0</v>
      </c>
      <c r="Y28" s="188">
        <f>CAMHUNG!$O$11</f>
        <v>0</v>
      </c>
      <c r="Z28" s="188">
        <f>CAMTHINH!$O$11</f>
        <v>0</v>
      </c>
      <c r="AA28" s="188">
        <f>CAMMY!$O$11</f>
        <v>0</v>
      </c>
      <c r="AB28" s="188">
        <f>CAMTRUNG!$O$11</f>
        <v>0</v>
      </c>
      <c r="AC28" s="188">
        <f>CAMSON!$O$11</f>
        <v>0</v>
      </c>
      <c r="AD28" s="188">
        <f>CAMLAC!$O$11</f>
        <v>0</v>
      </c>
      <c r="AE28" s="188">
        <f>CAMMINH!$O$11</f>
        <v>0</v>
      </c>
    </row>
    <row r="29" spans="1:31" ht="30">
      <c r="A29" s="163" t="s">
        <v>18</v>
      </c>
      <c r="B29" s="163" t="s">
        <v>133</v>
      </c>
      <c r="C29" s="164" t="s">
        <v>187</v>
      </c>
      <c r="D29" s="188">
        <f>SUM('H12-CC HUYEN'!$G$13:$J$13,'H12-CC HUYEN'!$N$13:$P$13)</f>
        <v>0</v>
      </c>
      <c r="E29" s="188">
        <f>SUM(TTCAMXUYEN!$G$13:$J$13,TTCAMXUYEN!$N$13:$P$13)</f>
        <v>0</v>
      </c>
      <c r="F29" s="188">
        <f>SUM(TTTHIENCAM!$G$13:$J$13,TTTHIENCAM!$N$13:$P$13)</f>
        <v>0</v>
      </c>
      <c r="G29" s="188">
        <f>SUM(CAMHOA!$G$13:$J$13,CAMHOA!$N$13:$P$13)</f>
        <v>0</v>
      </c>
      <c r="H29" s="188">
        <f>SUM(CAMDUONG!$G$13:$J$13,CAMDUONG!$N$13:$P$13)</f>
        <v>0</v>
      </c>
      <c r="I29" s="188">
        <f>SUM(CAMBINH!$G$13:$J$13,CAMBINH!$N$13:$P$13)</f>
        <v>0</v>
      </c>
      <c r="J29" s="188">
        <f>SUM(CAMYEN!$G$13:$J$13,CAMYEN!$N$13:$P$13)</f>
        <v>0</v>
      </c>
      <c r="K29" s="188">
        <f>SUM(CAMVINH!$G$13:$J$13,CAMVINH!$N$13:$P$13)</f>
        <v>0</v>
      </c>
      <c r="L29" s="188">
        <f>SUM(CAMTHANH!$G$13:$J$13,CAMTHANH!$N$13:$P$13)</f>
        <v>0</v>
      </c>
      <c r="M29" s="188">
        <f>SUM(CAMQUANG!$G$13:$J$13,CAMQUANG!$N$13:$P$13)</f>
        <v>0</v>
      </c>
      <c r="N29" s="188">
        <f>SUM(CAMNAM!$G$13:$J$13,CAMNAM!$N$13:$P$13)</f>
        <v>0</v>
      </c>
      <c r="O29" s="188">
        <f>SUM(CAMHUY!$G$13:$J$13,CAMHUY!$N$13:$P$13)</f>
        <v>0</v>
      </c>
      <c r="P29" s="188">
        <f>SUM(CAMTHACH!$G$13:$J$13,CAMTHACH!$N$13:$P$13)</f>
        <v>0</v>
      </c>
      <c r="Q29" s="188">
        <f>SUM(CAMNHUONG!$G$13:$J$13,CAMNHUONG!$N$13:$P$13)</f>
        <v>0</v>
      </c>
      <c r="R29" s="188">
        <f>SUM(CAMTHANG!$G$13:$J$13,CAMTHANG!$N$13:$P$13)</f>
        <v>0</v>
      </c>
      <c r="S29" s="188">
        <f>SUM(CAMDUE!$G$13:$J$13,CAMDUE!$N$13:$P$13)</f>
        <v>0</v>
      </c>
      <c r="T29" s="188">
        <f>SUM(CAMPHUC!$G$13:$J$13,CAMPHUC!$N$13:$P$13)</f>
        <v>0</v>
      </c>
      <c r="U29" s="188">
        <f>SUM(CAMLINH!$G$13:$J$13,CAMLINH!$N$13:$P$13)</f>
        <v>0</v>
      </c>
      <c r="V29" s="188">
        <f>SUM(CAMQUAN!$G$13:$J$13,CAMQUAN!$N$13:$P$13)</f>
        <v>0</v>
      </c>
      <c r="W29" s="188">
        <f>SUM(CAMHA!$G$13:$J$13,CAMHA!$N$13:$P$13)</f>
        <v>0</v>
      </c>
      <c r="X29" s="188">
        <f>SUM(CAMLOC!$G$13:$J$13,CAMLOC!$N$13:$P$13)</f>
        <v>0</v>
      </c>
      <c r="Y29" s="188">
        <f>SUM(CAMHUNG!$G$13:$J$13,CAMHUNG!$N$13:$P$13)</f>
        <v>0</v>
      </c>
      <c r="Z29" s="188">
        <f>SUM(CAMTHINH!$G$13:$J$13,CAMTHINH!$N$13:$P$13)</f>
        <v>0</v>
      </c>
      <c r="AA29" s="188">
        <f>SUM(CAMMY!$G$13:$J$13,CAMMY!$N$13:$P$13)</f>
        <v>0</v>
      </c>
      <c r="AB29" s="188">
        <f>SUM(CAMTRUNG!$G$13:$J$13,CAMTRUNG!$N$13:$P$13)</f>
        <v>0</v>
      </c>
      <c r="AC29" s="188">
        <f>SUM(CAMSON!$G$13:$J$13,CAMSON!$N$13:$P$13)</f>
        <v>0</v>
      </c>
      <c r="AD29" s="188">
        <f>SUM(CAMLAC!$G$13:$J$13,CAMLAC!$N$13:$P$13)</f>
        <v>0</v>
      </c>
      <c r="AE29" s="188">
        <f>SUM(CAMMINH!$G$13:$J$13,CAMMINH!$N$13:$P$13)</f>
        <v>0</v>
      </c>
    </row>
    <row r="30" spans="1:31" ht="30">
      <c r="A30" s="163" t="s">
        <v>19</v>
      </c>
      <c r="B30" s="163" t="s">
        <v>134</v>
      </c>
      <c r="C30" s="164" t="s">
        <v>188</v>
      </c>
      <c r="D30" s="188">
        <f>SUM('H12-CC HUYEN'!$G$14:$J$14,'H12-CC HUYEN'!$N$14:$P$14)</f>
        <v>0</v>
      </c>
      <c r="E30" s="188">
        <f>SUM(TTCAMXUYEN!$G$14:$J$14,TTCAMXUYEN!$N$14:$P$14)</f>
        <v>0</v>
      </c>
      <c r="F30" s="188">
        <f>SUM(TTTHIENCAM!$G$14:$J$14,TTTHIENCAM!$N$14:$P$14)</f>
        <v>0</v>
      </c>
      <c r="G30" s="188">
        <f>SUM(CAMHOA!$G$14:$J$14,CAMHOA!$N$14:$P$14)</f>
        <v>0</v>
      </c>
      <c r="H30" s="188">
        <f>SUM(CAMDUONG!$G$14:$J$14,CAMDUONG!$N$14:$P$14)</f>
        <v>0</v>
      </c>
      <c r="I30" s="188">
        <f>SUM(CAMBINH!$G$14:$J$14,CAMBINH!$N$14:$P$14)</f>
        <v>0</v>
      </c>
      <c r="J30" s="188">
        <f>SUM(CAMYEN!$G$14:$J$14,CAMYEN!$N$14:$P$14)</f>
        <v>0</v>
      </c>
      <c r="K30" s="188">
        <f>SUM(CAMVINH!$G$14:$J$14,CAMVINH!$N$14:$P$14)</f>
        <v>0</v>
      </c>
      <c r="L30" s="188">
        <f>SUM(CAMTHANH!$G$14:$J$14,CAMTHANH!$N$14:$P$14)</f>
        <v>0</v>
      </c>
      <c r="M30" s="188">
        <f>SUM(CAMQUANG!$G$14:$J$14,CAMQUANG!$N$14:$P$14)</f>
        <v>0</v>
      </c>
      <c r="N30" s="188">
        <f>SUM(CAMNAM!$G$14:$J$14,CAMNAM!$N$14:$P$14)</f>
        <v>0</v>
      </c>
      <c r="O30" s="188">
        <f>SUM(CAMHUY!$G$14:$J$14,CAMHUY!$N$14:$P$14)</f>
        <v>0</v>
      </c>
      <c r="P30" s="188">
        <f>SUM(CAMTHACH!$G$14:$J$14,CAMTHACH!$N$14:$P$14)</f>
        <v>0</v>
      </c>
      <c r="Q30" s="188">
        <f>SUM(CAMNHUONG!$G$14:$J$14,CAMNHUONG!$N$14:$P$14)</f>
        <v>0</v>
      </c>
      <c r="R30" s="188">
        <f>SUM(CAMTHANG!$G$14:$J$14,CAMTHANG!$N$14:$P$14)</f>
        <v>0</v>
      </c>
      <c r="S30" s="188">
        <f>SUM(CAMDUE!$G$14:$J$14,CAMDUE!$N$14:$P$14)</f>
        <v>0</v>
      </c>
      <c r="T30" s="188">
        <f>SUM(CAMPHUC!$G$14:$J$14,CAMPHUC!$N$14:$P$14)</f>
        <v>0</v>
      </c>
      <c r="U30" s="188">
        <f>SUM(CAMLINH!$G$14:$J$14,CAMLINH!$N$14:$P$14)</f>
        <v>0</v>
      </c>
      <c r="V30" s="188">
        <f>SUM(CAMQUAN!$G$14:$J$14,CAMQUAN!$N$14:$P$14)</f>
        <v>0</v>
      </c>
      <c r="W30" s="188">
        <f>SUM(CAMHA!$G$14:$J$14,CAMHA!$N$14:$P$14)</f>
        <v>0</v>
      </c>
      <c r="X30" s="188">
        <f>SUM(CAMLOC!$G$14:$J$14,CAMLOC!$N$14:$P$14)</f>
        <v>0</v>
      </c>
      <c r="Y30" s="188">
        <f>SUM(CAMHUNG!$G$14:$J$14,CAMHUNG!$N$14:$P$14)</f>
        <v>0</v>
      </c>
      <c r="Z30" s="188">
        <f>SUM(CAMTHINH!$G$14:$J$14,CAMTHINH!$N$14:$P$14)</f>
        <v>0</v>
      </c>
      <c r="AA30" s="188">
        <f>SUM(CAMMY!$G$14:$J$14,CAMMY!$N$14:$P$14)</f>
        <v>0</v>
      </c>
      <c r="AB30" s="188">
        <f>SUM(CAMTRUNG!$G$14:$J$14,CAMTRUNG!$N$14:$P$14)</f>
        <v>0</v>
      </c>
      <c r="AC30" s="188">
        <f>SUM(CAMSON!$G$14:$J$14,CAMSON!$N$14:$P$14)</f>
        <v>0</v>
      </c>
      <c r="AD30" s="188">
        <f>SUM(CAMLAC!$G$14:$J$14,CAMLAC!$N$14:$P$14)</f>
        <v>0</v>
      </c>
      <c r="AE30" s="188">
        <f>SUM(CAMMINH!$G$14:$J$14,CAMMINH!$N$14:$P$14)</f>
        <v>0</v>
      </c>
    </row>
    <row r="31" spans="1:31" ht="30">
      <c r="A31" s="163" t="s">
        <v>42</v>
      </c>
      <c r="B31" s="163" t="s">
        <v>135</v>
      </c>
      <c r="C31" s="164" t="s">
        <v>189</v>
      </c>
      <c r="D31" s="188">
        <f>SUM('H12-CC HUYEN'!$G$15:$J$15,'H12-CC HUYEN'!$N$15:$P$15)</f>
        <v>1665.33</v>
      </c>
      <c r="E31" s="188">
        <f>SUM(TTCAMXUYEN!$G$15:$J$15,TTCAMXUYEN!$N$15:$P$15)</f>
        <v>0</v>
      </c>
      <c r="F31" s="188">
        <f>SUM(TTTHIENCAM!$G$15:$J$15,TTTHIENCAM!$N$15:$P$15)</f>
        <v>0</v>
      </c>
      <c r="G31" s="188">
        <f>SUM(CAMHOA!$G$15:$J$15,CAMHOA!$N$15:$P$15)</f>
        <v>50</v>
      </c>
      <c r="H31" s="188">
        <f>SUM(CAMDUONG!$G$15:$J$15,CAMDUONG!$N$15:$P$15)</f>
        <v>0</v>
      </c>
      <c r="I31" s="188">
        <f>SUM(CAMBINH!$G$15:$J$15,CAMBINH!$N$15:$P$15)</f>
        <v>0</v>
      </c>
      <c r="J31" s="188">
        <f>SUM(CAMYEN!$G$15:$J$15,CAMYEN!$N$15:$P$15)</f>
        <v>0</v>
      </c>
      <c r="K31" s="188">
        <f>SUM(CAMVINH!$G$15:$J$15,CAMVINH!$N$15:$P$15)</f>
        <v>0</v>
      </c>
      <c r="L31" s="188">
        <f>SUM(CAMTHANH!$G$15:$J$15,CAMTHANH!$N$15:$P$15)</f>
        <v>0</v>
      </c>
      <c r="M31" s="188">
        <f>SUM(CAMQUANG!$G$15:$J$15,CAMQUANG!$N$15:$P$15)</f>
        <v>0</v>
      </c>
      <c r="N31" s="188">
        <f>SUM(CAMNAM!$G$15:$J$15,CAMNAM!$N$15:$P$15)</f>
        <v>0</v>
      </c>
      <c r="O31" s="188">
        <f>SUM(CAMHUY!$G$15:$J$15,CAMHUY!$N$15:$P$15)</f>
        <v>0</v>
      </c>
      <c r="P31" s="188">
        <f>SUM(CAMTHACH!$G$15:$J$15,CAMTHACH!$N$15:$P$15)</f>
        <v>0</v>
      </c>
      <c r="Q31" s="188">
        <f>SUM(CAMNHUONG!$G$15:$J$15,CAMNHUONG!$N$15:$P$15)</f>
        <v>0</v>
      </c>
      <c r="R31" s="188">
        <f>SUM(CAMTHANG!$G$15:$J$15,CAMTHANG!$N$15:$P$15)</f>
        <v>0</v>
      </c>
      <c r="S31" s="188">
        <f>SUM(CAMDUE!$G$15:$J$15,CAMDUE!$N$15:$P$15)</f>
        <v>0</v>
      </c>
      <c r="T31" s="188">
        <f>SUM(CAMPHUC!$G$15:$J$15,CAMPHUC!$N$15:$P$15)</f>
        <v>0</v>
      </c>
      <c r="U31" s="188">
        <f>SUM(CAMLINH!$G$15:$J$15,CAMLINH!$N$15:$P$15)</f>
        <v>0</v>
      </c>
      <c r="V31" s="188">
        <f>SUM(CAMQUAN!$G$15:$J$15,CAMQUAN!$N$15:$P$15)</f>
        <v>582.16000000000008</v>
      </c>
      <c r="W31" s="188">
        <f>SUM(CAMHA!$G$15:$J$15,CAMHA!$N$15:$P$15)</f>
        <v>0</v>
      </c>
      <c r="X31" s="188">
        <f>SUM(CAMLOC!$G$15:$J$15,CAMLOC!$N$15:$P$15)</f>
        <v>0</v>
      </c>
      <c r="Y31" s="188">
        <f>SUM(CAMHUNG!$G$15:$J$15,CAMHUNG!$N$15:$P$15)</f>
        <v>30</v>
      </c>
      <c r="Z31" s="188">
        <f>SUM(CAMTHINH!$G$15:$J$15,CAMTHINH!$N$15:$P$15)</f>
        <v>0</v>
      </c>
      <c r="AA31" s="188">
        <f>SUM(CAMMY!$G$15:$J$15,CAMMY!$N$15:$P$15)</f>
        <v>945.86999999999989</v>
      </c>
      <c r="AB31" s="188">
        <f>SUM(CAMTRUNG!$G$15:$J$15,CAMTRUNG!$N$15:$P$15)</f>
        <v>5</v>
      </c>
      <c r="AC31" s="188">
        <f>SUM(CAMSON!$G$15:$J$15,CAMSON!$N$15:$P$15)</f>
        <v>23</v>
      </c>
      <c r="AD31" s="188">
        <f>SUM(CAMLAC!$G$15:$J$15,CAMLAC!$N$15:$P$15)</f>
        <v>29.3</v>
      </c>
      <c r="AE31" s="188">
        <f>SUM(CAMMINH!$G$15:$J$15,CAMMINH!$N$15:$P$15)</f>
        <v>0</v>
      </c>
    </row>
    <row r="32" spans="1:31" ht="30">
      <c r="A32" s="169" t="s">
        <v>125</v>
      </c>
      <c r="B32" s="169" t="s">
        <v>104</v>
      </c>
      <c r="C32" s="170" t="s">
        <v>105</v>
      </c>
      <c r="D32" s="188">
        <f>SUM('H12-CC HUYEN'!$AD$19:$AE$19)</f>
        <v>6.24</v>
      </c>
      <c r="E32" s="188">
        <f>SUM(TTCAMXUYEN!$AD$19:$AE$19)</f>
        <v>0.52</v>
      </c>
      <c r="F32" s="188">
        <f>SUM(TTTHIENCAM!$AD$19:$AE$19)</f>
        <v>0.04</v>
      </c>
      <c r="G32" s="188">
        <f>SUM(CAMHOA!$AD$19:$AE$19)</f>
        <v>0.02</v>
      </c>
      <c r="H32" s="188">
        <f>SUM(CAMDUONG!$AD$19:$AE$19)</f>
        <v>0</v>
      </c>
      <c r="I32" s="188">
        <f>SUM(CAMBINH!$AD$19:$AE$19)</f>
        <v>0.22</v>
      </c>
      <c r="J32" s="188">
        <f>SUM(CAMYEN!$AD$19:$AE$19)</f>
        <v>0.55000000000000004</v>
      </c>
      <c r="K32" s="188">
        <f>SUM(CAMVINH!$AD$19:$AE$19)</f>
        <v>0.05</v>
      </c>
      <c r="L32" s="188">
        <f>SUM(CAMTHANH!$AD$19:$AE$19)</f>
        <v>0.6</v>
      </c>
      <c r="M32" s="188">
        <f>SUM(CAMQUANG!$AD$19:$AE$19)</f>
        <v>0.12</v>
      </c>
      <c r="N32" s="188">
        <f>SUM(CAMNAM!$AD$19:$AE$19)</f>
        <v>0.04</v>
      </c>
      <c r="O32" s="188">
        <f>SUM(CAMHUY!$AD$19:$AE$19)</f>
        <v>0.01</v>
      </c>
      <c r="P32" s="188">
        <f>SUM(CAMTHACH!$AD$19:$AE$19)</f>
        <v>0.27</v>
      </c>
      <c r="Q32" s="188">
        <f>SUM(CAMNHUONG!$AD$19:$AE$19)</f>
        <v>0.54</v>
      </c>
      <c r="R32" s="188">
        <f>SUM(CAMTHANG!$AD$19:$AE$19)</f>
        <v>1.07</v>
      </c>
      <c r="S32" s="188">
        <f>SUM(CAMDUE!$AD$19:$AE$19)</f>
        <v>0.18</v>
      </c>
      <c r="T32" s="188">
        <f>SUM(CAMPHUC!$AD$19:$AE$19)</f>
        <v>0.73</v>
      </c>
      <c r="U32" s="188">
        <f>SUM(CAMLINH!$AD$19:$AE$19)</f>
        <v>0.13</v>
      </c>
      <c r="V32" s="188">
        <f>SUM(CAMQUAN!$AD$19:$AE$19)</f>
        <v>0</v>
      </c>
      <c r="W32" s="188">
        <f>SUM(CAMHA!$AD$19:$AE$19)</f>
        <v>0.11</v>
      </c>
      <c r="X32" s="188">
        <f>SUM(CAMLOC!$AD$19:$AE$19)</f>
        <v>0.21</v>
      </c>
      <c r="Y32" s="188">
        <f>SUM(CAMHUNG!$AD$19:$AE$19)</f>
        <v>0</v>
      </c>
      <c r="Z32" s="188">
        <f>SUM(CAMTHINH!$AD$19:$AE$19)</f>
        <v>0.2</v>
      </c>
      <c r="AA32" s="188">
        <f>SUM(CAMMY!$AD$19:$AE$19)</f>
        <v>0.03</v>
      </c>
      <c r="AB32" s="188">
        <f>SUM(CAMTRUNG!$AD$19:$AE$19)</f>
        <v>0.6</v>
      </c>
      <c r="AC32" s="188">
        <f>SUM(CAMSON!$AD$19:$AE$19)</f>
        <v>0</v>
      </c>
      <c r="AD32" s="188">
        <f>SUM(CAMLAC!$AD$19:$AE$19)</f>
        <v>0</v>
      </c>
      <c r="AE32" s="188">
        <f>SUM(CAMMINH!$AD$19:$AE$19)</f>
        <v>0</v>
      </c>
    </row>
    <row r="33" spans="1:31" s="24" customFormat="1" ht="15">
      <c r="A33" s="413" t="s">
        <v>186</v>
      </c>
      <c r="B33" s="413"/>
      <c r="C33" s="413"/>
      <c r="D33" s="413"/>
      <c r="E33" s="413"/>
      <c r="F33" s="413"/>
      <c r="G33" s="413"/>
      <c r="H33" s="413"/>
      <c r="I33" s="413"/>
      <c r="J33" s="413"/>
      <c r="K33" s="413"/>
      <c r="L33" s="413"/>
      <c r="M33" s="413"/>
      <c r="N33" s="413"/>
      <c r="O33" s="413"/>
      <c r="P33" s="413"/>
      <c r="Q33" s="413"/>
      <c r="R33" s="413"/>
      <c r="S33" s="413"/>
      <c r="T33" s="413"/>
      <c r="U33" s="413"/>
      <c r="V33" s="413"/>
      <c r="W33" s="413"/>
      <c r="X33" s="413"/>
      <c r="Y33" s="413"/>
      <c r="Z33" s="413"/>
      <c r="AA33" s="413"/>
      <c r="AB33" s="413"/>
      <c r="AC33" s="413"/>
      <c r="AD33" s="413"/>
      <c r="AE33" s="413"/>
    </row>
    <row r="34" spans="1:31" s="24" customFormat="1" ht="15">
      <c r="A34" s="414" t="s">
        <v>166</v>
      </c>
      <c r="B34" s="414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</row>
  </sheetData>
  <mergeCells count="14">
    <mergeCell ref="A33:AE33"/>
    <mergeCell ref="A34:AE34"/>
    <mergeCell ref="A6:A7"/>
    <mergeCell ref="B6:B7"/>
    <mergeCell ref="C6:C7"/>
    <mergeCell ref="D6:D7"/>
    <mergeCell ref="U2:AE2"/>
    <mergeCell ref="U4:AE4"/>
    <mergeCell ref="E5:AE5"/>
    <mergeCell ref="A2:T2"/>
    <mergeCell ref="A4:T4"/>
    <mergeCell ref="E6:T6"/>
    <mergeCell ref="U6:AE6"/>
    <mergeCell ref="A3:T3"/>
  </mergeCells>
  <phoneticPr fontId="3" type="noConversion"/>
  <pageMargins left="0.62992125984251968" right="0.15748031496062992" top="0.35433070866141736" bottom="0.23622047244094491" header="0.27559055118110237" footer="0.15748031496062992"/>
  <pageSetup paperSize="8" scale="95" orientation="landscape" r:id="rId1"/>
  <headerFooter alignWithMargins="0"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showZeros="0" topLeftCell="G1" zoomScale="70" zoomScaleNormal="70" workbookViewId="0">
      <selection activeCell="E6" sqref="E6:AJ6"/>
    </sheetView>
  </sheetViews>
  <sheetFormatPr defaultColWidth="7.85546875" defaultRowHeight="12.75"/>
  <cols>
    <col min="1" max="1" width="5.28515625" style="5" customWidth="1"/>
    <col min="2" max="2" width="43.28515625" style="5" customWidth="1"/>
    <col min="3" max="3" width="7.140625" style="18" customWidth="1"/>
    <col min="4" max="4" width="13" style="5" customWidth="1"/>
    <col min="5" max="5" width="11" style="5" customWidth="1"/>
    <col min="6" max="6" width="10.140625" style="5" customWidth="1"/>
    <col min="7" max="11" width="8.7109375" style="5" customWidth="1"/>
    <col min="12" max="12" width="7.140625" style="5" customWidth="1"/>
    <col min="13" max="13" width="8.28515625" style="5" customWidth="1"/>
    <col min="14" max="14" width="8.7109375" style="5" customWidth="1"/>
    <col min="15" max="15" width="7.140625" style="5" customWidth="1"/>
    <col min="16" max="16" width="7.28515625" style="5" customWidth="1"/>
    <col min="17" max="36" width="8.7109375" style="5" customWidth="1"/>
    <col min="37" max="16384" width="7.85546875" style="5"/>
  </cols>
  <sheetData>
    <row r="1" spans="1:38" ht="15.75">
      <c r="A1" s="82" t="s">
        <v>205</v>
      </c>
      <c r="B1" s="83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3"/>
    </row>
    <row r="2" spans="1:38" s="19" customFormat="1" ht="15" customHeight="1">
      <c r="A2" s="416" t="s">
        <v>207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5" t="s">
        <v>207</v>
      </c>
      <c r="U2" s="415"/>
      <c r="V2" s="415"/>
      <c r="W2" s="415"/>
      <c r="X2" s="415"/>
      <c r="Y2" s="415"/>
      <c r="Z2" s="415"/>
      <c r="AA2" s="415"/>
      <c r="AB2" s="415"/>
      <c r="AC2" s="415"/>
      <c r="AD2" s="415"/>
      <c r="AE2" s="415"/>
      <c r="AF2" s="415"/>
      <c r="AG2" s="415"/>
      <c r="AH2" s="415"/>
      <c r="AI2" s="415"/>
      <c r="AJ2" s="415"/>
    </row>
    <row r="3" spans="1:38" ht="16.5" customHeight="1">
      <c r="A3" s="415" t="s">
        <v>202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 t="s">
        <v>202</v>
      </c>
      <c r="U3" s="415"/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5"/>
      <c r="AG3" s="415"/>
      <c r="AH3" s="415"/>
      <c r="AI3" s="415"/>
      <c r="AJ3" s="415"/>
      <c r="AK3" s="42"/>
      <c r="AL3" s="42"/>
    </row>
    <row r="4" spans="1:38" ht="16.5" customHeight="1">
      <c r="A4" s="37"/>
      <c r="B4" s="37"/>
      <c r="C4" s="37"/>
      <c r="D4" s="37"/>
      <c r="E4" s="417" t="s">
        <v>28</v>
      </c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  <c r="AA4" s="417"/>
      <c r="AB4" s="417"/>
      <c r="AC4" s="417"/>
      <c r="AD4" s="417"/>
      <c r="AE4" s="417"/>
      <c r="AF4" s="417"/>
      <c r="AG4" s="417"/>
      <c r="AH4" s="417"/>
      <c r="AI4" s="417"/>
      <c r="AJ4" s="417"/>
    </row>
    <row r="5" spans="1:38" ht="15.75">
      <c r="A5" s="392" t="s">
        <v>16</v>
      </c>
      <c r="B5" s="387" t="s">
        <v>155</v>
      </c>
      <c r="C5" s="387" t="s">
        <v>20</v>
      </c>
      <c r="D5" s="419" t="s">
        <v>138</v>
      </c>
      <c r="E5" s="421" t="s">
        <v>165</v>
      </c>
      <c r="F5" s="422"/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422"/>
      <c r="R5" s="422"/>
      <c r="S5" s="423"/>
      <c r="T5" s="421" t="s">
        <v>165</v>
      </c>
      <c r="U5" s="422"/>
      <c r="V5" s="422"/>
      <c r="W5" s="422"/>
      <c r="X5" s="422"/>
      <c r="Y5" s="422"/>
      <c r="Z5" s="422"/>
      <c r="AA5" s="422"/>
      <c r="AB5" s="422"/>
      <c r="AC5" s="422"/>
      <c r="AD5" s="422"/>
      <c r="AE5" s="422"/>
      <c r="AF5" s="422"/>
      <c r="AG5" s="422"/>
      <c r="AH5" s="422"/>
      <c r="AI5" s="422"/>
      <c r="AJ5" s="423"/>
    </row>
    <row r="6" spans="1:38" ht="50.25" customHeight="1">
      <c r="A6" s="392"/>
      <c r="B6" s="387"/>
      <c r="C6" s="418"/>
      <c r="D6" s="420"/>
      <c r="E6" s="134" t="s">
        <v>216</v>
      </c>
      <c r="F6" s="134" t="s">
        <v>217</v>
      </c>
      <c r="G6" s="134" t="s">
        <v>218</v>
      </c>
      <c r="H6" s="134" t="s">
        <v>219</v>
      </c>
      <c r="I6" s="134" t="s">
        <v>220</v>
      </c>
      <c r="J6" s="134" t="s">
        <v>221</v>
      </c>
      <c r="K6" s="134" t="s">
        <v>222</v>
      </c>
      <c r="L6" s="134" t="s">
        <v>223</v>
      </c>
      <c r="M6" s="134" t="s">
        <v>224</v>
      </c>
      <c r="N6" s="134" t="s">
        <v>225</v>
      </c>
      <c r="O6" s="134" t="s">
        <v>226</v>
      </c>
      <c r="P6" s="134" t="s">
        <v>227</v>
      </c>
      <c r="Q6" s="134" t="s">
        <v>228</v>
      </c>
      <c r="R6" s="134" t="s">
        <v>229</v>
      </c>
      <c r="S6" s="134" t="s">
        <v>230</v>
      </c>
      <c r="T6" s="134" t="s">
        <v>231</v>
      </c>
      <c r="U6" s="134" t="s">
        <v>232</v>
      </c>
      <c r="V6" s="134" t="s">
        <v>233</v>
      </c>
      <c r="W6" s="134" t="s">
        <v>234</v>
      </c>
      <c r="X6" s="134" t="s">
        <v>235</v>
      </c>
      <c r="Y6" s="134" t="s">
        <v>236</v>
      </c>
      <c r="Z6" s="134" t="s">
        <v>237</v>
      </c>
      <c r="AA6" s="134" t="s">
        <v>238</v>
      </c>
      <c r="AB6" s="134" t="s">
        <v>239</v>
      </c>
      <c r="AC6" s="134" t="s">
        <v>240</v>
      </c>
      <c r="AD6" s="134" t="s">
        <v>241</v>
      </c>
      <c r="AE6" s="134" t="s">
        <v>242</v>
      </c>
      <c r="AF6" s="134" t="s">
        <v>243</v>
      </c>
      <c r="AG6" s="134" t="s">
        <v>244</v>
      </c>
      <c r="AH6" s="134" t="s">
        <v>245</v>
      </c>
      <c r="AI6" s="134" t="s">
        <v>246</v>
      </c>
      <c r="AJ6" s="134" t="s">
        <v>247</v>
      </c>
    </row>
    <row r="7" spans="1:38" s="40" customFormat="1" ht="14.25" customHeight="1">
      <c r="A7" s="38" t="s">
        <v>60</v>
      </c>
      <c r="B7" s="38" t="s">
        <v>61</v>
      </c>
      <c r="C7" s="38" t="s">
        <v>62</v>
      </c>
      <c r="D7" s="39" t="s">
        <v>201</v>
      </c>
      <c r="E7" s="31">
        <v>-5</v>
      </c>
      <c r="F7" s="31">
        <v>-6</v>
      </c>
      <c r="G7" s="31">
        <v>-7</v>
      </c>
      <c r="H7" s="31">
        <v>-8</v>
      </c>
      <c r="I7" s="31">
        <v>-9</v>
      </c>
      <c r="J7" s="31">
        <v>-10</v>
      </c>
      <c r="K7" s="31">
        <v>-11</v>
      </c>
      <c r="L7" s="31">
        <v>-12</v>
      </c>
      <c r="M7" s="31">
        <v>-13</v>
      </c>
      <c r="N7" s="31">
        <v>-14</v>
      </c>
      <c r="O7" s="31">
        <v>-15</v>
      </c>
      <c r="P7" s="31">
        <v>-16</v>
      </c>
      <c r="Q7" s="31">
        <v>-17</v>
      </c>
      <c r="R7" s="31">
        <v>-18</v>
      </c>
      <c r="S7" s="31">
        <v>-19</v>
      </c>
      <c r="T7" s="31">
        <v>-20</v>
      </c>
      <c r="U7" s="31">
        <v>-21</v>
      </c>
      <c r="V7" s="31">
        <v>-22</v>
      </c>
      <c r="W7" s="31">
        <v>-23</v>
      </c>
      <c r="X7" s="31">
        <v>-24</v>
      </c>
      <c r="Y7" s="31">
        <v>-25</v>
      </c>
      <c r="Z7" s="31">
        <v>-26</v>
      </c>
      <c r="AA7" s="31">
        <v>-27</v>
      </c>
      <c r="AB7" s="31">
        <v>-28</v>
      </c>
      <c r="AC7" s="31">
        <v>-29</v>
      </c>
      <c r="AD7" s="31">
        <v>-30</v>
      </c>
      <c r="AE7" s="31">
        <v>-31</v>
      </c>
      <c r="AF7" s="31">
        <v>-32</v>
      </c>
      <c r="AG7" s="31">
        <v>-33</v>
      </c>
      <c r="AH7" s="31">
        <v>-34</v>
      </c>
      <c r="AI7" s="31">
        <v>-35</v>
      </c>
      <c r="AJ7" s="31">
        <v>-36</v>
      </c>
    </row>
    <row r="8" spans="1:38" ht="16.5" customHeight="1">
      <c r="A8" s="87">
        <v>1</v>
      </c>
      <c r="B8" s="87" t="s">
        <v>31</v>
      </c>
      <c r="C8" s="88" t="s">
        <v>21</v>
      </c>
      <c r="D8" s="189">
        <f>'H12-CC HUYEN'!AS7</f>
        <v>3673.6499999999996</v>
      </c>
      <c r="E8" s="190">
        <f>TTCAMXUYEN!AS7</f>
        <v>49.33</v>
      </c>
      <c r="F8" s="190">
        <f>TTTHIENCAM!$AS7</f>
        <v>167.45999999999998</v>
      </c>
      <c r="G8" s="190">
        <f>CAMHOA!$AS7</f>
        <v>173.43</v>
      </c>
      <c r="H8" s="190">
        <f>CAMDUONG!$AS7</f>
        <v>39.520000000000003</v>
      </c>
      <c r="I8" s="190">
        <f>CAMBINH!$AS7</f>
        <v>32.58</v>
      </c>
      <c r="J8" s="190">
        <f>CAMYEN!$AS7</f>
        <v>26.450000000000003</v>
      </c>
      <c r="K8" s="190">
        <f>CAMVINH!$AS7</f>
        <v>100.4</v>
      </c>
      <c r="L8" s="190">
        <f>CAMTHANH!$AS7</f>
        <v>17.72</v>
      </c>
      <c r="M8" s="190">
        <f>CAMQUANG!$AS7</f>
        <v>24.59</v>
      </c>
      <c r="N8" s="190">
        <f>CAMNAM!$AS7</f>
        <v>36.53</v>
      </c>
      <c r="O8" s="190">
        <f>CAMHUY!$AS7</f>
        <v>73.92</v>
      </c>
      <c r="P8" s="190">
        <f>CAMTHACH!$AS7</f>
        <v>42.329999999999991</v>
      </c>
      <c r="Q8" s="190">
        <f>CAMNHUONG!$AS7</f>
        <v>13.85</v>
      </c>
      <c r="R8" s="190">
        <f>CAMTHANG!$AS7</f>
        <v>13.049999999999999</v>
      </c>
      <c r="S8" s="190">
        <f>CAMDUE!$AS7</f>
        <v>44.66</v>
      </c>
      <c r="T8" s="190">
        <f>CAMPHUC!$AS7</f>
        <v>32.43</v>
      </c>
      <c r="U8" s="190">
        <f>CAMLINH!$AS7</f>
        <v>16.880000000000003</v>
      </c>
      <c r="V8" s="190">
        <f>CAMQUAN!$AS7</f>
        <v>1143.3900000000001</v>
      </c>
      <c r="W8" s="190">
        <f>CAMHA!$AS7</f>
        <v>25.450000000000003</v>
      </c>
      <c r="X8" s="190">
        <f>CAMLOC!$AS7</f>
        <v>31.07</v>
      </c>
      <c r="Y8" s="190">
        <f>CAMHUNG!$AS7</f>
        <v>177.70999999999998</v>
      </c>
      <c r="Z8" s="190">
        <f>CAMTHINH!$AS7</f>
        <v>25.86</v>
      </c>
      <c r="AA8" s="190">
        <f>CAMMY!$AS7</f>
        <v>1079.3399999999999</v>
      </c>
      <c r="AB8" s="190">
        <f>CAMTRUNG!$AS7</f>
        <v>88.05</v>
      </c>
      <c r="AC8" s="190">
        <f>CAMSON!$AS7</f>
        <v>48.120000000000005</v>
      </c>
      <c r="AD8" s="190">
        <f>CAMLAC!$AS7</f>
        <v>117.53999999999999</v>
      </c>
      <c r="AE8" s="190">
        <f>CAMMINH!$AS7</f>
        <v>31.99</v>
      </c>
      <c r="AF8" s="190" t="e">
        <f>#REF!</f>
        <v>#REF!</v>
      </c>
      <c r="AG8" s="190" t="e">
        <f>#REF!</f>
        <v>#REF!</v>
      </c>
      <c r="AH8" s="190" t="e">
        <f>#REF!</f>
        <v>#REF!</v>
      </c>
      <c r="AI8" s="190" t="e">
        <f>#REF!</f>
        <v>#REF!</v>
      </c>
      <c r="AJ8" s="190" t="e">
        <f>#REF!</f>
        <v>#REF!</v>
      </c>
    </row>
    <row r="9" spans="1:38" ht="16.5" customHeight="1">
      <c r="A9" s="26" t="s">
        <v>1</v>
      </c>
      <c r="B9" s="26" t="s">
        <v>78</v>
      </c>
      <c r="C9" s="28" t="s">
        <v>79</v>
      </c>
      <c r="D9" s="191">
        <f>'H12-CC HUYEN'!AS8</f>
        <v>715.67000000000019</v>
      </c>
      <c r="E9" s="191">
        <f>TTCAMXUYEN!AS8</f>
        <v>37.5</v>
      </c>
      <c r="F9" s="191">
        <f>TTTHIENCAM!$AS8</f>
        <v>27.11</v>
      </c>
      <c r="G9" s="191">
        <f>CAMHOA!$AS8</f>
        <v>6.8</v>
      </c>
      <c r="H9" s="191">
        <f>CAMDUONG!$AS8</f>
        <v>16.939999999999998</v>
      </c>
      <c r="I9" s="191">
        <f>CAMBINH!$AS8</f>
        <v>28.34</v>
      </c>
      <c r="J9" s="191">
        <f>CAMYEN!$AS8</f>
        <v>24.03</v>
      </c>
      <c r="K9" s="191">
        <f>CAMVINH!$AS8</f>
        <v>100.12</v>
      </c>
      <c r="L9" s="191">
        <f>CAMTHANH!$AS8</f>
        <v>14.559999999999999</v>
      </c>
      <c r="M9" s="191">
        <f>CAMQUANG!$AS8</f>
        <v>23.64</v>
      </c>
      <c r="N9" s="191">
        <f>CAMNAM!$AS8</f>
        <v>34.53</v>
      </c>
      <c r="O9" s="191">
        <f>CAMHUY!$AS8</f>
        <v>72.38</v>
      </c>
      <c r="P9" s="191">
        <f>CAMTHACH!$AS8</f>
        <v>36.429999999999993</v>
      </c>
      <c r="Q9" s="191">
        <f>CAMNHUONG!$AS8</f>
        <v>0</v>
      </c>
      <c r="R9" s="191">
        <f>CAMTHANG!$AS8</f>
        <v>8.16</v>
      </c>
      <c r="S9" s="191">
        <f>CAMDUE!$AS8</f>
        <v>31.080000000000002</v>
      </c>
      <c r="T9" s="191">
        <f>CAMPHUC!$AS8</f>
        <v>29.28</v>
      </c>
      <c r="U9" s="191">
        <f>CAMLINH!$AS8</f>
        <v>7.4700000000000006</v>
      </c>
      <c r="V9" s="191">
        <f>CAMQUAN!$AS8</f>
        <v>13.999999999999998</v>
      </c>
      <c r="W9" s="191">
        <f>CAMHA!$AS8</f>
        <v>23.740000000000002</v>
      </c>
      <c r="X9" s="191">
        <f>CAMLOC!$AS8</f>
        <v>29.26</v>
      </c>
      <c r="Y9" s="191">
        <f>CAMHUNG!$AS8</f>
        <v>22.700000000000003</v>
      </c>
      <c r="Z9" s="191">
        <f>CAMTHINH!$AS8</f>
        <v>14.389999999999999</v>
      </c>
      <c r="AA9" s="191">
        <f>CAMMY!$AS8</f>
        <v>0.37</v>
      </c>
      <c r="AB9" s="191">
        <f>CAMTRUNG!$AS8</f>
        <v>53.12</v>
      </c>
      <c r="AC9" s="191">
        <f>CAMSON!$AS8</f>
        <v>20.380000000000003</v>
      </c>
      <c r="AD9" s="191">
        <f>CAMLAC!$AS8</f>
        <v>12.64</v>
      </c>
      <c r="AE9" s="191">
        <f>CAMMINH!$AS8</f>
        <v>26.7</v>
      </c>
      <c r="AF9" s="191" t="e">
        <f>#REF!</f>
        <v>#REF!</v>
      </c>
      <c r="AG9" s="191" t="e">
        <f>#REF!</f>
        <v>#REF!</v>
      </c>
      <c r="AH9" s="191" t="e">
        <f>#REF!</f>
        <v>#REF!</v>
      </c>
      <c r="AI9" s="191" t="e">
        <f>#REF!</f>
        <v>#REF!</v>
      </c>
      <c r="AJ9" s="191" t="e">
        <f>#REF!</f>
        <v>#REF!</v>
      </c>
    </row>
    <row r="10" spans="1:38" s="16" customFormat="1" ht="16.5" customHeight="1">
      <c r="A10" s="27"/>
      <c r="B10" s="27" t="s">
        <v>76</v>
      </c>
      <c r="C10" s="30" t="s">
        <v>77</v>
      </c>
      <c r="D10" s="192">
        <f>'H12-CC HUYEN'!AS9</f>
        <v>695.7600000000001</v>
      </c>
      <c r="E10" s="192">
        <f>TTCAMXUYEN!AS9</f>
        <v>37.5</v>
      </c>
      <c r="F10" s="192">
        <f>TTTHIENCAM!$AS9</f>
        <v>23.47</v>
      </c>
      <c r="G10" s="192">
        <f>CAMHOA!$AS9</f>
        <v>6.8</v>
      </c>
      <c r="H10" s="192">
        <f>CAMDUONG!$AS9</f>
        <v>16.939999999999998</v>
      </c>
      <c r="I10" s="192">
        <f>CAMBINH!$AS9</f>
        <v>28.34</v>
      </c>
      <c r="J10" s="192">
        <f>CAMYEN!$AS9</f>
        <v>24.03</v>
      </c>
      <c r="K10" s="192">
        <f>CAMVINH!$AS9</f>
        <v>100.12</v>
      </c>
      <c r="L10" s="192">
        <f>CAMTHANH!$AS9</f>
        <v>12.43</v>
      </c>
      <c r="M10" s="192">
        <f>CAMQUANG!$AS9</f>
        <v>23.64</v>
      </c>
      <c r="N10" s="192">
        <f>CAMNAM!$AS9</f>
        <v>32.17</v>
      </c>
      <c r="O10" s="192">
        <f>CAMHUY!$AS9</f>
        <v>72.38</v>
      </c>
      <c r="P10" s="192">
        <f>CAMTHACH!$AS9</f>
        <v>36.429999999999993</v>
      </c>
      <c r="Q10" s="192">
        <f>CAMNHUONG!$AS9</f>
        <v>0</v>
      </c>
      <c r="R10" s="192">
        <f>CAMTHANG!$AS9</f>
        <v>8.16</v>
      </c>
      <c r="S10" s="192">
        <f>CAMDUE!$AS9</f>
        <v>31.080000000000002</v>
      </c>
      <c r="T10" s="192">
        <f>CAMPHUC!$AS9</f>
        <v>28.28</v>
      </c>
      <c r="U10" s="192">
        <f>CAMLINH!$AS9</f>
        <v>7.4700000000000006</v>
      </c>
      <c r="V10" s="192">
        <f>CAMQUAN!$AS9</f>
        <v>13.999999999999998</v>
      </c>
      <c r="W10" s="192">
        <f>CAMHA!$AS9</f>
        <v>23.740000000000002</v>
      </c>
      <c r="X10" s="192">
        <f>CAMLOC!$AS9</f>
        <v>29.26</v>
      </c>
      <c r="Y10" s="192">
        <f>CAMHUNG!$AS9</f>
        <v>20.400000000000002</v>
      </c>
      <c r="Z10" s="192">
        <f>CAMTHINH!$AS9</f>
        <v>13.459999999999999</v>
      </c>
      <c r="AA10" s="192">
        <f>CAMMY!$AS9</f>
        <v>0.37</v>
      </c>
      <c r="AB10" s="192">
        <f>CAMTRUNG!$AS9</f>
        <v>53.12</v>
      </c>
      <c r="AC10" s="192">
        <f>CAMSON!$AS9</f>
        <v>12.830000000000002</v>
      </c>
      <c r="AD10" s="192">
        <f>CAMLAC!$AS9</f>
        <v>12.64</v>
      </c>
      <c r="AE10" s="192">
        <f>CAMMINH!$AS9</f>
        <v>26.7</v>
      </c>
      <c r="AF10" s="192" t="e">
        <f>#REF!</f>
        <v>#REF!</v>
      </c>
      <c r="AG10" s="192" t="e">
        <f>#REF!</f>
        <v>#REF!</v>
      </c>
      <c r="AH10" s="192" t="e">
        <f>#REF!</f>
        <v>#REF!</v>
      </c>
      <c r="AI10" s="192" t="e">
        <f>#REF!</f>
        <v>#REF!</v>
      </c>
      <c r="AJ10" s="192" t="e">
        <f>#REF!</f>
        <v>#REF!</v>
      </c>
    </row>
    <row r="11" spans="1:38" s="16" customFormat="1" ht="16.5" customHeight="1">
      <c r="A11" s="27"/>
      <c r="B11" s="27" t="s">
        <v>192</v>
      </c>
      <c r="C11" s="30" t="s">
        <v>190</v>
      </c>
      <c r="D11" s="192">
        <f>'H12-CC HUYEN'!AS10</f>
        <v>19.91</v>
      </c>
      <c r="E11" s="192">
        <f>TTCAMXUYEN!AS10</f>
        <v>0</v>
      </c>
      <c r="F11" s="192">
        <f>TTTHIENCAM!$AS10</f>
        <v>3.64</v>
      </c>
      <c r="G11" s="192">
        <f>CAMHOA!$AS10</f>
        <v>0</v>
      </c>
      <c r="H11" s="192">
        <f>CAMDUONG!$AS10</f>
        <v>0</v>
      </c>
      <c r="I11" s="192">
        <f>CAMBINH!$AS10</f>
        <v>0</v>
      </c>
      <c r="J11" s="192">
        <f>CAMYEN!$AS10</f>
        <v>0</v>
      </c>
      <c r="K11" s="192">
        <f>CAMVINH!$AS10</f>
        <v>0</v>
      </c>
      <c r="L11" s="192">
        <f>CAMTHANH!$AS10</f>
        <v>2.13</v>
      </c>
      <c r="M11" s="192">
        <f>CAMQUANG!$AS10</f>
        <v>0</v>
      </c>
      <c r="N11" s="192">
        <f>CAMNAM!$AS10</f>
        <v>2.3600000000000003</v>
      </c>
      <c r="O11" s="192">
        <f>CAMHUY!$AS10</f>
        <v>0</v>
      </c>
      <c r="P11" s="192">
        <f>CAMTHACH!$AS10</f>
        <v>0</v>
      </c>
      <c r="Q11" s="192">
        <f>CAMNHUONG!$AS10</f>
        <v>0</v>
      </c>
      <c r="R11" s="192">
        <f>CAMTHANG!$AS10</f>
        <v>0</v>
      </c>
      <c r="S11" s="192">
        <f>CAMDUE!$AS10</f>
        <v>0</v>
      </c>
      <c r="T11" s="192">
        <f>CAMPHUC!$AS10</f>
        <v>1</v>
      </c>
      <c r="U11" s="192">
        <f>CAMLINH!$AS10</f>
        <v>0</v>
      </c>
      <c r="V11" s="192">
        <f>CAMQUAN!$AS10</f>
        <v>0</v>
      </c>
      <c r="W11" s="192">
        <f>CAMHA!$AS10</f>
        <v>0</v>
      </c>
      <c r="X11" s="192">
        <f>CAMLOC!$AS10</f>
        <v>0</v>
      </c>
      <c r="Y11" s="192">
        <f>CAMHUNG!$AS10</f>
        <v>2.2999999999999998</v>
      </c>
      <c r="Z11" s="192">
        <f>CAMTHINH!$AS10</f>
        <v>0.93</v>
      </c>
      <c r="AA11" s="192">
        <f>CAMMY!$AS10</f>
        <v>0</v>
      </c>
      <c r="AB11" s="192">
        <f>CAMTRUNG!$AS10</f>
        <v>0</v>
      </c>
      <c r="AC11" s="192">
        <f>CAMSON!$AS10</f>
        <v>7.5500000000000007</v>
      </c>
      <c r="AD11" s="192">
        <f>CAMLAC!$AS10</f>
        <v>0</v>
      </c>
      <c r="AE11" s="192">
        <f>CAMMINH!$AS10</f>
        <v>0</v>
      </c>
      <c r="AF11" s="192" t="e">
        <f>#REF!</f>
        <v>#REF!</v>
      </c>
      <c r="AG11" s="192" t="e">
        <f>#REF!</f>
        <v>#REF!</v>
      </c>
      <c r="AH11" s="192" t="e">
        <f>#REF!</f>
        <v>#REF!</v>
      </c>
      <c r="AI11" s="192" t="e">
        <f>#REF!</f>
        <v>#REF!</v>
      </c>
      <c r="AJ11" s="192" t="e">
        <f>#REF!</f>
        <v>#REF!</v>
      </c>
    </row>
    <row r="12" spans="1:38" ht="16.5" customHeight="1">
      <c r="A12" s="26" t="s">
        <v>2</v>
      </c>
      <c r="B12" s="26" t="s">
        <v>102</v>
      </c>
      <c r="C12" s="28" t="s">
        <v>51</v>
      </c>
      <c r="D12" s="191">
        <f>'H12-CC HUYEN'!AS11</f>
        <v>168.4</v>
      </c>
      <c r="E12" s="191">
        <f>TTCAMXUYEN!AS11</f>
        <v>8.66</v>
      </c>
      <c r="F12" s="191">
        <f>TTTHIENCAM!$AS11</f>
        <v>6.9300000000000006</v>
      </c>
      <c r="G12" s="191">
        <f>CAMHOA!$AS11</f>
        <v>60.02</v>
      </c>
      <c r="H12" s="191">
        <f>CAMDUONG!$AS11</f>
        <v>11.25</v>
      </c>
      <c r="I12" s="191">
        <f>CAMBINH!$AS11</f>
        <v>3.24</v>
      </c>
      <c r="J12" s="191">
        <f>CAMYEN!$AS11</f>
        <v>0.3</v>
      </c>
      <c r="K12" s="191">
        <f>CAMVINH!$AS11</f>
        <v>0</v>
      </c>
      <c r="L12" s="191">
        <f>CAMTHANH!$AS11</f>
        <v>1.8900000000000001</v>
      </c>
      <c r="M12" s="191">
        <f>CAMQUANG!$AS11</f>
        <v>0.7</v>
      </c>
      <c r="N12" s="191">
        <f>CAMNAM!$AS11</f>
        <v>0</v>
      </c>
      <c r="O12" s="191">
        <f>CAMHUY!$AS11</f>
        <v>0</v>
      </c>
      <c r="P12" s="191">
        <f>CAMTHACH!$AS11</f>
        <v>0</v>
      </c>
      <c r="Q12" s="191">
        <f>CAMNHUONG!$AS11</f>
        <v>0</v>
      </c>
      <c r="R12" s="191">
        <f>CAMTHANG!$AS11</f>
        <v>2.61</v>
      </c>
      <c r="S12" s="191">
        <f>CAMDUE!$AS11</f>
        <v>4.2799999999999994</v>
      </c>
      <c r="T12" s="191">
        <f>CAMPHUC!$AS11</f>
        <v>0</v>
      </c>
      <c r="U12" s="191">
        <f>CAMLINH!$AS11</f>
        <v>4.49</v>
      </c>
      <c r="V12" s="191">
        <f>CAMQUAN!$AS11</f>
        <v>2.4</v>
      </c>
      <c r="W12" s="191">
        <f>CAMHA!$AS11</f>
        <v>0</v>
      </c>
      <c r="X12" s="191">
        <f>CAMLOC!$AS11</f>
        <v>0</v>
      </c>
      <c r="Y12" s="191">
        <f>CAMHUNG!$AS11</f>
        <v>5</v>
      </c>
      <c r="Z12" s="191">
        <f>CAMTHINH!$AS11</f>
        <v>5.25</v>
      </c>
      <c r="AA12" s="191">
        <f>CAMMY!$AS11</f>
        <v>3.17</v>
      </c>
      <c r="AB12" s="191">
        <f>CAMTRUNG!$AS11</f>
        <v>12.5</v>
      </c>
      <c r="AC12" s="191">
        <f>CAMSON!$AS11</f>
        <v>3.1900000000000004</v>
      </c>
      <c r="AD12" s="191">
        <f>CAMLAC!$AS11</f>
        <v>27.5</v>
      </c>
      <c r="AE12" s="191">
        <f>CAMMINH!$AS11</f>
        <v>5.0199999999999996</v>
      </c>
      <c r="AF12" s="191" t="e">
        <f>#REF!</f>
        <v>#REF!</v>
      </c>
      <c r="AG12" s="191" t="e">
        <f>#REF!</f>
        <v>#REF!</v>
      </c>
      <c r="AH12" s="191" t="e">
        <f>#REF!</f>
        <v>#REF!</v>
      </c>
      <c r="AI12" s="191" t="e">
        <f>#REF!</f>
        <v>#REF!</v>
      </c>
      <c r="AJ12" s="191" t="e">
        <f>#REF!</f>
        <v>#REF!</v>
      </c>
    </row>
    <row r="13" spans="1:38" ht="16.5" customHeight="1">
      <c r="A13" s="26" t="s">
        <v>3</v>
      </c>
      <c r="B13" s="26" t="s">
        <v>34</v>
      </c>
      <c r="C13" s="28" t="s">
        <v>39</v>
      </c>
      <c r="D13" s="191">
        <f>'H12-CC HUYEN'!AS12</f>
        <v>570.8399999999998</v>
      </c>
      <c r="E13" s="191">
        <f>TTCAMXUYEN!AS12</f>
        <v>3.1700000000000004</v>
      </c>
      <c r="F13" s="191">
        <f>TTTHIENCAM!$AS12</f>
        <v>56.93</v>
      </c>
      <c r="G13" s="191">
        <f>CAMHOA!$AS12</f>
        <v>5.4</v>
      </c>
      <c r="H13" s="191">
        <f>CAMDUONG!$AS12</f>
        <v>7.53</v>
      </c>
      <c r="I13" s="191">
        <f>CAMBINH!$AS12</f>
        <v>1</v>
      </c>
      <c r="J13" s="191">
        <f>CAMYEN!$AS12</f>
        <v>2.12</v>
      </c>
      <c r="K13" s="191">
        <f>CAMVINH!$AS12</f>
        <v>0.28000000000000003</v>
      </c>
      <c r="L13" s="191">
        <f>CAMTHANH!$AS12</f>
        <v>1.27</v>
      </c>
      <c r="M13" s="191">
        <f>CAMQUANG!$AS12</f>
        <v>0.25</v>
      </c>
      <c r="N13" s="191">
        <f>CAMNAM!$AS12</f>
        <v>0</v>
      </c>
      <c r="O13" s="191">
        <f>CAMHUY!$AS12</f>
        <v>1.51</v>
      </c>
      <c r="P13" s="191">
        <f>CAMTHACH!$AS12</f>
        <v>5.8999999999999995</v>
      </c>
      <c r="Q13" s="191">
        <f>CAMNHUONG!$AS12</f>
        <v>3.5900000000000003</v>
      </c>
      <c r="R13" s="191">
        <f>CAMTHANG!$AS12</f>
        <v>2.1800000000000002</v>
      </c>
      <c r="S13" s="191">
        <f>CAMDUE!$AS12</f>
        <v>6.3</v>
      </c>
      <c r="T13" s="191">
        <f>CAMPHUC!$AS12</f>
        <v>2.15</v>
      </c>
      <c r="U13" s="191">
        <f>CAMLINH!$AS12</f>
        <v>3.82</v>
      </c>
      <c r="V13" s="191">
        <f>CAMQUAN!$AS12</f>
        <v>416.85</v>
      </c>
      <c r="W13" s="191">
        <f>CAMHA!$AS12</f>
        <v>1.71</v>
      </c>
      <c r="X13" s="191">
        <f>CAMLOC!$AS12</f>
        <v>1.8100000000000003</v>
      </c>
      <c r="Y13" s="191">
        <f>CAMHUNG!$AS12</f>
        <v>9.01</v>
      </c>
      <c r="Z13" s="191">
        <f>CAMTHINH!$AS12</f>
        <v>3.8999999999999995</v>
      </c>
      <c r="AA13" s="191">
        <f>CAMMY!$AS12</f>
        <v>1.31</v>
      </c>
      <c r="AB13" s="191">
        <f>CAMTRUNG!$AS12</f>
        <v>11.73</v>
      </c>
      <c r="AC13" s="191">
        <f>CAMSON!$AS12</f>
        <v>1.55</v>
      </c>
      <c r="AD13" s="191">
        <f>CAMLAC!$AS12</f>
        <v>19.3</v>
      </c>
      <c r="AE13" s="191">
        <f>CAMMINH!$AS12</f>
        <v>0.27</v>
      </c>
      <c r="AF13" s="191" t="e">
        <f>#REF!</f>
        <v>#REF!</v>
      </c>
      <c r="AG13" s="191" t="e">
        <f>#REF!</f>
        <v>#REF!</v>
      </c>
      <c r="AH13" s="191" t="e">
        <f>#REF!</f>
        <v>#REF!</v>
      </c>
      <c r="AI13" s="191" t="e">
        <f>#REF!</f>
        <v>#REF!</v>
      </c>
      <c r="AJ13" s="191" t="e">
        <f>#REF!</f>
        <v>#REF!</v>
      </c>
    </row>
    <row r="14" spans="1:38" ht="16.5" customHeight="1">
      <c r="A14" s="26" t="s">
        <v>4</v>
      </c>
      <c r="B14" s="26" t="s">
        <v>11</v>
      </c>
      <c r="C14" s="28" t="s">
        <v>22</v>
      </c>
      <c r="D14" s="191">
        <f>'H12-CC HUYEN'!AS13</f>
        <v>64.430000000000007</v>
      </c>
      <c r="E14" s="191">
        <f>TTCAMXUYEN!AS13</f>
        <v>0</v>
      </c>
      <c r="F14" s="191">
        <f>TTTHIENCAM!$AS13</f>
        <v>46.53</v>
      </c>
      <c r="G14" s="191">
        <f>CAMHOA!$AS13</f>
        <v>0</v>
      </c>
      <c r="H14" s="191">
        <f>CAMDUONG!$AS13</f>
        <v>3.1</v>
      </c>
      <c r="I14" s="191">
        <f>CAMBINH!$AS13</f>
        <v>0</v>
      </c>
      <c r="J14" s="191">
        <f>CAMYEN!$AS13</f>
        <v>0</v>
      </c>
      <c r="K14" s="191">
        <f>CAMVINH!$AS13</f>
        <v>0</v>
      </c>
      <c r="L14" s="191">
        <f>CAMTHANH!$AS13</f>
        <v>0</v>
      </c>
      <c r="M14" s="191">
        <f>CAMQUANG!$AS13</f>
        <v>0</v>
      </c>
      <c r="N14" s="191">
        <f>CAMNAM!$AS13</f>
        <v>0</v>
      </c>
      <c r="O14" s="191">
        <f>CAMHUY!$AS13</f>
        <v>0</v>
      </c>
      <c r="P14" s="191">
        <f>CAMTHACH!$AS13</f>
        <v>0</v>
      </c>
      <c r="Q14" s="191">
        <f>CAMNHUONG!$AS13</f>
        <v>5.5</v>
      </c>
      <c r="R14" s="191">
        <f>CAMTHANG!$AS13</f>
        <v>0</v>
      </c>
      <c r="S14" s="191">
        <f>CAMDUE!$AS13</f>
        <v>0</v>
      </c>
      <c r="T14" s="191">
        <f>CAMPHUC!$AS13</f>
        <v>0</v>
      </c>
      <c r="U14" s="191">
        <f>CAMLINH!$AS13</f>
        <v>0</v>
      </c>
      <c r="V14" s="191">
        <f>CAMQUAN!$AS13</f>
        <v>0</v>
      </c>
      <c r="W14" s="191">
        <f>CAMHA!$AS13</f>
        <v>0</v>
      </c>
      <c r="X14" s="191">
        <f>CAMLOC!$AS13</f>
        <v>0</v>
      </c>
      <c r="Y14" s="191">
        <f>CAMHUNG!$AS13</f>
        <v>9.3000000000000007</v>
      </c>
      <c r="Z14" s="191">
        <f>CAMTHINH!$AS13</f>
        <v>0</v>
      </c>
      <c r="AA14" s="191">
        <f>CAMMY!$AS13</f>
        <v>0</v>
      </c>
      <c r="AB14" s="191">
        <f>CAMTRUNG!$AS13</f>
        <v>0</v>
      </c>
      <c r="AC14" s="191">
        <f>CAMSON!$AS13</f>
        <v>0</v>
      </c>
      <c r="AD14" s="191">
        <f>CAMLAC!$AS13</f>
        <v>0</v>
      </c>
      <c r="AE14" s="191">
        <f>CAMMINH!$AS13</f>
        <v>0</v>
      </c>
      <c r="AF14" s="191" t="e">
        <f>#REF!</f>
        <v>#REF!</v>
      </c>
      <c r="AG14" s="191" t="e">
        <f>#REF!</f>
        <v>#REF!</v>
      </c>
      <c r="AH14" s="191" t="e">
        <f>#REF!</f>
        <v>#REF!</v>
      </c>
      <c r="AI14" s="191" t="e">
        <f>#REF!</f>
        <v>#REF!</v>
      </c>
      <c r="AJ14" s="191" t="e">
        <f>#REF!</f>
        <v>#REF!</v>
      </c>
    </row>
    <row r="15" spans="1:38" ht="16.5" customHeight="1">
      <c r="A15" s="26" t="s">
        <v>5</v>
      </c>
      <c r="B15" s="26" t="s">
        <v>12</v>
      </c>
      <c r="C15" s="28" t="s">
        <v>23</v>
      </c>
      <c r="D15" s="191">
        <f>'H12-CC HUYEN'!AS14</f>
        <v>0</v>
      </c>
      <c r="E15" s="191">
        <f>TTCAMXUYEN!AS14</f>
        <v>0</v>
      </c>
      <c r="F15" s="191">
        <f>TTTHIENCAM!$AS14</f>
        <v>0</v>
      </c>
      <c r="G15" s="191">
        <f>CAMHOA!$AS14</f>
        <v>0</v>
      </c>
      <c r="H15" s="191">
        <f>CAMDUONG!$AS14</f>
        <v>0</v>
      </c>
      <c r="I15" s="191">
        <f>CAMBINH!$AS14</f>
        <v>0</v>
      </c>
      <c r="J15" s="191">
        <f>CAMYEN!$AS14</f>
        <v>0</v>
      </c>
      <c r="K15" s="191">
        <f>CAMVINH!$AS14</f>
        <v>0</v>
      </c>
      <c r="L15" s="191">
        <f>CAMTHANH!$AS14</f>
        <v>0</v>
      </c>
      <c r="M15" s="191">
        <f>CAMQUANG!$AS14</f>
        <v>0</v>
      </c>
      <c r="N15" s="191">
        <f>CAMNAM!$AS14</f>
        <v>0</v>
      </c>
      <c r="O15" s="191">
        <f>CAMHUY!$AS14</f>
        <v>0</v>
      </c>
      <c r="P15" s="191">
        <f>CAMTHACH!$AS14</f>
        <v>0</v>
      </c>
      <c r="Q15" s="191">
        <f>CAMNHUONG!$AS14</f>
        <v>0</v>
      </c>
      <c r="R15" s="191">
        <f>CAMTHANG!$AS14</f>
        <v>0</v>
      </c>
      <c r="S15" s="191">
        <f>CAMDUE!$AS14</f>
        <v>0</v>
      </c>
      <c r="T15" s="191">
        <f>CAMPHUC!$AS14</f>
        <v>0</v>
      </c>
      <c r="U15" s="191">
        <f>CAMLINH!$AS14</f>
        <v>0</v>
      </c>
      <c r="V15" s="191">
        <f>CAMQUAN!$AS14</f>
        <v>0</v>
      </c>
      <c r="W15" s="191">
        <f>CAMHA!$AS14</f>
        <v>0</v>
      </c>
      <c r="X15" s="191">
        <f>CAMLOC!$AS14</f>
        <v>0</v>
      </c>
      <c r="Y15" s="191">
        <f>CAMHUNG!$AS14</f>
        <v>0</v>
      </c>
      <c r="Z15" s="191">
        <f>CAMTHINH!$AS14</f>
        <v>0</v>
      </c>
      <c r="AA15" s="191">
        <f>CAMMY!$AS14</f>
        <v>0</v>
      </c>
      <c r="AB15" s="191">
        <f>CAMTRUNG!$AS14</f>
        <v>0</v>
      </c>
      <c r="AC15" s="191">
        <f>CAMSON!$AS14</f>
        <v>0</v>
      </c>
      <c r="AD15" s="191">
        <f>CAMLAC!$AS14</f>
        <v>0</v>
      </c>
      <c r="AE15" s="191">
        <f>CAMMINH!$AS14</f>
        <v>0</v>
      </c>
      <c r="AF15" s="191" t="e">
        <f>#REF!</f>
        <v>#REF!</v>
      </c>
      <c r="AG15" s="191" t="e">
        <f>#REF!</f>
        <v>#REF!</v>
      </c>
      <c r="AH15" s="191" t="e">
        <f>#REF!</f>
        <v>#REF!</v>
      </c>
      <c r="AI15" s="191" t="e">
        <f>#REF!</f>
        <v>#REF!</v>
      </c>
      <c r="AJ15" s="191" t="e">
        <f>#REF!</f>
        <v>#REF!</v>
      </c>
    </row>
    <row r="16" spans="1:38" ht="16.5" customHeight="1">
      <c r="A16" s="26" t="s">
        <v>36</v>
      </c>
      <c r="B16" s="26" t="s">
        <v>35</v>
      </c>
      <c r="C16" s="28" t="s">
        <v>40</v>
      </c>
      <c r="D16" s="191">
        <f>'H12-CC HUYEN'!AS15</f>
        <v>2132.33</v>
      </c>
      <c r="E16" s="191">
        <f>TTCAMXUYEN!AS15</f>
        <v>0</v>
      </c>
      <c r="F16" s="191">
        <f>TTTHIENCAM!$AS15</f>
        <v>29.76</v>
      </c>
      <c r="G16" s="191">
        <f>CAMHOA!$AS15</f>
        <v>88.82</v>
      </c>
      <c r="H16" s="191">
        <f>CAMDUONG!$AS15</f>
        <v>0</v>
      </c>
      <c r="I16" s="191">
        <f>CAMBINH!$AS15</f>
        <v>0</v>
      </c>
      <c r="J16" s="191">
        <f>CAMYEN!$AS15</f>
        <v>0</v>
      </c>
      <c r="K16" s="191">
        <f>CAMVINH!$AS15</f>
        <v>0</v>
      </c>
      <c r="L16" s="191">
        <f>CAMTHANH!$AS15</f>
        <v>0</v>
      </c>
      <c r="M16" s="191">
        <f>CAMQUANG!$AS15</f>
        <v>0</v>
      </c>
      <c r="N16" s="191">
        <f>CAMNAM!$AS15</f>
        <v>0</v>
      </c>
      <c r="O16" s="191">
        <f>CAMHUY!$AS15</f>
        <v>0</v>
      </c>
      <c r="P16" s="191">
        <f>CAMTHACH!$AS15</f>
        <v>0</v>
      </c>
      <c r="Q16" s="191">
        <f>CAMNHUONG!$AS15</f>
        <v>0</v>
      </c>
      <c r="R16" s="191">
        <f>CAMTHANG!$AS15</f>
        <v>0</v>
      </c>
      <c r="S16" s="191">
        <f>CAMDUE!$AS15</f>
        <v>3</v>
      </c>
      <c r="T16" s="191">
        <f>CAMPHUC!$AS15</f>
        <v>0</v>
      </c>
      <c r="U16" s="191">
        <f>CAMLINH!$AS15</f>
        <v>0.6</v>
      </c>
      <c r="V16" s="191">
        <f>CAMQUAN!$AS15</f>
        <v>709.94</v>
      </c>
      <c r="W16" s="191">
        <f>CAMHA!$AS15</f>
        <v>0</v>
      </c>
      <c r="X16" s="191">
        <f>CAMLOC!$AS15</f>
        <v>0</v>
      </c>
      <c r="Y16" s="191">
        <f>CAMHUNG!$AS15</f>
        <v>131.69999999999999</v>
      </c>
      <c r="Z16" s="191">
        <f>CAMTHINH!$AS15</f>
        <v>2.3199999999999998</v>
      </c>
      <c r="AA16" s="191">
        <f>CAMMY!$AS15</f>
        <v>1074.49</v>
      </c>
      <c r="AB16" s="191">
        <f>CAMTRUNG!$AS15</f>
        <v>10.6</v>
      </c>
      <c r="AC16" s="191">
        <f>CAMSON!$AS15</f>
        <v>23</v>
      </c>
      <c r="AD16" s="191">
        <f>CAMLAC!$AS15</f>
        <v>58.1</v>
      </c>
      <c r="AE16" s="191">
        <f>CAMMINH!$AS15</f>
        <v>0</v>
      </c>
      <c r="AF16" s="191" t="e">
        <f>#REF!</f>
        <v>#REF!</v>
      </c>
      <c r="AG16" s="191" t="e">
        <f>#REF!</f>
        <v>#REF!</v>
      </c>
      <c r="AH16" s="191" t="e">
        <f>#REF!</f>
        <v>#REF!</v>
      </c>
      <c r="AI16" s="191" t="e">
        <f>#REF!</f>
        <v>#REF!</v>
      </c>
      <c r="AJ16" s="191" t="e">
        <f>#REF!</f>
        <v>#REF!</v>
      </c>
    </row>
    <row r="17" spans="1:36" ht="16.5" customHeight="1">
      <c r="A17" s="26" t="s">
        <v>37</v>
      </c>
      <c r="B17" s="26" t="s">
        <v>83</v>
      </c>
      <c r="C17" s="28" t="s">
        <v>71</v>
      </c>
      <c r="D17" s="191">
        <f>'H12-CC HUYEN'!AS16</f>
        <v>17.119999999999997</v>
      </c>
      <c r="E17" s="191">
        <f>TTCAMXUYEN!AS16</f>
        <v>0</v>
      </c>
      <c r="F17" s="191">
        <f>TTTHIENCAM!$AS16</f>
        <v>0.2</v>
      </c>
      <c r="G17" s="191">
        <f>CAMHOA!$AS16</f>
        <v>12.39</v>
      </c>
      <c r="H17" s="191">
        <f>CAMDUONG!$AS16</f>
        <v>0.7</v>
      </c>
      <c r="I17" s="191">
        <f>CAMBINH!$AS16</f>
        <v>0</v>
      </c>
      <c r="J17" s="191">
        <f>CAMYEN!$AS16</f>
        <v>0</v>
      </c>
      <c r="K17" s="191">
        <f>CAMVINH!$AS16</f>
        <v>0</v>
      </c>
      <c r="L17" s="191">
        <f>CAMTHANH!$AS16</f>
        <v>0</v>
      </c>
      <c r="M17" s="191">
        <f>CAMQUANG!$AS16</f>
        <v>0</v>
      </c>
      <c r="N17" s="191">
        <f>CAMNAM!$AS16</f>
        <v>2</v>
      </c>
      <c r="O17" s="191">
        <f>CAMHUY!$AS16</f>
        <v>0.03</v>
      </c>
      <c r="P17" s="191">
        <f>CAMTHACH!$AS16</f>
        <v>0</v>
      </c>
      <c r="Q17" s="191">
        <f>CAMNHUONG!$AS16</f>
        <v>0</v>
      </c>
      <c r="R17" s="191">
        <f>CAMTHANG!$AS16</f>
        <v>0.1</v>
      </c>
      <c r="S17" s="191">
        <f>CAMDUE!$AS16</f>
        <v>0</v>
      </c>
      <c r="T17" s="191">
        <f>CAMPHUC!$AS16</f>
        <v>1</v>
      </c>
      <c r="U17" s="191">
        <f>CAMLINH!$AS16</f>
        <v>0.5</v>
      </c>
      <c r="V17" s="191">
        <f>CAMQUAN!$AS16</f>
        <v>0.2</v>
      </c>
      <c r="W17" s="191">
        <f>CAMHA!$AS16</f>
        <v>0</v>
      </c>
      <c r="X17" s="191">
        <f>CAMLOC!$AS16</f>
        <v>0</v>
      </c>
      <c r="Y17" s="191">
        <f>CAMHUNG!$AS16</f>
        <v>0</v>
      </c>
      <c r="Z17" s="191">
        <f>CAMTHINH!$AS16</f>
        <v>0</v>
      </c>
      <c r="AA17" s="191">
        <f>CAMMY!$AS16</f>
        <v>0</v>
      </c>
      <c r="AB17" s="191">
        <f>CAMTRUNG!$AS16</f>
        <v>0</v>
      </c>
      <c r="AC17" s="191">
        <f>CAMSON!$AS16</f>
        <v>0</v>
      </c>
      <c r="AD17" s="191">
        <f>CAMLAC!$AS16</f>
        <v>0</v>
      </c>
      <c r="AE17" s="191">
        <f>CAMMINH!$AS16</f>
        <v>0</v>
      </c>
      <c r="AF17" s="191" t="e">
        <f>#REF!</f>
        <v>#REF!</v>
      </c>
      <c r="AG17" s="191" t="e">
        <f>#REF!</f>
        <v>#REF!</v>
      </c>
      <c r="AH17" s="191" t="e">
        <f>#REF!</f>
        <v>#REF!</v>
      </c>
      <c r="AI17" s="191" t="e">
        <f>#REF!</f>
        <v>#REF!</v>
      </c>
      <c r="AJ17" s="191" t="e">
        <f>#REF!</f>
        <v>#REF!</v>
      </c>
    </row>
    <row r="18" spans="1:36" ht="16.5" customHeight="1">
      <c r="A18" s="26" t="s">
        <v>47</v>
      </c>
      <c r="B18" s="26" t="s">
        <v>45</v>
      </c>
      <c r="C18" s="28" t="s">
        <v>46</v>
      </c>
      <c r="D18" s="191">
        <f>'H12-CC HUYEN'!AS17</f>
        <v>4.76</v>
      </c>
      <c r="E18" s="191">
        <f>TTCAMXUYEN!AS17</f>
        <v>0</v>
      </c>
      <c r="F18" s="191">
        <f>TTTHIENCAM!$AS17</f>
        <v>0</v>
      </c>
      <c r="G18" s="191">
        <f>CAMHOA!$AS17</f>
        <v>0</v>
      </c>
      <c r="H18" s="191">
        <f>CAMDUONG!$AS17</f>
        <v>0</v>
      </c>
      <c r="I18" s="191">
        <f>CAMBINH!$AS17</f>
        <v>0</v>
      </c>
      <c r="J18" s="191">
        <f>CAMYEN!$AS17</f>
        <v>0</v>
      </c>
      <c r="K18" s="191">
        <f>CAMVINH!$AS17</f>
        <v>0</v>
      </c>
      <c r="L18" s="191">
        <f>CAMTHANH!$AS17</f>
        <v>0</v>
      </c>
      <c r="M18" s="191">
        <f>CAMQUANG!$AS17</f>
        <v>0</v>
      </c>
      <c r="N18" s="191">
        <f>CAMNAM!$AS17</f>
        <v>0</v>
      </c>
      <c r="O18" s="191">
        <f>CAMHUY!$AS17</f>
        <v>0</v>
      </c>
      <c r="P18" s="191">
        <f>CAMTHACH!$AS17</f>
        <v>0</v>
      </c>
      <c r="Q18" s="191">
        <f>CAMNHUONG!$AS17</f>
        <v>4.76</v>
      </c>
      <c r="R18" s="191">
        <f>CAMTHANG!$AS17</f>
        <v>0</v>
      </c>
      <c r="S18" s="191">
        <f>CAMDUE!$AS17</f>
        <v>0</v>
      </c>
      <c r="T18" s="191">
        <f>CAMPHUC!$AS17</f>
        <v>0</v>
      </c>
      <c r="U18" s="191">
        <f>CAMLINH!$AS17</f>
        <v>0</v>
      </c>
      <c r="V18" s="191">
        <f>CAMQUAN!$AS17</f>
        <v>0</v>
      </c>
      <c r="W18" s="191">
        <f>CAMHA!$AS17</f>
        <v>0</v>
      </c>
      <c r="X18" s="191">
        <f>CAMLOC!$AS17</f>
        <v>0</v>
      </c>
      <c r="Y18" s="191">
        <f>CAMHUNG!$AS17</f>
        <v>0</v>
      </c>
      <c r="Z18" s="191">
        <f>CAMTHINH!$AS17</f>
        <v>0</v>
      </c>
      <c r="AA18" s="191">
        <f>CAMMY!$AS17</f>
        <v>0</v>
      </c>
      <c r="AB18" s="191">
        <f>CAMTRUNG!$AS17</f>
        <v>0</v>
      </c>
      <c r="AC18" s="191">
        <f>CAMSON!$AS17</f>
        <v>0</v>
      </c>
      <c r="AD18" s="191">
        <f>CAMLAC!$AS17</f>
        <v>0</v>
      </c>
      <c r="AE18" s="191">
        <f>CAMMINH!$AS17</f>
        <v>0</v>
      </c>
      <c r="AF18" s="191" t="e">
        <f>#REF!</f>
        <v>#REF!</v>
      </c>
      <c r="AG18" s="191" t="e">
        <f>#REF!</f>
        <v>#REF!</v>
      </c>
      <c r="AH18" s="191" t="e">
        <f>#REF!</f>
        <v>#REF!</v>
      </c>
      <c r="AI18" s="191" t="e">
        <f>#REF!</f>
        <v>#REF!</v>
      </c>
      <c r="AJ18" s="191" t="e">
        <f>#REF!</f>
        <v>#REF!</v>
      </c>
    </row>
    <row r="19" spans="1:36" ht="16.5" customHeight="1">
      <c r="A19" s="26" t="s">
        <v>176</v>
      </c>
      <c r="B19" s="26" t="s">
        <v>52</v>
      </c>
      <c r="C19" s="28" t="s">
        <v>53</v>
      </c>
      <c r="D19" s="191">
        <f>'H12-CC HUYEN'!AS18</f>
        <v>0.1</v>
      </c>
      <c r="E19" s="191">
        <f>TTCAMXUYEN!AS18</f>
        <v>0</v>
      </c>
      <c r="F19" s="191">
        <f>TTTHIENCAM!$AS18</f>
        <v>0</v>
      </c>
      <c r="G19" s="191">
        <f>CAMHOA!$AS18</f>
        <v>0</v>
      </c>
      <c r="H19" s="191">
        <f>CAMDUONG!$AS18</f>
        <v>0</v>
      </c>
      <c r="I19" s="191">
        <f>CAMBINH!$AS18</f>
        <v>0</v>
      </c>
      <c r="J19" s="191">
        <f>CAMYEN!$AS18</f>
        <v>0</v>
      </c>
      <c r="K19" s="191">
        <f>CAMVINH!$AS18</f>
        <v>0</v>
      </c>
      <c r="L19" s="191">
        <f>CAMTHANH!$AS18</f>
        <v>0</v>
      </c>
      <c r="M19" s="191">
        <f>CAMQUANG!$AS18</f>
        <v>0</v>
      </c>
      <c r="N19" s="191">
        <f>CAMNAM!$AS18</f>
        <v>0</v>
      </c>
      <c r="O19" s="191">
        <f>CAMHUY!$AS18</f>
        <v>0</v>
      </c>
      <c r="P19" s="191">
        <f>CAMTHACH!$AS18</f>
        <v>0</v>
      </c>
      <c r="Q19" s="191">
        <f>CAMNHUONG!$AS18</f>
        <v>0</v>
      </c>
      <c r="R19" s="191">
        <f>CAMTHANG!$AS18</f>
        <v>0</v>
      </c>
      <c r="S19" s="191">
        <f>CAMDUE!$AS18</f>
        <v>0</v>
      </c>
      <c r="T19" s="191">
        <f>CAMPHUC!$AS18</f>
        <v>0</v>
      </c>
      <c r="U19" s="191">
        <f>CAMLINH!$AS18</f>
        <v>0</v>
      </c>
      <c r="V19" s="191">
        <f>CAMQUAN!$AS18</f>
        <v>0</v>
      </c>
      <c r="W19" s="191">
        <f>CAMHA!$AS18</f>
        <v>0</v>
      </c>
      <c r="X19" s="191">
        <f>CAMLOC!$AS18</f>
        <v>0</v>
      </c>
      <c r="Y19" s="191">
        <f>CAMHUNG!$AS18</f>
        <v>0</v>
      </c>
      <c r="Z19" s="191">
        <f>CAMTHINH!$AS18</f>
        <v>0</v>
      </c>
      <c r="AA19" s="191">
        <f>CAMMY!$AS18</f>
        <v>0</v>
      </c>
      <c r="AB19" s="191">
        <f>CAMTRUNG!$AS18</f>
        <v>0.1</v>
      </c>
      <c r="AC19" s="191">
        <f>CAMSON!$AS18</f>
        <v>0</v>
      </c>
      <c r="AD19" s="191">
        <f>CAMLAC!$AS18</f>
        <v>0</v>
      </c>
      <c r="AE19" s="191">
        <f>CAMMINH!$AS18</f>
        <v>0</v>
      </c>
      <c r="AF19" s="191" t="e">
        <f>#REF!</f>
        <v>#REF!</v>
      </c>
      <c r="AG19" s="191" t="e">
        <f>#REF!</f>
        <v>#REF!</v>
      </c>
      <c r="AH19" s="191" t="e">
        <f>#REF!</f>
        <v>#REF!</v>
      </c>
      <c r="AI19" s="191" t="e">
        <f>#REF!</f>
        <v>#REF!</v>
      </c>
      <c r="AJ19" s="191" t="e">
        <f>#REF!</f>
        <v>#REF!</v>
      </c>
    </row>
    <row r="20" spans="1:36" s="6" customFormat="1" ht="16.5" customHeight="1">
      <c r="A20" s="25">
        <v>2</v>
      </c>
      <c r="B20" s="25" t="s">
        <v>32</v>
      </c>
      <c r="C20" s="29" t="s">
        <v>24</v>
      </c>
      <c r="D20" s="193">
        <f>'H12-CC HUYEN'!AS19</f>
        <v>192.67</v>
      </c>
      <c r="E20" s="191">
        <f>TTCAMXUYEN!AS19</f>
        <v>4.3599999999999994</v>
      </c>
      <c r="F20" s="191">
        <f>TTTHIENCAM!$AS19</f>
        <v>33.5</v>
      </c>
      <c r="G20" s="191">
        <f>CAMHOA!$AS19</f>
        <v>5.97</v>
      </c>
      <c r="H20" s="191">
        <f>CAMDUONG!$AS19</f>
        <v>0.5</v>
      </c>
      <c r="I20" s="191">
        <f>CAMBINH!$AS19</f>
        <v>0.22</v>
      </c>
      <c r="J20" s="191">
        <f>CAMYEN!$AS19</f>
        <v>12.549999999999999</v>
      </c>
      <c r="K20" s="191">
        <f>CAMVINH!$AS19</f>
        <v>4.5199999999999996</v>
      </c>
      <c r="L20" s="191">
        <f>CAMTHANH!$AS19</f>
        <v>1.1499999999999999</v>
      </c>
      <c r="M20" s="191">
        <f>CAMQUANG!$AS19</f>
        <v>0.12</v>
      </c>
      <c r="N20" s="191">
        <f>CAMNAM!$AS19</f>
        <v>0.54</v>
      </c>
      <c r="O20" s="191">
        <f>CAMHUY!$AS19</f>
        <v>0.23</v>
      </c>
      <c r="P20" s="191">
        <f>CAMTHACH!$AS19</f>
        <v>1.27</v>
      </c>
      <c r="Q20" s="191">
        <f>CAMNHUONG!$AS19</f>
        <v>14.930000000000001</v>
      </c>
      <c r="R20" s="191">
        <f>CAMTHANG!$AS19</f>
        <v>7.74</v>
      </c>
      <c r="S20" s="191">
        <f>CAMDUE!$AS19</f>
        <v>4.07</v>
      </c>
      <c r="T20" s="191">
        <f>CAMPHUC!$AS19</f>
        <v>0.8</v>
      </c>
      <c r="U20" s="191">
        <f>CAMLINH!$AS19</f>
        <v>3.81</v>
      </c>
      <c r="V20" s="191">
        <f>CAMQUAN!$AS19</f>
        <v>1.06</v>
      </c>
      <c r="W20" s="191">
        <f>CAMHA!$AS19</f>
        <v>0.11</v>
      </c>
      <c r="X20" s="191">
        <f>CAMLOC!$AS19</f>
        <v>35.340000000000003</v>
      </c>
      <c r="Y20" s="191">
        <f>CAMHUNG!$AS19</f>
        <v>10</v>
      </c>
      <c r="Z20" s="191">
        <f>CAMTHINH!$AS19</f>
        <v>2.3200000000000003</v>
      </c>
      <c r="AA20" s="191">
        <f>CAMMY!$AS19</f>
        <v>0.42000000000000004</v>
      </c>
      <c r="AB20" s="191">
        <f>CAMTRUNG!$AS19</f>
        <v>27.02</v>
      </c>
      <c r="AC20" s="191">
        <f>CAMSON!$AS19</f>
        <v>1.75</v>
      </c>
      <c r="AD20" s="191">
        <f>CAMLAC!$AS19</f>
        <v>17.84</v>
      </c>
      <c r="AE20" s="191">
        <f>CAMMINH!$AS19</f>
        <v>0.53</v>
      </c>
      <c r="AF20" s="191" t="e">
        <f>#REF!</f>
        <v>#REF!</v>
      </c>
      <c r="AG20" s="191" t="e">
        <f>#REF!</f>
        <v>#REF!</v>
      </c>
      <c r="AH20" s="191" t="e">
        <f>#REF!</f>
        <v>#REF!</v>
      </c>
      <c r="AI20" s="191" t="e">
        <f>#REF!</f>
        <v>#REF!</v>
      </c>
      <c r="AJ20" s="191" t="e">
        <f>#REF!</f>
        <v>#REF!</v>
      </c>
    </row>
    <row r="21" spans="1:36" ht="16.5" customHeight="1">
      <c r="A21" s="26" t="s">
        <v>17</v>
      </c>
      <c r="B21" s="26" t="s">
        <v>13</v>
      </c>
      <c r="C21" s="28" t="s">
        <v>25</v>
      </c>
      <c r="D21" s="191">
        <f>'H12-CC HUYEN'!AS20</f>
        <v>0</v>
      </c>
      <c r="E21" s="191">
        <f>TTCAMXUYEN!AS20</f>
        <v>0</v>
      </c>
      <c r="F21" s="191">
        <f>TTTHIENCAM!$AS20</f>
        <v>0</v>
      </c>
      <c r="G21" s="191">
        <f>CAMHOA!$AS20</f>
        <v>0</v>
      </c>
      <c r="H21" s="191">
        <f>CAMDUONG!$AS20</f>
        <v>0</v>
      </c>
      <c r="I21" s="191">
        <f>CAMBINH!$AS20</f>
        <v>0</v>
      </c>
      <c r="J21" s="191">
        <f>CAMYEN!$AS20</f>
        <v>0</v>
      </c>
      <c r="K21" s="191">
        <f>CAMVINH!$AS20</f>
        <v>0</v>
      </c>
      <c r="L21" s="191">
        <f>CAMTHANH!$AS20</f>
        <v>0</v>
      </c>
      <c r="M21" s="191">
        <f>CAMQUANG!$AS20</f>
        <v>0</v>
      </c>
      <c r="N21" s="191">
        <f>CAMNAM!$AS20</f>
        <v>0</v>
      </c>
      <c r="O21" s="191">
        <f>CAMHUY!$AS20</f>
        <v>0</v>
      </c>
      <c r="P21" s="191">
        <f>CAMTHACH!$AS20</f>
        <v>0</v>
      </c>
      <c r="Q21" s="191">
        <f>CAMNHUONG!$AS20</f>
        <v>0</v>
      </c>
      <c r="R21" s="191">
        <f>CAMTHANG!$AS20</f>
        <v>0</v>
      </c>
      <c r="S21" s="191">
        <f>CAMDUE!$AS20</f>
        <v>0</v>
      </c>
      <c r="T21" s="191">
        <f>CAMPHUC!$AS20</f>
        <v>0</v>
      </c>
      <c r="U21" s="191">
        <f>CAMLINH!$AS20</f>
        <v>0</v>
      </c>
      <c r="V21" s="191">
        <f>CAMQUAN!$AS20</f>
        <v>0</v>
      </c>
      <c r="W21" s="191">
        <f>CAMHA!$AS20</f>
        <v>0</v>
      </c>
      <c r="X21" s="191">
        <f>CAMLOC!$AS20</f>
        <v>0</v>
      </c>
      <c r="Y21" s="191">
        <f>CAMHUNG!$AS20</f>
        <v>0</v>
      </c>
      <c r="Z21" s="191">
        <f>CAMTHINH!$AS20</f>
        <v>0</v>
      </c>
      <c r="AA21" s="191">
        <f>CAMMY!$AS20</f>
        <v>0</v>
      </c>
      <c r="AB21" s="191">
        <f>CAMTRUNG!$AS20</f>
        <v>0</v>
      </c>
      <c r="AC21" s="191">
        <f>CAMSON!$AS20</f>
        <v>0</v>
      </c>
      <c r="AD21" s="191">
        <f>CAMLAC!$AS20</f>
        <v>0</v>
      </c>
      <c r="AE21" s="191">
        <f>CAMMINH!$AS20</f>
        <v>0</v>
      </c>
      <c r="AF21" s="191" t="e">
        <f>#REF!</f>
        <v>#REF!</v>
      </c>
      <c r="AG21" s="191" t="e">
        <f>#REF!</f>
        <v>#REF!</v>
      </c>
      <c r="AH21" s="191" t="e">
        <f>#REF!</f>
        <v>#REF!</v>
      </c>
      <c r="AI21" s="191" t="e">
        <f>#REF!</f>
        <v>#REF!</v>
      </c>
      <c r="AJ21" s="191" t="e">
        <f>#REF!</f>
        <v>#REF!</v>
      </c>
    </row>
    <row r="22" spans="1:36" ht="16.5" customHeight="1">
      <c r="A22" s="26" t="s">
        <v>6</v>
      </c>
      <c r="B22" s="26" t="s">
        <v>14</v>
      </c>
      <c r="C22" s="28" t="s">
        <v>26</v>
      </c>
      <c r="D22" s="191">
        <f>'H12-CC HUYEN'!AS21</f>
        <v>0</v>
      </c>
      <c r="E22" s="191">
        <f>TTCAMXUYEN!AS21</f>
        <v>0</v>
      </c>
      <c r="F22" s="191">
        <f>TTTHIENCAM!$AS21</f>
        <v>0</v>
      </c>
      <c r="G22" s="191">
        <f>CAMHOA!$AS21</f>
        <v>0</v>
      </c>
      <c r="H22" s="191">
        <f>CAMDUONG!$AS21</f>
        <v>0</v>
      </c>
      <c r="I22" s="191">
        <f>CAMBINH!$AS21</f>
        <v>0</v>
      </c>
      <c r="J22" s="191">
        <f>CAMYEN!$AS21</f>
        <v>0</v>
      </c>
      <c r="K22" s="191">
        <f>CAMVINH!$AS21</f>
        <v>0</v>
      </c>
      <c r="L22" s="191">
        <f>CAMTHANH!$AS21</f>
        <v>0</v>
      </c>
      <c r="M22" s="191">
        <f>CAMQUANG!$AS21</f>
        <v>0</v>
      </c>
      <c r="N22" s="191">
        <f>CAMNAM!$AS21</f>
        <v>0</v>
      </c>
      <c r="O22" s="191">
        <f>CAMHUY!$AS21</f>
        <v>0</v>
      </c>
      <c r="P22" s="191">
        <f>CAMTHACH!$AS21</f>
        <v>0</v>
      </c>
      <c r="Q22" s="191">
        <f>CAMNHUONG!$AS21</f>
        <v>0</v>
      </c>
      <c r="R22" s="191">
        <f>CAMTHANG!$AS21</f>
        <v>0</v>
      </c>
      <c r="S22" s="191">
        <f>CAMDUE!$AS21</f>
        <v>0</v>
      </c>
      <c r="T22" s="191">
        <f>CAMPHUC!$AS21</f>
        <v>0</v>
      </c>
      <c r="U22" s="191">
        <f>CAMLINH!$AS21</f>
        <v>0</v>
      </c>
      <c r="V22" s="191">
        <f>CAMQUAN!$AS21</f>
        <v>0</v>
      </c>
      <c r="W22" s="191">
        <f>CAMHA!$AS21</f>
        <v>0</v>
      </c>
      <c r="X22" s="191">
        <f>CAMLOC!$AS21</f>
        <v>0</v>
      </c>
      <c r="Y22" s="191">
        <f>CAMHUNG!$AS21</f>
        <v>0</v>
      </c>
      <c r="Z22" s="191">
        <f>CAMTHINH!$AS21</f>
        <v>0</v>
      </c>
      <c r="AA22" s="191">
        <f>CAMMY!$AS21</f>
        <v>0</v>
      </c>
      <c r="AB22" s="191">
        <f>CAMTRUNG!$AS21</f>
        <v>0</v>
      </c>
      <c r="AC22" s="191">
        <f>CAMSON!$AS21</f>
        <v>0</v>
      </c>
      <c r="AD22" s="191">
        <f>CAMLAC!$AS21</f>
        <v>0</v>
      </c>
      <c r="AE22" s="191">
        <f>CAMMINH!$AS21</f>
        <v>0</v>
      </c>
      <c r="AF22" s="191" t="e">
        <f>#REF!</f>
        <v>#REF!</v>
      </c>
      <c r="AG22" s="191" t="e">
        <f>#REF!</f>
        <v>#REF!</v>
      </c>
      <c r="AH22" s="191" t="e">
        <f>#REF!</f>
        <v>#REF!</v>
      </c>
      <c r="AI22" s="191" t="e">
        <f>#REF!</f>
        <v>#REF!</v>
      </c>
      <c r="AJ22" s="191" t="e">
        <f>#REF!</f>
        <v>#REF!</v>
      </c>
    </row>
    <row r="23" spans="1:36" ht="16.5" customHeight="1">
      <c r="A23" s="26" t="s">
        <v>7</v>
      </c>
      <c r="B23" s="26" t="s">
        <v>15</v>
      </c>
      <c r="C23" s="28" t="s">
        <v>118</v>
      </c>
      <c r="D23" s="191">
        <f>'H12-CC HUYEN'!AS22</f>
        <v>0</v>
      </c>
      <c r="E23" s="191">
        <f>TTCAMXUYEN!AS22</f>
        <v>0</v>
      </c>
      <c r="F23" s="191">
        <f>TTTHIENCAM!$AS22</f>
        <v>0</v>
      </c>
      <c r="G23" s="191">
        <f>CAMHOA!$AS22</f>
        <v>0</v>
      </c>
      <c r="H23" s="191">
        <f>CAMDUONG!$AS22</f>
        <v>0</v>
      </c>
      <c r="I23" s="191">
        <f>CAMBINH!$AS22</f>
        <v>0</v>
      </c>
      <c r="J23" s="191">
        <f>CAMYEN!$AS22</f>
        <v>0</v>
      </c>
      <c r="K23" s="191">
        <f>CAMVINH!$AS22</f>
        <v>0</v>
      </c>
      <c r="L23" s="191">
        <f>CAMTHANH!$AS22</f>
        <v>0</v>
      </c>
      <c r="M23" s="191">
        <f>CAMQUANG!$AS22</f>
        <v>0</v>
      </c>
      <c r="N23" s="191">
        <f>CAMNAM!$AS22</f>
        <v>0</v>
      </c>
      <c r="O23" s="191">
        <f>CAMHUY!$AS22</f>
        <v>0</v>
      </c>
      <c r="P23" s="191">
        <f>CAMTHACH!$AS22</f>
        <v>0</v>
      </c>
      <c r="Q23" s="191">
        <f>CAMNHUONG!$AS22</f>
        <v>0</v>
      </c>
      <c r="R23" s="191">
        <f>CAMTHANG!$AS22</f>
        <v>0</v>
      </c>
      <c r="S23" s="191">
        <f>CAMDUE!$AS22</f>
        <v>0</v>
      </c>
      <c r="T23" s="191">
        <f>CAMPHUC!$AS22</f>
        <v>0</v>
      </c>
      <c r="U23" s="191">
        <f>CAMLINH!$AS22</f>
        <v>0</v>
      </c>
      <c r="V23" s="191">
        <f>CAMQUAN!$AS22</f>
        <v>0</v>
      </c>
      <c r="W23" s="191">
        <f>CAMHA!$AS22</f>
        <v>0</v>
      </c>
      <c r="X23" s="191">
        <f>CAMLOC!$AS22</f>
        <v>0</v>
      </c>
      <c r="Y23" s="191">
        <f>CAMHUNG!$AS22</f>
        <v>0</v>
      </c>
      <c r="Z23" s="191">
        <f>CAMTHINH!$AS22</f>
        <v>0</v>
      </c>
      <c r="AA23" s="191">
        <f>CAMMY!$AS22</f>
        <v>0</v>
      </c>
      <c r="AB23" s="191">
        <f>CAMTRUNG!$AS22</f>
        <v>0</v>
      </c>
      <c r="AC23" s="191">
        <f>CAMSON!$AS22</f>
        <v>0</v>
      </c>
      <c r="AD23" s="191">
        <f>CAMLAC!$AS22</f>
        <v>0</v>
      </c>
      <c r="AE23" s="191">
        <f>CAMMINH!$AS22</f>
        <v>0</v>
      </c>
      <c r="AF23" s="191" t="e">
        <f>#REF!</f>
        <v>#REF!</v>
      </c>
      <c r="AG23" s="191" t="e">
        <f>#REF!</f>
        <v>#REF!</v>
      </c>
      <c r="AH23" s="191" t="e">
        <f>#REF!</f>
        <v>#REF!</v>
      </c>
      <c r="AI23" s="191" t="e">
        <f>#REF!</f>
        <v>#REF!</v>
      </c>
      <c r="AJ23" s="191" t="e">
        <f>#REF!</f>
        <v>#REF!</v>
      </c>
    </row>
    <row r="24" spans="1:36" ht="16.5" customHeight="1">
      <c r="A24" s="26" t="s">
        <v>8</v>
      </c>
      <c r="B24" s="26" t="s">
        <v>80</v>
      </c>
      <c r="C24" s="28" t="s">
        <v>121</v>
      </c>
      <c r="D24" s="191">
        <f>'H12-CC HUYEN'!AS23</f>
        <v>0</v>
      </c>
      <c r="E24" s="191">
        <f>TTCAMXUYEN!AS23</f>
        <v>0</v>
      </c>
      <c r="F24" s="191">
        <f>TTTHIENCAM!$AS23</f>
        <v>0</v>
      </c>
      <c r="G24" s="191">
        <f>CAMHOA!$AS23</f>
        <v>0</v>
      </c>
      <c r="H24" s="191">
        <f>CAMDUONG!$AS23</f>
        <v>0</v>
      </c>
      <c r="I24" s="191">
        <f>CAMBINH!$AS23</f>
        <v>0</v>
      </c>
      <c r="J24" s="191">
        <f>CAMYEN!$AS23</f>
        <v>0</v>
      </c>
      <c r="K24" s="191">
        <f>CAMVINH!$AS23</f>
        <v>0</v>
      </c>
      <c r="L24" s="191">
        <f>CAMTHANH!$AS23</f>
        <v>0</v>
      </c>
      <c r="M24" s="191">
        <f>CAMQUANG!$AS23</f>
        <v>0</v>
      </c>
      <c r="N24" s="191">
        <f>CAMNAM!$AS23</f>
        <v>0</v>
      </c>
      <c r="O24" s="191">
        <f>CAMHUY!$AS23</f>
        <v>0</v>
      </c>
      <c r="P24" s="191">
        <f>CAMTHACH!$AS23</f>
        <v>0</v>
      </c>
      <c r="Q24" s="191">
        <f>CAMNHUONG!$AS23</f>
        <v>0</v>
      </c>
      <c r="R24" s="191">
        <f>CAMTHANG!$AS23</f>
        <v>0</v>
      </c>
      <c r="S24" s="191">
        <f>CAMDUE!$AS23</f>
        <v>0</v>
      </c>
      <c r="T24" s="191">
        <f>CAMPHUC!$AS23</f>
        <v>0</v>
      </c>
      <c r="U24" s="191">
        <f>CAMLINH!$AS23</f>
        <v>0</v>
      </c>
      <c r="V24" s="191">
        <f>CAMQUAN!$AS23</f>
        <v>0</v>
      </c>
      <c r="W24" s="191">
        <f>CAMHA!$AS23</f>
        <v>0</v>
      </c>
      <c r="X24" s="191">
        <f>CAMLOC!$AS23</f>
        <v>0</v>
      </c>
      <c r="Y24" s="191">
        <f>CAMHUNG!$AS23</f>
        <v>0</v>
      </c>
      <c r="Z24" s="191">
        <f>CAMTHINH!$AS23</f>
        <v>0</v>
      </c>
      <c r="AA24" s="191">
        <f>CAMMY!$AS23</f>
        <v>0</v>
      </c>
      <c r="AB24" s="191">
        <f>CAMTRUNG!$AS23</f>
        <v>0</v>
      </c>
      <c r="AC24" s="191">
        <f>CAMSON!$AS23</f>
        <v>0</v>
      </c>
      <c r="AD24" s="191">
        <f>CAMLAC!$AS23</f>
        <v>0</v>
      </c>
      <c r="AE24" s="191">
        <f>CAMMINH!$AS23</f>
        <v>0</v>
      </c>
      <c r="AF24" s="191" t="e">
        <f>#REF!</f>
        <v>#REF!</v>
      </c>
      <c r="AG24" s="191" t="e">
        <f>#REF!</f>
        <v>#REF!</v>
      </c>
      <c r="AH24" s="191" t="e">
        <f>#REF!</f>
        <v>#REF!</v>
      </c>
      <c r="AI24" s="191" t="e">
        <f>#REF!</f>
        <v>#REF!</v>
      </c>
      <c r="AJ24" s="191" t="e">
        <f>#REF!</f>
        <v>#REF!</v>
      </c>
    </row>
    <row r="25" spans="1:36" ht="16.5" customHeight="1">
      <c r="A25" s="26" t="s">
        <v>9</v>
      </c>
      <c r="B25" s="26" t="s">
        <v>84</v>
      </c>
      <c r="C25" s="28" t="s">
        <v>122</v>
      </c>
      <c r="D25" s="191">
        <f>'H12-CC HUYEN'!AS24</f>
        <v>0</v>
      </c>
      <c r="E25" s="191">
        <f>TTCAMXUYEN!AS24</f>
        <v>0</v>
      </c>
      <c r="F25" s="191">
        <f>TTTHIENCAM!$AS24</f>
        <v>0</v>
      </c>
      <c r="G25" s="191">
        <f>CAMHOA!$AS24</f>
        <v>0</v>
      </c>
      <c r="H25" s="191">
        <f>CAMDUONG!$AS24</f>
        <v>0</v>
      </c>
      <c r="I25" s="191">
        <f>CAMBINH!$AS24</f>
        <v>0</v>
      </c>
      <c r="J25" s="191">
        <f>CAMYEN!$AS24</f>
        <v>0</v>
      </c>
      <c r="K25" s="191">
        <f>CAMVINH!$AS24</f>
        <v>0</v>
      </c>
      <c r="L25" s="191">
        <f>CAMTHANH!$AS24</f>
        <v>0</v>
      </c>
      <c r="M25" s="191">
        <f>CAMQUANG!$AS24</f>
        <v>0</v>
      </c>
      <c r="N25" s="191">
        <f>CAMNAM!$AS24</f>
        <v>0</v>
      </c>
      <c r="O25" s="191">
        <f>CAMHUY!$AS24</f>
        <v>0</v>
      </c>
      <c r="P25" s="191">
        <f>CAMTHACH!$AS24</f>
        <v>0</v>
      </c>
      <c r="Q25" s="191">
        <f>CAMNHUONG!$AS24</f>
        <v>0</v>
      </c>
      <c r="R25" s="191">
        <f>CAMTHANG!$AS24</f>
        <v>0</v>
      </c>
      <c r="S25" s="191">
        <f>CAMDUE!$AS24</f>
        <v>0</v>
      </c>
      <c r="T25" s="191">
        <f>CAMPHUC!$AS24</f>
        <v>0</v>
      </c>
      <c r="U25" s="191">
        <f>CAMLINH!$AS24</f>
        <v>0</v>
      </c>
      <c r="V25" s="191">
        <f>CAMQUAN!$AS24</f>
        <v>0</v>
      </c>
      <c r="W25" s="191">
        <f>CAMHA!$AS24</f>
        <v>0</v>
      </c>
      <c r="X25" s="191">
        <f>CAMLOC!$AS24</f>
        <v>0</v>
      </c>
      <c r="Y25" s="191">
        <f>CAMHUNG!$AS24</f>
        <v>0</v>
      </c>
      <c r="Z25" s="191">
        <f>CAMTHINH!$AS24</f>
        <v>0</v>
      </c>
      <c r="AA25" s="191">
        <f>CAMMY!$AS24</f>
        <v>0</v>
      </c>
      <c r="AB25" s="191">
        <f>CAMTRUNG!$AS24</f>
        <v>0</v>
      </c>
      <c r="AC25" s="191">
        <f>CAMSON!$AS24</f>
        <v>0</v>
      </c>
      <c r="AD25" s="191">
        <f>CAMLAC!$AS24</f>
        <v>0</v>
      </c>
      <c r="AE25" s="191">
        <f>CAMMINH!$AS24</f>
        <v>0</v>
      </c>
      <c r="AF25" s="191" t="e">
        <f>#REF!</f>
        <v>#REF!</v>
      </c>
      <c r="AG25" s="191" t="e">
        <f>#REF!</f>
        <v>#REF!</v>
      </c>
      <c r="AH25" s="191" t="e">
        <f>#REF!</f>
        <v>#REF!</v>
      </c>
      <c r="AI25" s="191" t="e">
        <f>#REF!</f>
        <v>#REF!</v>
      </c>
      <c r="AJ25" s="191" t="e">
        <f>#REF!</f>
        <v>#REF!</v>
      </c>
    </row>
    <row r="26" spans="1:36" ht="16.5" customHeight="1">
      <c r="A26" s="26" t="s">
        <v>10</v>
      </c>
      <c r="B26" s="26" t="s">
        <v>85</v>
      </c>
      <c r="C26" s="28" t="s">
        <v>120</v>
      </c>
      <c r="D26" s="191">
        <f>'H12-CC HUYEN'!AS25</f>
        <v>0</v>
      </c>
      <c r="E26" s="191">
        <f>TTCAMXUYEN!AS25</f>
        <v>0</v>
      </c>
      <c r="F26" s="191">
        <f>TTTHIENCAM!$AS25</f>
        <v>0</v>
      </c>
      <c r="G26" s="191">
        <f>CAMHOA!$AS25</f>
        <v>0</v>
      </c>
      <c r="H26" s="191">
        <f>CAMDUONG!$AS25</f>
        <v>0</v>
      </c>
      <c r="I26" s="191">
        <f>CAMBINH!$AS25</f>
        <v>0</v>
      </c>
      <c r="J26" s="191">
        <f>CAMYEN!$AS25</f>
        <v>0</v>
      </c>
      <c r="K26" s="191">
        <f>CAMVINH!$AS25</f>
        <v>0</v>
      </c>
      <c r="L26" s="191">
        <f>CAMTHANH!$AS25</f>
        <v>0</v>
      </c>
      <c r="M26" s="191">
        <f>CAMQUANG!$AS25</f>
        <v>0</v>
      </c>
      <c r="N26" s="191">
        <f>CAMNAM!$AS25</f>
        <v>0</v>
      </c>
      <c r="O26" s="191">
        <f>CAMHUY!$AS25</f>
        <v>0</v>
      </c>
      <c r="P26" s="191">
        <f>CAMTHACH!$AS25</f>
        <v>0</v>
      </c>
      <c r="Q26" s="191">
        <f>CAMNHUONG!$AS25</f>
        <v>0</v>
      </c>
      <c r="R26" s="191">
        <f>CAMTHANG!$AS25</f>
        <v>0</v>
      </c>
      <c r="S26" s="191">
        <f>CAMDUE!$AS25</f>
        <v>0</v>
      </c>
      <c r="T26" s="191">
        <f>CAMPHUC!$AS25</f>
        <v>0</v>
      </c>
      <c r="U26" s="191">
        <f>CAMLINH!$AS25</f>
        <v>0</v>
      </c>
      <c r="V26" s="191">
        <f>CAMQUAN!$AS25</f>
        <v>0</v>
      </c>
      <c r="W26" s="191">
        <f>CAMHA!$AS25</f>
        <v>0</v>
      </c>
      <c r="X26" s="191">
        <f>CAMLOC!$AS25</f>
        <v>0</v>
      </c>
      <c r="Y26" s="191">
        <f>CAMHUNG!$AS25</f>
        <v>0</v>
      </c>
      <c r="Z26" s="191">
        <f>CAMTHINH!$AS25</f>
        <v>0</v>
      </c>
      <c r="AA26" s="191">
        <f>CAMMY!$AS25</f>
        <v>0</v>
      </c>
      <c r="AB26" s="191">
        <f>CAMTRUNG!$AS25</f>
        <v>0</v>
      </c>
      <c r="AC26" s="191">
        <f>CAMSON!$AS25</f>
        <v>0</v>
      </c>
      <c r="AD26" s="191">
        <f>CAMLAC!$AS25</f>
        <v>0</v>
      </c>
      <c r="AE26" s="191">
        <f>CAMMINH!$AS25</f>
        <v>0</v>
      </c>
      <c r="AF26" s="191" t="e">
        <f>#REF!</f>
        <v>#REF!</v>
      </c>
      <c r="AG26" s="191" t="e">
        <f>#REF!</f>
        <v>#REF!</v>
      </c>
      <c r="AH26" s="191" t="e">
        <f>#REF!</f>
        <v>#REF!</v>
      </c>
      <c r="AI26" s="191" t="e">
        <f>#REF!</f>
        <v>#REF!</v>
      </c>
      <c r="AJ26" s="191" t="e">
        <f>#REF!</f>
        <v>#REF!</v>
      </c>
    </row>
    <row r="27" spans="1:36" ht="16.5" customHeight="1">
      <c r="A27" s="26" t="s">
        <v>18</v>
      </c>
      <c r="B27" s="26" t="s">
        <v>86</v>
      </c>
      <c r="C27" s="28" t="s">
        <v>48</v>
      </c>
      <c r="D27" s="191">
        <f>'H12-CC HUYEN'!AS26</f>
        <v>0.38</v>
      </c>
      <c r="E27" s="191">
        <f>TTCAMXUYEN!AS26</f>
        <v>0</v>
      </c>
      <c r="F27" s="191">
        <f>TTTHIENCAM!$AS26</f>
        <v>0</v>
      </c>
      <c r="G27" s="191">
        <f>CAMHOA!$AS26</f>
        <v>0</v>
      </c>
      <c r="H27" s="191">
        <f>CAMDUONG!$AS26</f>
        <v>0</v>
      </c>
      <c r="I27" s="191">
        <f>CAMBINH!$AS26</f>
        <v>0</v>
      </c>
      <c r="J27" s="191">
        <f>CAMYEN!$AS26</f>
        <v>0</v>
      </c>
      <c r="K27" s="191">
        <f>CAMVINH!$AS26</f>
        <v>0</v>
      </c>
      <c r="L27" s="191">
        <f>CAMTHANH!$AS26</f>
        <v>0</v>
      </c>
      <c r="M27" s="191">
        <f>CAMQUANG!$AS26</f>
        <v>0</v>
      </c>
      <c r="N27" s="191">
        <f>CAMNAM!$AS26</f>
        <v>0</v>
      </c>
      <c r="O27" s="191">
        <f>CAMHUY!$AS26</f>
        <v>0</v>
      </c>
      <c r="P27" s="191">
        <f>CAMTHACH!$AS26</f>
        <v>0</v>
      </c>
      <c r="Q27" s="191">
        <f>CAMNHUONG!$AS26</f>
        <v>0</v>
      </c>
      <c r="R27" s="191">
        <f>CAMTHANG!$AS26</f>
        <v>0</v>
      </c>
      <c r="S27" s="191">
        <f>CAMDUE!$AS26</f>
        <v>0</v>
      </c>
      <c r="T27" s="191">
        <f>CAMPHUC!$AS26</f>
        <v>0</v>
      </c>
      <c r="U27" s="191">
        <f>CAMLINH!$AS26</f>
        <v>0.38</v>
      </c>
      <c r="V27" s="191">
        <f>CAMQUAN!$AS26</f>
        <v>0</v>
      </c>
      <c r="W27" s="191">
        <f>CAMHA!$AS26</f>
        <v>0</v>
      </c>
      <c r="X27" s="191">
        <f>CAMLOC!$AS26</f>
        <v>0</v>
      </c>
      <c r="Y27" s="191">
        <f>CAMHUNG!$AS26</f>
        <v>0</v>
      </c>
      <c r="Z27" s="191">
        <f>CAMTHINH!$AS26</f>
        <v>0</v>
      </c>
      <c r="AA27" s="191">
        <f>CAMMY!$AS26</f>
        <v>0</v>
      </c>
      <c r="AB27" s="191">
        <f>CAMTRUNG!$AS26</f>
        <v>0</v>
      </c>
      <c r="AC27" s="191">
        <f>CAMSON!$AS26</f>
        <v>0</v>
      </c>
      <c r="AD27" s="191">
        <f>CAMLAC!$AS26</f>
        <v>0</v>
      </c>
      <c r="AE27" s="191">
        <f>CAMMINH!$AS26</f>
        <v>0</v>
      </c>
      <c r="AF27" s="191" t="e">
        <f>#REF!</f>
        <v>#REF!</v>
      </c>
      <c r="AG27" s="191" t="e">
        <f>#REF!</f>
        <v>#REF!</v>
      </c>
      <c r="AH27" s="191" t="e">
        <f>#REF!</f>
        <v>#REF!</v>
      </c>
      <c r="AI27" s="191" t="e">
        <f>#REF!</f>
        <v>#REF!</v>
      </c>
      <c r="AJ27" s="191" t="e">
        <f>#REF!</f>
        <v>#REF!</v>
      </c>
    </row>
    <row r="28" spans="1:36" ht="16.5" customHeight="1">
      <c r="A28" s="26" t="s">
        <v>19</v>
      </c>
      <c r="B28" s="26" t="s">
        <v>87</v>
      </c>
      <c r="C28" s="28" t="s">
        <v>41</v>
      </c>
      <c r="D28" s="191">
        <f>'H12-CC HUYEN'!AS27</f>
        <v>0</v>
      </c>
      <c r="E28" s="191">
        <f>TTCAMXUYEN!AS27</f>
        <v>0</v>
      </c>
      <c r="F28" s="191">
        <f>TTTHIENCAM!$AS27</f>
        <v>0</v>
      </c>
      <c r="G28" s="191">
        <f>CAMHOA!$AS27</f>
        <v>0</v>
      </c>
      <c r="H28" s="191">
        <f>CAMDUONG!$AS27</f>
        <v>0</v>
      </c>
      <c r="I28" s="191">
        <f>CAMBINH!$AS27</f>
        <v>0</v>
      </c>
      <c r="J28" s="191">
        <f>CAMYEN!$AS27</f>
        <v>0</v>
      </c>
      <c r="K28" s="191">
        <f>CAMVINH!$AS27</f>
        <v>0</v>
      </c>
      <c r="L28" s="191">
        <f>CAMTHANH!$AS27</f>
        <v>0</v>
      </c>
      <c r="M28" s="191">
        <f>CAMQUANG!$AS27</f>
        <v>0</v>
      </c>
      <c r="N28" s="191">
        <f>CAMNAM!$AS27</f>
        <v>0</v>
      </c>
      <c r="O28" s="191">
        <f>CAMHUY!$AS27</f>
        <v>0</v>
      </c>
      <c r="P28" s="191">
        <f>CAMTHACH!$AS27</f>
        <v>0</v>
      </c>
      <c r="Q28" s="191">
        <f>CAMNHUONG!$AS27</f>
        <v>0</v>
      </c>
      <c r="R28" s="191">
        <f>CAMTHANG!$AS27</f>
        <v>0</v>
      </c>
      <c r="S28" s="191">
        <f>CAMDUE!$AS27</f>
        <v>0</v>
      </c>
      <c r="T28" s="191">
        <f>CAMPHUC!$AS27</f>
        <v>0</v>
      </c>
      <c r="U28" s="191">
        <f>CAMLINH!$AS27</f>
        <v>0</v>
      </c>
      <c r="V28" s="191">
        <f>CAMQUAN!$AS27</f>
        <v>0</v>
      </c>
      <c r="W28" s="191">
        <f>CAMHA!$AS27</f>
        <v>0</v>
      </c>
      <c r="X28" s="191">
        <f>CAMLOC!$AS27</f>
        <v>0</v>
      </c>
      <c r="Y28" s="191">
        <f>CAMHUNG!$AS27</f>
        <v>0</v>
      </c>
      <c r="Z28" s="191">
        <f>CAMTHINH!$AS27</f>
        <v>0</v>
      </c>
      <c r="AA28" s="191">
        <f>CAMMY!$AS27</f>
        <v>0</v>
      </c>
      <c r="AB28" s="191">
        <f>CAMTRUNG!$AS27</f>
        <v>0</v>
      </c>
      <c r="AC28" s="191">
        <f>CAMSON!$AS27</f>
        <v>0</v>
      </c>
      <c r="AD28" s="191">
        <f>CAMLAC!$AS27</f>
        <v>0</v>
      </c>
      <c r="AE28" s="191">
        <f>CAMMINH!$AS27</f>
        <v>0</v>
      </c>
      <c r="AF28" s="191" t="e">
        <f>#REF!</f>
        <v>#REF!</v>
      </c>
      <c r="AG28" s="191" t="e">
        <f>#REF!</f>
        <v>#REF!</v>
      </c>
      <c r="AH28" s="191" t="e">
        <f>#REF!</f>
        <v>#REF!</v>
      </c>
      <c r="AI28" s="191" t="e">
        <f>#REF!</f>
        <v>#REF!</v>
      </c>
      <c r="AJ28" s="191" t="e">
        <f>#REF!</f>
        <v>#REF!</v>
      </c>
    </row>
    <row r="29" spans="1:36" ht="31.5">
      <c r="A29" s="26" t="s">
        <v>42</v>
      </c>
      <c r="B29" s="26" t="s">
        <v>126</v>
      </c>
      <c r="C29" s="28" t="s">
        <v>27</v>
      </c>
      <c r="D29" s="191">
        <f>'H12-CC HUYEN'!AS28</f>
        <v>10.210000000000001</v>
      </c>
      <c r="E29" s="191">
        <f>TTCAMXUYEN!AS28</f>
        <v>0.52</v>
      </c>
      <c r="F29" s="191">
        <f>TTTHIENCAM!$AS28</f>
        <v>0</v>
      </c>
      <c r="G29" s="191">
        <f>CAMHOA!$AS28</f>
        <v>0</v>
      </c>
      <c r="H29" s="191">
        <f>CAMDUONG!$AS28</f>
        <v>0</v>
      </c>
      <c r="I29" s="191">
        <f>CAMBINH!$AS28</f>
        <v>0.22</v>
      </c>
      <c r="J29" s="191">
        <f>CAMYEN!$AS28</f>
        <v>0.47</v>
      </c>
      <c r="K29" s="191">
        <f>CAMVINH!$AS28</f>
        <v>0</v>
      </c>
      <c r="L29" s="191">
        <f>CAMTHANH!$AS28</f>
        <v>0</v>
      </c>
      <c r="M29" s="191">
        <f>CAMQUANG!$AS28</f>
        <v>0.12</v>
      </c>
      <c r="N29" s="191">
        <f>CAMNAM!$AS28</f>
        <v>0.2</v>
      </c>
      <c r="O29" s="191">
        <f>CAMHUY!$AS28</f>
        <v>0.16</v>
      </c>
      <c r="P29" s="191">
        <f>CAMTHACH!$AS28</f>
        <v>0.21</v>
      </c>
      <c r="Q29" s="191">
        <f>CAMNHUONG!$AS28</f>
        <v>1.2000000000000002</v>
      </c>
      <c r="R29" s="191">
        <f>CAMTHANG!$AS28</f>
        <v>0.3</v>
      </c>
      <c r="S29" s="191">
        <f>CAMDUE!$AS28</f>
        <v>0</v>
      </c>
      <c r="T29" s="191">
        <f>CAMPHUC!$AS28</f>
        <v>0</v>
      </c>
      <c r="U29" s="191">
        <f>CAMLINH!$AS28</f>
        <v>0.37</v>
      </c>
      <c r="V29" s="191">
        <f>CAMQUAN!$AS28</f>
        <v>0.1</v>
      </c>
      <c r="W29" s="191">
        <f>CAMHA!$AS28</f>
        <v>0.03</v>
      </c>
      <c r="X29" s="191">
        <f>CAMLOC!$AS28</f>
        <v>0.21</v>
      </c>
      <c r="Y29" s="191">
        <f>CAMHUNG!$AS28</f>
        <v>0</v>
      </c>
      <c r="Z29" s="191">
        <f>CAMTHINH!$AS28</f>
        <v>2.2800000000000002</v>
      </c>
      <c r="AA29" s="191">
        <f>CAMMY!$AS28</f>
        <v>0</v>
      </c>
      <c r="AB29" s="191">
        <f>CAMTRUNG!$AS28</f>
        <v>3.82</v>
      </c>
      <c r="AC29" s="191">
        <f>CAMSON!$AS28</f>
        <v>0</v>
      </c>
      <c r="AD29" s="191">
        <f>CAMLAC!$AS28</f>
        <v>0</v>
      </c>
      <c r="AE29" s="191">
        <f>CAMMINH!$AS28</f>
        <v>0</v>
      </c>
      <c r="AF29" s="191" t="e">
        <f>#REF!</f>
        <v>#REF!</v>
      </c>
      <c r="AG29" s="191" t="e">
        <f>#REF!</f>
        <v>#REF!</v>
      </c>
      <c r="AH29" s="191" t="e">
        <f>#REF!</f>
        <v>#REF!</v>
      </c>
      <c r="AI29" s="191" t="e">
        <f>#REF!</f>
        <v>#REF!</v>
      </c>
      <c r="AJ29" s="191" t="e">
        <f>#REF!</f>
        <v>#REF!</v>
      </c>
    </row>
    <row r="30" spans="1:36" ht="16.5" customHeight="1">
      <c r="A30" s="35" t="s">
        <v>125</v>
      </c>
      <c r="B30" s="26" t="s">
        <v>101</v>
      </c>
      <c r="C30" s="28" t="s">
        <v>140</v>
      </c>
      <c r="D30" s="191">
        <f>'H12-CC HUYEN'!AS29</f>
        <v>0</v>
      </c>
      <c r="E30" s="191">
        <f>TTCAMXUYEN!AS29</f>
        <v>0</v>
      </c>
      <c r="F30" s="191">
        <f>TTTHIENCAM!$AS29</f>
        <v>0</v>
      </c>
      <c r="G30" s="191">
        <f>CAMHOA!$AS29</f>
        <v>0</v>
      </c>
      <c r="H30" s="191">
        <f>CAMDUONG!$AS29</f>
        <v>0</v>
      </c>
      <c r="I30" s="191">
        <f>CAMBINH!$AS29</f>
        <v>0</v>
      </c>
      <c r="J30" s="191">
        <f>CAMYEN!$AS29</f>
        <v>0</v>
      </c>
      <c r="K30" s="191">
        <f>CAMVINH!$AS29</f>
        <v>0</v>
      </c>
      <c r="L30" s="191">
        <f>CAMTHANH!$AS29</f>
        <v>0</v>
      </c>
      <c r="M30" s="191">
        <f>CAMQUANG!$AS29</f>
        <v>0</v>
      </c>
      <c r="N30" s="191">
        <f>CAMNAM!$AS29</f>
        <v>0</v>
      </c>
      <c r="O30" s="191">
        <f>CAMHUY!$AS29</f>
        <v>0</v>
      </c>
      <c r="P30" s="191">
        <f>CAMTHACH!$AS29</f>
        <v>0</v>
      </c>
      <c r="Q30" s="191">
        <f>CAMNHUONG!$AS29</f>
        <v>0</v>
      </c>
      <c r="R30" s="191">
        <f>CAMTHANG!$AS29</f>
        <v>0</v>
      </c>
      <c r="S30" s="191">
        <f>CAMDUE!$AS29</f>
        <v>0</v>
      </c>
      <c r="T30" s="191">
        <f>CAMPHUC!$AS29</f>
        <v>0</v>
      </c>
      <c r="U30" s="191">
        <f>CAMLINH!$AS29</f>
        <v>0</v>
      </c>
      <c r="V30" s="191">
        <f>CAMQUAN!$AS29</f>
        <v>0</v>
      </c>
      <c r="W30" s="191">
        <f>CAMHA!$AS29</f>
        <v>0</v>
      </c>
      <c r="X30" s="191">
        <f>CAMLOC!$AS29</f>
        <v>0</v>
      </c>
      <c r="Y30" s="191">
        <f>CAMHUNG!$AS29</f>
        <v>0</v>
      </c>
      <c r="Z30" s="191">
        <f>CAMTHINH!$AS29</f>
        <v>0</v>
      </c>
      <c r="AA30" s="191">
        <f>CAMMY!$AS29</f>
        <v>0</v>
      </c>
      <c r="AB30" s="191">
        <f>CAMTRUNG!$AS29</f>
        <v>0</v>
      </c>
      <c r="AC30" s="191">
        <f>CAMSON!$AS29</f>
        <v>0</v>
      </c>
      <c r="AD30" s="191">
        <f>CAMLAC!$AS29</f>
        <v>0</v>
      </c>
      <c r="AE30" s="191">
        <f>CAMMINH!$AS29</f>
        <v>0</v>
      </c>
      <c r="AF30" s="191" t="e">
        <f>#REF!</f>
        <v>#REF!</v>
      </c>
      <c r="AG30" s="191" t="e">
        <f>#REF!</f>
        <v>#REF!</v>
      </c>
      <c r="AH30" s="191" t="e">
        <f>#REF!</f>
        <v>#REF!</v>
      </c>
      <c r="AI30" s="191" t="e">
        <f>#REF!</f>
        <v>#REF!</v>
      </c>
      <c r="AJ30" s="191" t="e">
        <f>#REF!</f>
        <v>#REF!</v>
      </c>
    </row>
    <row r="31" spans="1:36" ht="16.5" customHeight="1">
      <c r="A31" s="35" t="s">
        <v>167</v>
      </c>
      <c r="B31" s="26" t="s">
        <v>116</v>
      </c>
      <c r="C31" s="28" t="s">
        <v>119</v>
      </c>
      <c r="D31" s="191">
        <f>'H12-CC HUYEN'!AS30</f>
        <v>0</v>
      </c>
      <c r="E31" s="191">
        <f>TTCAMXUYEN!AS30</f>
        <v>0</v>
      </c>
      <c r="F31" s="191">
        <f>TTTHIENCAM!$AS30</f>
        <v>0</v>
      </c>
      <c r="G31" s="191">
        <f>CAMHOA!$AS30</f>
        <v>0</v>
      </c>
      <c r="H31" s="191">
        <f>CAMDUONG!$AS30</f>
        <v>0</v>
      </c>
      <c r="I31" s="191">
        <f>CAMBINH!$AS30</f>
        <v>0</v>
      </c>
      <c r="J31" s="191">
        <f>CAMYEN!$AS30</f>
        <v>0</v>
      </c>
      <c r="K31" s="191">
        <f>CAMVINH!$AS30</f>
        <v>0</v>
      </c>
      <c r="L31" s="191">
        <f>CAMTHANH!$AS30</f>
        <v>0</v>
      </c>
      <c r="M31" s="191">
        <f>CAMQUANG!$AS30</f>
        <v>0</v>
      </c>
      <c r="N31" s="191">
        <f>CAMNAM!$AS30</f>
        <v>0</v>
      </c>
      <c r="O31" s="191">
        <f>CAMHUY!$AS30</f>
        <v>0</v>
      </c>
      <c r="P31" s="191">
        <f>CAMTHACH!$AS30</f>
        <v>0</v>
      </c>
      <c r="Q31" s="191">
        <f>CAMNHUONG!$AS30</f>
        <v>0</v>
      </c>
      <c r="R31" s="191">
        <f>CAMTHANG!$AS30</f>
        <v>0</v>
      </c>
      <c r="S31" s="191">
        <f>CAMDUE!$AS30</f>
        <v>0</v>
      </c>
      <c r="T31" s="191">
        <f>CAMPHUC!$AS30</f>
        <v>0</v>
      </c>
      <c r="U31" s="191">
        <f>CAMLINH!$AS30</f>
        <v>0</v>
      </c>
      <c r="V31" s="191">
        <f>CAMQUAN!$AS30</f>
        <v>0</v>
      </c>
      <c r="W31" s="191">
        <f>CAMHA!$AS30</f>
        <v>0</v>
      </c>
      <c r="X31" s="191">
        <f>CAMLOC!$AS30</f>
        <v>0</v>
      </c>
      <c r="Y31" s="191">
        <f>CAMHUNG!$AS30</f>
        <v>0</v>
      </c>
      <c r="Z31" s="191">
        <f>CAMTHINH!$AS30</f>
        <v>0</v>
      </c>
      <c r="AA31" s="191">
        <f>CAMMY!$AS30</f>
        <v>0</v>
      </c>
      <c r="AB31" s="191">
        <f>CAMTRUNG!$AS30</f>
        <v>0</v>
      </c>
      <c r="AC31" s="191">
        <f>CAMSON!$AS30</f>
        <v>0</v>
      </c>
      <c r="AD31" s="191">
        <f>CAMLAC!$AS30</f>
        <v>0</v>
      </c>
      <c r="AE31" s="191">
        <f>CAMMINH!$AS30</f>
        <v>0</v>
      </c>
      <c r="AF31" s="191" t="e">
        <f>#REF!</f>
        <v>#REF!</v>
      </c>
      <c r="AG31" s="191" t="e">
        <f>#REF!</f>
        <v>#REF!</v>
      </c>
      <c r="AH31" s="191" t="e">
        <f>#REF!</f>
        <v>#REF!</v>
      </c>
      <c r="AI31" s="191" t="e">
        <f>#REF!</f>
        <v>#REF!</v>
      </c>
      <c r="AJ31" s="191" t="e">
        <f>#REF!</f>
        <v>#REF!</v>
      </c>
    </row>
    <row r="32" spans="1:36" ht="16.5" customHeight="1">
      <c r="A32" s="26" t="s">
        <v>168</v>
      </c>
      <c r="B32" s="26" t="s">
        <v>81</v>
      </c>
      <c r="C32" s="28" t="s">
        <v>70</v>
      </c>
      <c r="D32" s="191">
        <f>'H12-CC HUYEN'!AS31</f>
        <v>0</v>
      </c>
      <c r="E32" s="191">
        <f>TTCAMXUYEN!AS31</f>
        <v>0</v>
      </c>
      <c r="F32" s="191">
        <f>TTTHIENCAM!$AS31</f>
        <v>0</v>
      </c>
      <c r="G32" s="191">
        <f>CAMHOA!$AS31</f>
        <v>0</v>
      </c>
      <c r="H32" s="191">
        <f>CAMDUONG!$AS31</f>
        <v>0</v>
      </c>
      <c r="I32" s="191">
        <f>CAMBINH!$AS31</f>
        <v>0</v>
      </c>
      <c r="J32" s="191">
        <f>CAMYEN!$AS31</f>
        <v>0</v>
      </c>
      <c r="K32" s="191">
        <f>CAMVINH!$AS31</f>
        <v>0</v>
      </c>
      <c r="L32" s="191">
        <f>CAMTHANH!$AS31</f>
        <v>0</v>
      </c>
      <c r="M32" s="191">
        <f>CAMQUANG!$AS31</f>
        <v>0</v>
      </c>
      <c r="N32" s="191">
        <f>CAMNAM!$AS31</f>
        <v>0</v>
      </c>
      <c r="O32" s="191">
        <f>CAMHUY!$AS31</f>
        <v>0</v>
      </c>
      <c r="P32" s="191">
        <f>CAMTHACH!$AS31</f>
        <v>0</v>
      </c>
      <c r="Q32" s="191">
        <f>CAMNHUONG!$AS31</f>
        <v>0</v>
      </c>
      <c r="R32" s="191">
        <f>CAMTHANG!$AS31</f>
        <v>0</v>
      </c>
      <c r="S32" s="191">
        <f>CAMDUE!$AS31</f>
        <v>0</v>
      </c>
      <c r="T32" s="191">
        <f>CAMPHUC!$AS31</f>
        <v>0</v>
      </c>
      <c r="U32" s="191">
        <f>CAMLINH!$AS31</f>
        <v>0</v>
      </c>
      <c r="V32" s="191">
        <f>CAMQUAN!$AS31</f>
        <v>0</v>
      </c>
      <c r="W32" s="191">
        <f>CAMHA!$AS31</f>
        <v>0</v>
      </c>
      <c r="X32" s="191">
        <f>CAMLOC!$AS31</f>
        <v>0</v>
      </c>
      <c r="Y32" s="191">
        <f>CAMHUNG!$AS31</f>
        <v>0</v>
      </c>
      <c r="Z32" s="191">
        <f>CAMTHINH!$AS31</f>
        <v>0</v>
      </c>
      <c r="AA32" s="191">
        <f>CAMMY!$AS31</f>
        <v>0</v>
      </c>
      <c r="AB32" s="191">
        <f>CAMTRUNG!$AS31</f>
        <v>0</v>
      </c>
      <c r="AC32" s="191">
        <f>CAMSON!$AS31</f>
        <v>0</v>
      </c>
      <c r="AD32" s="191">
        <f>CAMLAC!$AS31</f>
        <v>0</v>
      </c>
      <c r="AE32" s="191">
        <f>CAMMINH!$AS31</f>
        <v>0</v>
      </c>
      <c r="AF32" s="191" t="e">
        <f>#REF!</f>
        <v>#REF!</v>
      </c>
      <c r="AG32" s="191" t="e">
        <f>#REF!</f>
        <v>#REF!</v>
      </c>
      <c r="AH32" s="191" t="e">
        <f>#REF!</f>
        <v>#REF!</v>
      </c>
      <c r="AI32" s="191" t="e">
        <f>#REF!</f>
        <v>#REF!</v>
      </c>
      <c r="AJ32" s="191" t="e">
        <f>#REF!</f>
        <v>#REF!</v>
      </c>
    </row>
    <row r="33" spans="1:36" ht="16.5" customHeight="1">
      <c r="A33" s="26" t="s">
        <v>169</v>
      </c>
      <c r="B33" s="26" t="s">
        <v>88</v>
      </c>
      <c r="C33" s="28" t="s">
        <v>93</v>
      </c>
      <c r="D33" s="191">
        <f>'H12-CC HUYEN'!AS32</f>
        <v>11.530000000000001</v>
      </c>
      <c r="E33" s="191">
        <f>TTCAMXUYEN!AS32</f>
        <v>0</v>
      </c>
      <c r="F33" s="191">
        <f>TTTHIENCAM!$AS32</f>
        <v>0</v>
      </c>
      <c r="G33" s="191">
        <f>CAMHOA!$AS32</f>
        <v>0</v>
      </c>
      <c r="H33" s="191">
        <f>CAMDUONG!$AS32</f>
        <v>0</v>
      </c>
      <c r="I33" s="191">
        <f>CAMBINH!$AS32</f>
        <v>0</v>
      </c>
      <c r="J33" s="191">
        <f>CAMYEN!$AS32</f>
        <v>0</v>
      </c>
      <c r="K33" s="191">
        <f>CAMVINH!$AS32</f>
        <v>1.47</v>
      </c>
      <c r="L33" s="191">
        <f>CAMTHANH!$AS32</f>
        <v>0.25</v>
      </c>
      <c r="M33" s="191">
        <f>CAMQUANG!$AS32</f>
        <v>0</v>
      </c>
      <c r="N33" s="191">
        <f>CAMNAM!$AS32</f>
        <v>0.3</v>
      </c>
      <c r="O33" s="191">
        <f>CAMHUY!$AS32</f>
        <v>0.06</v>
      </c>
      <c r="P33" s="191">
        <f>CAMTHACH!$AS32</f>
        <v>0</v>
      </c>
      <c r="Q33" s="191">
        <f>CAMNHUONG!$AS32</f>
        <v>1.1100000000000001</v>
      </c>
      <c r="R33" s="191">
        <f>CAMTHANG!$AS32</f>
        <v>0.04</v>
      </c>
      <c r="S33" s="191">
        <f>CAMDUE!$AS32</f>
        <v>3.63</v>
      </c>
      <c r="T33" s="191">
        <f>CAMPHUC!$AS32</f>
        <v>0.03</v>
      </c>
      <c r="U33" s="191">
        <f>CAMLINH!$AS32</f>
        <v>1</v>
      </c>
      <c r="V33" s="191">
        <f>CAMQUAN!$AS32</f>
        <v>0.96</v>
      </c>
      <c r="W33" s="191">
        <f>CAMHA!$AS32</f>
        <v>0</v>
      </c>
      <c r="X33" s="191">
        <f>CAMLOC!$AS32</f>
        <v>0</v>
      </c>
      <c r="Y33" s="191">
        <f>CAMHUNG!$AS32</f>
        <v>0</v>
      </c>
      <c r="Z33" s="191">
        <f>CAMTHINH!$AS32</f>
        <v>0</v>
      </c>
      <c r="AA33" s="191">
        <f>CAMMY!$AS32</f>
        <v>0.39</v>
      </c>
      <c r="AB33" s="191">
        <f>CAMTRUNG!$AS32</f>
        <v>0.5</v>
      </c>
      <c r="AC33" s="191">
        <f>CAMSON!$AS32</f>
        <v>1.75</v>
      </c>
      <c r="AD33" s="191">
        <f>CAMLAC!$AS32</f>
        <v>0.04</v>
      </c>
      <c r="AE33" s="191">
        <f>CAMMINH!$AS32</f>
        <v>0</v>
      </c>
      <c r="AF33" s="191" t="e">
        <f>#REF!</f>
        <v>#REF!</v>
      </c>
      <c r="AG33" s="191" t="e">
        <f>#REF!</f>
        <v>#REF!</v>
      </c>
      <c r="AH33" s="191" t="e">
        <f>#REF!</f>
        <v>#REF!</v>
      </c>
      <c r="AI33" s="191" t="e">
        <f>#REF!</f>
        <v>#REF!</v>
      </c>
      <c r="AJ33" s="191" t="e">
        <f>#REF!</f>
        <v>#REF!</v>
      </c>
    </row>
    <row r="34" spans="1:36" ht="16.5" customHeight="1">
      <c r="A34" s="26" t="s">
        <v>170</v>
      </c>
      <c r="B34" s="26" t="s">
        <v>89</v>
      </c>
      <c r="C34" s="28" t="s">
        <v>94</v>
      </c>
      <c r="D34" s="191">
        <f>'H12-CC HUYEN'!AS33</f>
        <v>17.439999999999998</v>
      </c>
      <c r="E34" s="191">
        <f>TTCAMXUYEN!AS33</f>
        <v>3.34</v>
      </c>
      <c r="F34" s="191">
        <f>TTTHIENCAM!$AS33</f>
        <v>14.1</v>
      </c>
      <c r="G34" s="191">
        <f>CAMHOA!$AS33</f>
        <v>0</v>
      </c>
      <c r="H34" s="191">
        <f>CAMDUONG!$AS33</f>
        <v>0</v>
      </c>
      <c r="I34" s="191">
        <f>CAMBINH!$AS33</f>
        <v>0</v>
      </c>
      <c r="J34" s="191">
        <f>CAMYEN!$AS33</f>
        <v>0</v>
      </c>
      <c r="K34" s="191">
        <f>CAMVINH!$AS33</f>
        <v>0</v>
      </c>
      <c r="L34" s="191">
        <f>CAMTHANH!$AS33</f>
        <v>0</v>
      </c>
      <c r="M34" s="191">
        <f>CAMQUANG!$AS33</f>
        <v>0</v>
      </c>
      <c r="N34" s="191">
        <f>CAMNAM!$AS33</f>
        <v>0</v>
      </c>
      <c r="O34" s="191">
        <f>CAMHUY!$AS33</f>
        <v>0</v>
      </c>
      <c r="P34" s="191">
        <f>CAMTHACH!$AS33</f>
        <v>0</v>
      </c>
      <c r="Q34" s="191">
        <f>CAMNHUONG!$AS33</f>
        <v>0</v>
      </c>
      <c r="R34" s="191">
        <f>CAMTHANG!$AS33</f>
        <v>0</v>
      </c>
      <c r="S34" s="191">
        <f>CAMDUE!$AS33</f>
        <v>0</v>
      </c>
      <c r="T34" s="191">
        <f>CAMPHUC!$AS33</f>
        <v>0</v>
      </c>
      <c r="U34" s="191">
        <f>CAMLINH!$AS33</f>
        <v>0</v>
      </c>
      <c r="V34" s="191">
        <f>CAMQUAN!$AS33</f>
        <v>0</v>
      </c>
      <c r="W34" s="191">
        <f>CAMHA!$AS33</f>
        <v>0</v>
      </c>
      <c r="X34" s="191">
        <f>CAMLOC!$AS33</f>
        <v>0</v>
      </c>
      <c r="Y34" s="191">
        <f>CAMHUNG!$AS33</f>
        <v>0</v>
      </c>
      <c r="Z34" s="191">
        <f>CAMTHINH!$AS33</f>
        <v>0</v>
      </c>
      <c r="AA34" s="191">
        <f>CAMMY!$AS33</f>
        <v>0</v>
      </c>
      <c r="AB34" s="191">
        <f>CAMTRUNG!$AS33</f>
        <v>0</v>
      </c>
      <c r="AC34" s="191">
        <f>CAMSON!$AS33</f>
        <v>0</v>
      </c>
      <c r="AD34" s="191">
        <f>CAMLAC!$AS33</f>
        <v>0</v>
      </c>
      <c r="AE34" s="191">
        <f>CAMMINH!$AS33</f>
        <v>0</v>
      </c>
      <c r="AF34" s="191" t="e">
        <f>#REF!</f>
        <v>#REF!</v>
      </c>
      <c r="AG34" s="191" t="e">
        <f>#REF!</f>
        <v>#REF!</v>
      </c>
      <c r="AH34" s="191" t="e">
        <f>#REF!</f>
        <v>#REF!</v>
      </c>
      <c r="AI34" s="191" t="e">
        <f>#REF!</f>
        <v>#REF!</v>
      </c>
      <c r="AJ34" s="191" t="e">
        <f>#REF!</f>
        <v>#REF!</v>
      </c>
    </row>
    <row r="35" spans="1:36" ht="16.5" customHeight="1">
      <c r="A35" s="26" t="s">
        <v>171</v>
      </c>
      <c r="B35" s="26" t="s">
        <v>90</v>
      </c>
      <c r="C35" s="28" t="s">
        <v>98</v>
      </c>
      <c r="D35" s="191">
        <f>'H12-CC HUYEN'!AS34</f>
        <v>1.1100000000000001</v>
      </c>
      <c r="E35" s="191">
        <f>TTCAMXUYEN!AS34</f>
        <v>0</v>
      </c>
      <c r="F35" s="191">
        <f>TTTHIENCAM!$AS34</f>
        <v>0</v>
      </c>
      <c r="G35" s="191">
        <f>CAMHOA!$AS34</f>
        <v>0</v>
      </c>
      <c r="H35" s="191">
        <f>CAMDUONG!$AS34</f>
        <v>0</v>
      </c>
      <c r="I35" s="191">
        <f>CAMBINH!$AS34</f>
        <v>0</v>
      </c>
      <c r="J35" s="191">
        <f>CAMYEN!$AS34</f>
        <v>0</v>
      </c>
      <c r="K35" s="191">
        <f>CAMVINH!$AS34</f>
        <v>0</v>
      </c>
      <c r="L35" s="191">
        <f>CAMTHANH!$AS34</f>
        <v>0</v>
      </c>
      <c r="M35" s="191">
        <f>CAMQUANG!$AS34</f>
        <v>0</v>
      </c>
      <c r="N35" s="191">
        <f>CAMNAM!$AS34</f>
        <v>0</v>
      </c>
      <c r="O35" s="191">
        <f>CAMHUY!$AS34</f>
        <v>0.01</v>
      </c>
      <c r="P35" s="191">
        <f>CAMTHACH!$AS34</f>
        <v>0</v>
      </c>
      <c r="Q35" s="191">
        <f>CAMNHUONG!$AS34</f>
        <v>0</v>
      </c>
      <c r="R35" s="191">
        <f>CAMTHANG!$AS34</f>
        <v>0.57000000000000006</v>
      </c>
      <c r="S35" s="191">
        <f>CAMDUE!$AS34</f>
        <v>0</v>
      </c>
      <c r="T35" s="191">
        <f>CAMPHUC!$AS34</f>
        <v>0</v>
      </c>
      <c r="U35" s="191">
        <f>CAMLINH!$AS34</f>
        <v>0</v>
      </c>
      <c r="V35" s="191">
        <f>CAMQUAN!$AS34</f>
        <v>0</v>
      </c>
      <c r="W35" s="191">
        <f>CAMHA!$AS34</f>
        <v>0</v>
      </c>
      <c r="X35" s="191">
        <f>CAMLOC!$AS34</f>
        <v>0</v>
      </c>
      <c r="Y35" s="191">
        <f>CAMHUNG!$AS34</f>
        <v>0</v>
      </c>
      <c r="Z35" s="191">
        <f>CAMTHINH!$AS34</f>
        <v>0</v>
      </c>
      <c r="AA35" s="191">
        <f>CAMMY!$AS34</f>
        <v>0</v>
      </c>
      <c r="AB35" s="191">
        <f>CAMTRUNG!$AS34</f>
        <v>0</v>
      </c>
      <c r="AC35" s="191">
        <f>CAMSON!$AS34</f>
        <v>0</v>
      </c>
      <c r="AD35" s="191">
        <f>CAMLAC!$AS34</f>
        <v>0</v>
      </c>
      <c r="AE35" s="191">
        <f>CAMMINH!$AS34</f>
        <v>0.53</v>
      </c>
      <c r="AF35" s="191" t="e">
        <f>#REF!</f>
        <v>#REF!</v>
      </c>
      <c r="AG35" s="191" t="e">
        <f>#REF!</f>
        <v>#REF!</v>
      </c>
      <c r="AH35" s="191" t="e">
        <f>#REF!</f>
        <v>#REF!</v>
      </c>
      <c r="AI35" s="191" t="e">
        <f>#REF!</f>
        <v>#REF!</v>
      </c>
      <c r="AJ35" s="191" t="e">
        <f>#REF!</f>
        <v>#REF!</v>
      </c>
    </row>
    <row r="36" spans="1:36" ht="16.5" customHeight="1">
      <c r="A36" s="26" t="s">
        <v>172</v>
      </c>
      <c r="B36" s="26" t="s">
        <v>113</v>
      </c>
      <c r="C36" s="28" t="s">
        <v>95</v>
      </c>
      <c r="D36" s="191">
        <f>'H12-CC HUYEN'!AS35</f>
        <v>0</v>
      </c>
      <c r="E36" s="191">
        <f>TTCAMXUYEN!AS35</f>
        <v>0</v>
      </c>
      <c r="F36" s="191">
        <f>TTTHIENCAM!$AS35</f>
        <v>0</v>
      </c>
      <c r="G36" s="191">
        <f>CAMHOA!$AS35</f>
        <v>0</v>
      </c>
      <c r="H36" s="191">
        <f>CAMDUONG!$AS35</f>
        <v>0</v>
      </c>
      <c r="I36" s="191">
        <f>CAMBINH!$AS35</f>
        <v>0</v>
      </c>
      <c r="J36" s="191">
        <f>CAMYEN!$AS35</f>
        <v>0</v>
      </c>
      <c r="K36" s="191">
        <f>CAMVINH!$AS35</f>
        <v>0</v>
      </c>
      <c r="L36" s="191">
        <f>CAMTHANH!$AS35</f>
        <v>0</v>
      </c>
      <c r="M36" s="191">
        <f>CAMQUANG!$AS35</f>
        <v>0</v>
      </c>
      <c r="N36" s="191">
        <f>CAMNAM!$AS35</f>
        <v>0</v>
      </c>
      <c r="O36" s="191">
        <f>CAMHUY!$AS35</f>
        <v>0</v>
      </c>
      <c r="P36" s="191">
        <f>CAMTHACH!$AS35</f>
        <v>0</v>
      </c>
      <c r="Q36" s="191">
        <f>CAMNHUONG!$AS35</f>
        <v>0</v>
      </c>
      <c r="R36" s="191">
        <f>CAMTHANG!$AS35</f>
        <v>0</v>
      </c>
      <c r="S36" s="191">
        <f>CAMDUE!$AS35</f>
        <v>0</v>
      </c>
      <c r="T36" s="191">
        <f>CAMPHUC!$AS35</f>
        <v>0</v>
      </c>
      <c r="U36" s="191">
        <f>CAMLINH!$AS35</f>
        <v>0</v>
      </c>
      <c r="V36" s="191">
        <f>CAMQUAN!$AS35</f>
        <v>0</v>
      </c>
      <c r="W36" s="191">
        <f>CAMHA!$AS35</f>
        <v>0</v>
      </c>
      <c r="X36" s="191">
        <f>CAMLOC!$AS35</f>
        <v>0</v>
      </c>
      <c r="Y36" s="191">
        <f>CAMHUNG!$AS35</f>
        <v>0</v>
      </c>
      <c r="Z36" s="191">
        <f>CAMTHINH!$AS35</f>
        <v>0</v>
      </c>
      <c r="AA36" s="191">
        <f>CAMMY!$AS35</f>
        <v>0</v>
      </c>
      <c r="AB36" s="191">
        <f>CAMTRUNG!$AS35</f>
        <v>0</v>
      </c>
      <c r="AC36" s="191">
        <f>CAMSON!$AS35</f>
        <v>0</v>
      </c>
      <c r="AD36" s="191">
        <f>CAMLAC!$AS35</f>
        <v>0</v>
      </c>
      <c r="AE36" s="191">
        <f>CAMMINH!$AS35</f>
        <v>0</v>
      </c>
      <c r="AF36" s="191" t="e">
        <f>#REF!</f>
        <v>#REF!</v>
      </c>
      <c r="AG36" s="191" t="e">
        <f>#REF!</f>
        <v>#REF!</v>
      </c>
      <c r="AH36" s="191" t="e">
        <f>#REF!</f>
        <v>#REF!</v>
      </c>
      <c r="AI36" s="191" t="e">
        <f>#REF!</f>
        <v>#REF!</v>
      </c>
      <c r="AJ36" s="191" t="e">
        <f>#REF!</f>
        <v>#REF!</v>
      </c>
    </row>
    <row r="37" spans="1:36" ht="16.5" customHeight="1">
      <c r="A37" s="26" t="s">
        <v>173</v>
      </c>
      <c r="B37" s="26" t="s">
        <v>117</v>
      </c>
      <c r="C37" s="28" t="s">
        <v>114</v>
      </c>
      <c r="D37" s="191">
        <f>'H12-CC HUYEN'!AS36</f>
        <v>0</v>
      </c>
      <c r="E37" s="191">
        <f>TTCAMXUYEN!AS36</f>
        <v>0</v>
      </c>
      <c r="F37" s="191">
        <f>TTTHIENCAM!$AS36</f>
        <v>0</v>
      </c>
      <c r="G37" s="191">
        <f>CAMHOA!$AS36</f>
        <v>0</v>
      </c>
      <c r="H37" s="191">
        <f>CAMDUONG!$AS36</f>
        <v>0</v>
      </c>
      <c r="I37" s="191">
        <f>CAMBINH!$AS36</f>
        <v>0</v>
      </c>
      <c r="J37" s="191">
        <f>CAMYEN!$AS36</f>
        <v>0</v>
      </c>
      <c r="K37" s="191">
        <f>CAMVINH!$AS36</f>
        <v>0</v>
      </c>
      <c r="L37" s="191">
        <f>CAMTHANH!$AS36</f>
        <v>0</v>
      </c>
      <c r="M37" s="191">
        <f>CAMQUANG!$AS36</f>
        <v>0</v>
      </c>
      <c r="N37" s="191">
        <f>CAMNAM!$AS36</f>
        <v>0</v>
      </c>
      <c r="O37" s="191">
        <f>CAMHUY!$AS36</f>
        <v>0</v>
      </c>
      <c r="P37" s="191">
        <f>CAMTHACH!$AS36</f>
        <v>0</v>
      </c>
      <c r="Q37" s="191">
        <f>CAMNHUONG!$AS36</f>
        <v>0</v>
      </c>
      <c r="R37" s="191">
        <f>CAMTHANG!$AS36</f>
        <v>0</v>
      </c>
      <c r="S37" s="191">
        <f>CAMDUE!$AS36</f>
        <v>0</v>
      </c>
      <c r="T37" s="191">
        <f>CAMPHUC!$AS36</f>
        <v>0</v>
      </c>
      <c r="U37" s="191">
        <f>CAMLINH!$AS36</f>
        <v>0</v>
      </c>
      <c r="V37" s="191">
        <f>CAMQUAN!$AS36</f>
        <v>0</v>
      </c>
      <c r="W37" s="191">
        <f>CAMHA!$AS36</f>
        <v>0</v>
      </c>
      <c r="X37" s="191">
        <f>CAMLOC!$AS36</f>
        <v>0</v>
      </c>
      <c r="Y37" s="191">
        <f>CAMHUNG!$AS36</f>
        <v>0</v>
      </c>
      <c r="Z37" s="191">
        <f>CAMTHINH!$AS36</f>
        <v>0</v>
      </c>
      <c r="AA37" s="191">
        <f>CAMMY!$AS36</f>
        <v>0</v>
      </c>
      <c r="AB37" s="191">
        <f>CAMTRUNG!$AS36</f>
        <v>0</v>
      </c>
      <c r="AC37" s="191">
        <f>CAMSON!$AS36</f>
        <v>0</v>
      </c>
      <c r="AD37" s="191">
        <f>CAMLAC!$AS36</f>
        <v>0</v>
      </c>
      <c r="AE37" s="191">
        <f>CAMMINH!$AS36</f>
        <v>0</v>
      </c>
      <c r="AF37" s="191" t="e">
        <f>#REF!</f>
        <v>#REF!</v>
      </c>
      <c r="AG37" s="191" t="e">
        <f>#REF!</f>
        <v>#REF!</v>
      </c>
      <c r="AH37" s="191" t="e">
        <f>#REF!</f>
        <v>#REF!</v>
      </c>
      <c r="AI37" s="191" t="e">
        <f>#REF!</f>
        <v>#REF!</v>
      </c>
      <c r="AJ37" s="191" t="e">
        <f>#REF!</f>
        <v>#REF!</v>
      </c>
    </row>
    <row r="38" spans="1:36" ht="16.5" customHeight="1">
      <c r="A38" s="26" t="s">
        <v>174</v>
      </c>
      <c r="B38" s="26" t="s">
        <v>91</v>
      </c>
      <c r="C38" s="28" t="s">
        <v>96</v>
      </c>
      <c r="D38" s="191">
        <f>'H12-CC HUYEN'!AS37</f>
        <v>0</v>
      </c>
      <c r="E38" s="191">
        <f>TTCAMXUYEN!AS37</f>
        <v>0</v>
      </c>
      <c r="F38" s="191">
        <f>TTTHIENCAM!$AS37</f>
        <v>0</v>
      </c>
      <c r="G38" s="191">
        <f>CAMHOA!$AS37</f>
        <v>0</v>
      </c>
      <c r="H38" s="191">
        <f>CAMDUONG!$AS37</f>
        <v>0</v>
      </c>
      <c r="I38" s="191">
        <f>CAMBINH!$AS37</f>
        <v>0</v>
      </c>
      <c r="J38" s="191">
        <f>CAMYEN!$AS37</f>
        <v>0</v>
      </c>
      <c r="K38" s="191">
        <f>CAMVINH!$AS37</f>
        <v>0</v>
      </c>
      <c r="L38" s="191">
        <f>CAMTHANH!$AS37</f>
        <v>0</v>
      </c>
      <c r="M38" s="191">
        <f>CAMQUANG!$AS37</f>
        <v>0</v>
      </c>
      <c r="N38" s="191">
        <f>CAMNAM!$AS37</f>
        <v>0</v>
      </c>
      <c r="O38" s="191">
        <f>CAMHUY!$AS37</f>
        <v>0</v>
      </c>
      <c r="P38" s="191">
        <f>CAMTHACH!$AS37</f>
        <v>0</v>
      </c>
      <c r="Q38" s="191">
        <f>CAMNHUONG!$AS37</f>
        <v>0</v>
      </c>
      <c r="R38" s="191">
        <f>CAMTHANG!$AS37</f>
        <v>0</v>
      </c>
      <c r="S38" s="191">
        <f>CAMDUE!$AS37</f>
        <v>0</v>
      </c>
      <c r="T38" s="191">
        <f>CAMPHUC!$AS37</f>
        <v>0</v>
      </c>
      <c r="U38" s="191">
        <f>CAMLINH!$AS37</f>
        <v>0</v>
      </c>
      <c r="V38" s="191">
        <f>CAMQUAN!$AS37</f>
        <v>0</v>
      </c>
      <c r="W38" s="191">
        <f>CAMHA!$AS37</f>
        <v>0</v>
      </c>
      <c r="X38" s="191">
        <f>CAMLOC!$AS37</f>
        <v>0</v>
      </c>
      <c r="Y38" s="191">
        <f>CAMHUNG!$AS37</f>
        <v>0</v>
      </c>
      <c r="Z38" s="191">
        <f>CAMTHINH!$AS37</f>
        <v>0</v>
      </c>
      <c r="AA38" s="191">
        <f>CAMMY!$AS37</f>
        <v>0</v>
      </c>
      <c r="AB38" s="191">
        <f>CAMTRUNG!$AS37</f>
        <v>0</v>
      </c>
      <c r="AC38" s="191">
        <f>CAMSON!$AS37</f>
        <v>0</v>
      </c>
      <c r="AD38" s="191">
        <f>CAMLAC!$AS37</f>
        <v>0</v>
      </c>
      <c r="AE38" s="191">
        <f>CAMMINH!$AS37</f>
        <v>0</v>
      </c>
      <c r="AF38" s="191" t="e">
        <f>#REF!</f>
        <v>#REF!</v>
      </c>
      <c r="AG38" s="191" t="e">
        <f>#REF!</f>
        <v>#REF!</v>
      </c>
      <c r="AH38" s="191" t="e">
        <f>#REF!</f>
        <v>#REF!</v>
      </c>
      <c r="AI38" s="191" t="e">
        <f>#REF!</f>
        <v>#REF!</v>
      </c>
      <c r="AJ38" s="191" t="e">
        <f>#REF!</f>
        <v>#REF!</v>
      </c>
    </row>
    <row r="39" spans="1:36" ht="31.5">
      <c r="A39" s="26" t="s">
        <v>175</v>
      </c>
      <c r="B39" s="26" t="s">
        <v>92</v>
      </c>
      <c r="C39" s="28" t="s">
        <v>43</v>
      </c>
      <c r="D39" s="191">
        <f>'H12-CC HUYEN'!AS38</f>
        <v>10.79</v>
      </c>
      <c r="E39" s="191">
        <f>TTCAMXUYEN!AS38</f>
        <v>0</v>
      </c>
      <c r="F39" s="191">
        <f>TTTHIENCAM!$AS38</f>
        <v>8.57</v>
      </c>
      <c r="G39" s="191">
        <f>CAMHOA!$AS38</f>
        <v>0.7</v>
      </c>
      <c r="H39" s="191">
        <f>CAMDUONG!$AS38</f>
        <v>0.5</v>
      </c>
      <c r="I39" s="191">
        <f>CAMBINH!$AS38</f>
        <v>0</v>
      </c>
      <c r="J39" s="191">
        <f>CAMYEN!$AS38</f>
        <v>0</v>
      </c>
      <c r="K39" s="191">
        <f>CAMVINH!$AS38</f>
        <v>0</v>
      </c>
      <c r="L39" s="191">
        <f>CAMTHANH!$AS38</f>
        <v>0</v>
      </c>
      <c r="M39" s="191">
        <f>CAMQUANG!$AS38</f>
        <v>0</v>
      </c>
      <c r="N39" s="191">
        <f>CAMNAM!$AS38</f>
        <v>0</v>
      </c>
      <c r="O39" s="191">
        <f>CAMHUY!$AS38</f>
        <v>0</v>
      </c>
      <c r="P39" s="191">
        <f>CAMTHACH!$AS38</f>
        <v>1</v>
      </c>
      <c r="Q39" s="191">
        <f>CAMNHUONG!$AS38</f>
        <v>0</v>
      </c>
      <c r="R39" s="191">
        <f>CAMTHANG!$AS38</f>
        <v>0</v>
      </c>
      <c r="S39" s="191">
        <f>CAMDUE!$AS38</f>
        <v>0</v>
      </c>
      <c r="T39" s="191">
        <f>CAMPHUC!$AS38</f>
        <v>0</v>
      </c>
      <c r="U39" s="191">
        <f>CAMLINH!$AS38</f>
        <v>0</v>
      </c>
      <c r="V39" s="191">
        <f>CAMQUAN!$AS38</f>
        <v>0</v>
      </c>
      <c r="W39" s="191">
        <f>CAMHA!$AS38</f>
        <v>0</v>
      </c>
      <c r="X39" s="191">
        <f>CAMLOC!$AS38</f>
        <v>0</v>
      </c>
      <c r="Y39" s="191">
        <f>CAMHUNG!$AS38</f>
        <v>0</v>
      </c>
      <c r="Z39" s="191">
        <f>CAMTHINH!$AS38</f>
        <v>0.02</v>
      </c>
      <c r="AA39" s="191">
        <f>CAMMY!$AS38</f>
        <v>0</v>
      </c>
      <c r="AB39" s="191">
        <f>CAMTRUNG!$AS38</f>
        <v>0</v>
      </c>
      <c r="AC39" s="191">
        <f>CAMSON!$AS38</f>
        <v>0</v>
      </c>
      <c r="AD39" s="191">
        <f>CAMLAC!$AS38</f>
        <v>0</v>
      </c>
      <c r="AE39" s="191">
        <f>CAMMINH!$AS38</f>
        <v>0</v>
      </c>
      <c r="AF39" s="191" t="e">
        <f>#REF!</f>
        <v>#REF!</v>
      </c>
      <c r="AG39" s="191" t="e">
        <f>#REF!</f>
        <v>#REF!</v>
      </c>
      <c r="AH39" s="191" t="e">
        <f>#REF!</f>
        <v>#REF!</v>
      </c>
      <c r="AI39" s="191" t="e">
        <f>#REF!</f>
        <v>#REF!</v>
      </c>
      <c r="AJ39" s="191" t="e">
        <f>#REF!</f>
        <v>#REF!</v>
      </c>
    </row>
    <row r="40" spans="1:36" ht="16.5" customHeight="1">
      <c r="A40" s="35" t="s">
        <v>177</v>
      </c>
      <c r="B40" s="26" t="s">
        <v>99</v>
      </c>
      <c r="C40" s="28" t="s">
        <v>49</v>
      </c>
      <c r="D40" s="191">
        <f>'H12-CC HUYEN'!AS39</f>
        <v>0</v>
      </c>
      <c r="E40" s="191">
        <f>TTCAMXUYEN!AS39</f>
        <v>0</v>
      </c>
      <c r="F40" s="191">
        <f>TTTHIENCAM!$AS39</f>
        <v>0</v>
      </c>
      <c r="G40" s="191">
        <f>CAMHOA!$AS39</f>
        <v>0</v>
      </c>
      <c r="H40" s="191">
        <f>CAMDUONG!$AS39</f>
        <v>0</v>
      </c>
      <c r="I40" s="191">
        <f>CAMBINH!$AS39</f>
        <v>0</v>
      </c>
      <c r="J40" s="191">
        <f>CAMYEN!$AS39</f>
        <v>0</v>
      </c>
      <c r="K40" s="191">
        <f>CAMVINH!$AS39</f>
        <v>0</v>
      </c>
      <c r="L40" s="191">
        <f>CAMTHANH!$AS39</f>
        <v>0</v>
      </c>
      <c r="M40" s="191">
        <f>CAMQUANG!$AS39</f>
        <v>0</v>
      </c>
      <c r="N40" s="191">
        <f>CAMNAM!$AS39</f>
        <v>0</v>
      </c>
      <c r="O40" s="191">
        <f>CAMHUY!$AS39</f>
        <v>0</v>
      </c>
      <c r="P40" s="191">
        <f>CAMTHACH!$AS39</f>
        <v>0</v>
      </c>
      <c r="Q40" s="191">
        <f>CAMNHUONG!$AS39</f>
        <v>0</v>
      </c>
      <c r="R40" s="191">
        <f>CAMTHANG!$AS39</f>
        <v>0</v>
      </c>
      <c r="S40" s="191">
        <f>CAMDUE!$AS39</f>
        <v>0</v>
      </c>
      <c r="T40" s="191">
        <f>CAMPHUC!$AS39</f>
        <v>0</v>
      </c>
      <c r="U40" s="191">
        <f>CAMLINH!$AS39</f>
        <v>0</v>
      </c>
      <c r="V40" s="191">
        <f>CAMQUAN!$AS39</f>
        <v>0</v>
      </c>
      <c r="W40" s="191">
        <f>CAMHA!$AS39</f>
        <v>0</v>
      </c>
      <c r="X40" s="191">
        <f>CAMLOC!$AS39</f>
        <v>0</v>
      </c>
      <c r="Y40" s="191">
        <f>CAMHUNG!$AS39</f>
        <v>0</v>
      </c>
      <c r="Z40" s="191">
        <f>CAMTHINH!$AS39</f>
        <v>0</v>
      </c>
      <c r="AA40" s="191">
        <f>CAMMY!$AS39</f>
        <v>0</v>
      </c>
      <c r="AB40" s="191">
        <f>CAMTRUNG!$AS39</f>
        <v>0</v>
      </c>
      <c r="AC40" s="191">
        <f>CAMSON!$AS39</f>
        <v>0</v>
      </c>
      <c r="AD40" s="191">
        <f>CAMLAC!$AS39</f>
        <v>0</v>
      </c>
      <c r="AE40" s="191">
        <f>CAMMINH!$AS39</f>
        <v>0</v>
      </c>
      <c r="AF40" s="191" t="e">
        <f>#REF!</f>
        <v>#REF!</v>
      </c>
      <c r="AG40" s="191" t="e">
        <f>#REF!</f>
        <v>#REF!</v>
      </c>
      <c r="AH40" s="191" t="e">
        <f>#REF!</f>
        <v>#REF!</v>
      </c>
      <c r="AI40" s="191" t="e">
        <f>#REF!</f>
        <v>#REF!</v>
      </c>
      <c r="AJ40" s="191" t="e">
        <f>#REF!</f>
        <v>#REF!</v>
      </c>
    </row>
    <row r="41" spans="1:36" ht="16.5" customHeight="1">
      <c r="A41" s="26" t="s">
        <v>178</v>
      </c>
      <c r="B41" s="26" t="s">
        <v>144</v>
      </c>
      <c r="C41" s="28" t="s">
        <v>142</v>
      </c>
      <c r="D41" s="191">
        <f>'H12-CC HUYEN'!AS40</f>
        <v>2.2800000000000002</v>
      </c>
      <c r="E41" s="191">
        <f>TTCAMXUYEN!AS40</f>
        <v>0.5</v>
      </c>
      <c r="F41" s="191">
        <f>TTTHIENCAM!$AS40</f>
        <v>0.04</v>
      </c>
      <c r="G41" s="191">
        <f>CAMHOA!$AS40</f>
        <v>0.02</v>
      </c>
      <c r="H41" s="191">
        <f>CAMDUONG!$AS40</f>
        <v>0</v>
      </c>
      <c r="I41" s="191">
        <f>CAMBINH!$AS40</f>
        <v>0</v>
      </c>
      <c r="J41" s="191">
        <f>CAMYEN!$AS40</f>
        <v>0.04</v>
      </c>
      <c r="K41" s="191">
        <f>CAMVINH!$AS40</f>
        <v>0.05</v>
      </c>
      <c r="L41" s="191">
        <f>CAMTHANH!$AS40</f>
        <v>0</v>
      </c>
      <c r="M41" s="191">
        <f>CAMQUANG!$AS40</f>
        <v>0</v>
      </c>
      <c r="N41" s="191">
        <f>CAMNAM!$AS40</f>
        <v>0.04</v>
      </c>
      <c r="O41" s="191">
        <f>CAMHUY!$AS40</f>
        <v>0</v>
      </c>
      <c r="P41" s="191">
        <f>CAMTHACH!$AS40</f>
        <v>0</v>
      </c>
      <c r="Q41" s="191">
        <f>CAMNHUONG!$AS40</f>
        <v>0.14000000000000001</v>
      </c>
      <c r="R41" s="191">
        <f>CAMTHANG!$AS40</f>
        <v>0.33</v>
      </c>
      <c r="S41" s="191">
        <f>CAMDUE!$AS40</f>
        <v>0.18</v>
      </c>
      <c r="T41" s="191">
        <f>CAMPHUC!$AS40</f>
        <v>0.77</v>
      </c>
      <c r="U41" s="191">
        <f>CAMLINH!$AS40</f>
        <v>0.06</v>
      </c>
      <c r="V41" s="191">
        <f>CAMQUAN!$AS40</f>
        <v>0</v>
      </c>
      <c r="W41" s="191">
        <f>CAMHA!$AS40</f>
        <v>0.08</v>
      </c>
      <c r="X41" s="191">
        <f>CAMLOC!$AS40</f>
        <v>0</v>
      </c>
      <c r="Y41" s="191">
        <f>CAMHUNG!$AS40</f>
        <v>0</v>
      </c>
      <c r="Z41" s="191">
        <f>CAMTHINH!$AS40</f>
        <v>0</v>
      </c>
      <c r="AA41" s="191">
        <f>CAMMY!$AS40</f>
        <v>0.03</v>
      </c>
      <c r="AB41" s="191">
        <f>CAMTRUNG!$AS40</f>
        <v>0</v>
      </c>
      <c r="AC41" s="191">
        <f>CAMSON!$AS40</f>
        <v>0</v>
      </c>
      <c r="AD41" s="191">
        <f>CAMLAC!$AS40</f>
        <v>0</v>
      </c>
      <c r="AE41" s="191">
        <f>CAMMINH!$AS40</f>
        <v>0</v>
      </c>
      <c r="AF41" s="191" t="e">
        <f>#REF!</f>
        <v>#REF!</v>
      </c>
      <c r="AG41" s="191" t="e">
        <f>#REF!</f>
        <v>#REF!</v>
      </c>
      <c r="AH41" s="191" t="e">
        <f>#REF!</f>
        <v>#REF!</v>
      </c>
      <c r="AI41" s="191" t="e">
        <f>#REF!</f>
        <v>#REF!</v>
      </c>
      <c r="AJ41" s="191" t="e">
        <f>#REF!</f>
        <v>#REF!</v>
      </c>
    </row>
    <row r="42" spans="1:36" ht="16.5" customHeight="1">
      <c r="A42" s="26" t="s">
        <v>179</v>
      </c>
      <c r="B42" s="26" t="s">
        <v>145</v>
      </c>
      <c r="C42" s="28" t="s">
        <v>143</v>
      </c>
      <c r="D42" s="191">
        <f>'H12-CC HUYEN'!AS41</f>
        <v>0</v>
      </c>
      <c r="E42" s="191">
        <f>TTCAMXUYEN!AS41</f>
        <v>0</v>
      </c>
      <c r="F42" s="191">
        <f>TTTHIENCAM!$AS41</f>
        <v>0</v>
      </c>
      <c r="G42" s="191">
        <f>CAMHOA!$AS41</f>
        <v>0</v>
      </c>
      <c r="H42" s="191">
        <f>CAMDUONG!$AS41</f>
        <v>0</v>
      </c>
      <c r="I42" s="191">
        <f>CAMBINH!$AS41</f>
        <v>0</v>
      </c>
      <c r="J42" s="191">
        <f>CAMYEN!$AS41</f>
        <v>0</v>
      </c>
      <c r="K42" s="191">
        <f>CAMVINH!$AS41</f>
        <v>0</v>
      </c>
      <c r="L42" s="191">
        <f>CAMTHANH!$AS41</f>
        <v>0</v>
      </c>
      <c r="M42" s="191">
        <f>CAMQUANG!$AS41</f>
        <v>0</v>
      </c>
      <c r="N42" s="191">
        <f>CAMNAM!$AS41</f>
        <v>0</v>
      </c>
      <c r="O42" s="191">
        <f>CAMHUY!$AS41</f>
        <v>0</v>
      </c>
      <c r="P42" s="191">
        <f>CAMTHACH!$AS41</f>
        <v>0</v>
      </c>
      <c r="Q42" s="191">
        <f>CAMNHUONG!$AS41</f>
        <v>0</v>
      </c>
      <c r="R42" s="191">
        <f>CAMTHANG!$AS41</f>
        <v>0</v>
      </c>
      <c r="S42" s="191">
        <f>CAMDUE!$AS41</f>
        <v>0</v>
      </c>
      <c r="T42" s="191">
        <f>CAMPHUC!$AS41</f>
        <v>0</v>
      </c>
      <c r="U42" s="191">
        <f>CAMLINH!$AS41</f>
        <v>0</v>
      </c>
      <c r="V42" s="191">
        <f>CAMQUAN!$AS41</f>
        <v>0</v>
      </c>
      <c r="W42" s="191">
        <f>CAMHA!$AS41</f>
        <v>0</v>
      </c>
      <c r="X42" s="191">
        <f>CAMLOC!$AS41</f>
        <v>0</v>
      </c>
      <c r="Y42" s="191">
        <f>CAMHUNG!$AS41</f>
        <v>0</v>
      </c>
      <c r="Z42" s="191">
        <f>CAMTHINH!$AS41</f>
        <v>0</v>
      </c>
      <c r="AA42" s="191">
        <f>CAMMY!$AS41</f>
        <v>0</v>
      </c>
      <c r="AB42" s="191">
        <f>CAMTRUNG!$AS41</f>
        <v>0</v>
      </c>
      <c r="AC42" s="191">
        <f>CAMSON!$AS41</f>
        <v>0</v>
      </c>
      <c r="AD42" s="191">
        <f>CAMLAC!$AS41</f>
        <v>0</v>
      </c>
      <c r="AE42" s="191">
        <f>CAMMINH!$AS41</f>
        <v>0</v>
      </c>
      <c r="AF42" s="191" t="e">
        <f>#REF!</f>
        <v>#REF!</v>
      </c>
      <c r="AG42" s="191" t="e">
        <f>#REF!</f>
        <v>#REF!</v>
      </c>
      <c r="AH42" s="191" t="e">
        <f>#REF!</f>
        <v>#REF!</v>
      </c>
      <c r="AI42" s="191" t="e">
        <f>#REF!</f>
        <v>#REF!</v>
      </c>
      <c r="AJ42" s="191" t="e">
        <f>#REF!</f>
        <v>#REF!</v>
      </c>
    </row>
    <row r="43" spans="1:36" ht="16.5" customHeight="1">
      <c r="A43" s="26" t="s">
        <v>180</v>
      </c>
      <c r="B43" s="26" t="s">
        <v>141</v>
      </c>
      <c r="C43" s="28" t="s">
        <v>100</v>
      </c>
      <c r="D43" s="191">
        <f>'H12-CC HUYEN'!AS42</f>
        <v>0</v>
      </c>
      <c r="E43" s="191">
        <f>TTCAMXUYEN!AS42</f>
        <v>0</v>
      </c>
      <c r="F43" s="191">
        <f>TTTHIENCAM!$AS42</f>
        <v>0</v>
      </c>
      <c r="G43" s="191">
        <f>CAMHOA!$AS42</f>
        <v>0</v>
      </c>
      <c r="H43" s="191">
        <f>CAMDUONG!$AS42</f>
        <v>0</v>
      </c>
      <c r="I43" s="191">
        <f>CAMBINH!$AS42</f>
        <v>0</v>
      </c>
      <c r="J43" s="191">
        <f>CAMYEN!$AS42</f>
        <v>0</v>
      </c>
      <c r="K43" s="191">
        <f>CAMVINH!$AS42</f>
        <v>0</v>
      </c>
      <c r="L43" s="191">
        <f>CAMTHANH!$AS42</f>
        <v>0</v>
      </c>
      <c r="M43" s="191">
        <f>CAMQUANG!$AS42</f>
        <v>0</v>
      </c>
      <c r="N43" s="191">
        <f>CAMNAM!$AS42</f>
        <v>0</v>
      </c>
      <c r="O43" s="191">
        <f>CAMHUY!$AS42</f>
        <v>0</v>
      </c>
      <c r="P43" s="191">
        <f>CAMTHACH!$AS42</f>
        <v>0</v>
      </c>
      <c r="Q43" s="191">
        <f>CAMNHUONG!$AS42</f>
        <v>0</v>
      </c>
      <c r="R43" s="191">
        <f>CAMTHANG!$AS42</f>
        <v>0</v>
      </c>
      <c r="S43" s="191">
        <f>CAMDUE!$AS42</f>
        <v>0</v>
      </c>
      <c r="T43" s="191">
        <f>CAMPHUC!$AS42</f>
        <v>0</v>
      </c>
      <c r="U43" s="191">
        <f>CAMLINH!$AS42</f>
        <v>0</v>
      </c>
      <c r="V43" s="191">
        <f>CAMQUAN!$AS42</f>
        <v>0</v>
      </c>
      <c r="W43" s="191">
        <f>CAMHA!$AS42</f>
        <v>0</v>
      </c>
      <c r="X43" s="191">
        <f>CAMLOC!$AS42</f>
        <v>0</v>
      </c>
      <c r="Y43" s="191">
        <f>CAMHUNG!$AS42</f>
        <v>0</v>
      </c>
      <c r="Z43" s="191">
        <f>CAMTHINH!$AS42</f>
        <v>0</v>
      </c>
      <c r="AA43" s="191">
        <f>CAMMY!$AS42</f>
        <v>0</v>
      </c>
      <c r="AB43" s="191">
        <f>CAMTRUNG!$AS42</f>
        <v>0</v>
      </c>
      <c r="AC43" s="191">
        <f>CAMSON!$AS42</f>
        <v>0</v>
      </c>
      <c r="AD43" s="191">
        <f>CAMLAC!$AS42</f>
        <v>0</v>
      </c>
      <c r="AE43" s="191">
        <f>CAMMINH!$AS42</f>
        <v>0</v>
      </c>
      <c r="AF43" s="191" t="e">
        <f>#REF!</f>
        <v>#REF!</v>
      </c>
      <c r="AG43" s="191" t="e">
        <f>#REF!</f>
        <v>#REF!</v>
      </c>
      <c r="AH43" s="191" t="e">
        <f>#REF!</f>
        <v>#REF!</v>
      </c>
      <c r="AI43" s="191" t="e">
        <f>#REF!</f>
        <v>#REF!</v>
      </c>
      <c r="AJ43" s="191" t="e">
        <f>#REF!</f>
        <v>#REF!</v>
      </c>
    </row>
    <row r="44" spans="1:36" ht="16.5" customHeight="1">
      <c r="A44" s="26" t="s">
        <v>181</v>
      </c>
      <c r="B44" s="26" t="s">
        <v>147</v>
      </c>
      <c r="C44" s="28" t="s">
        <v>148</v>
      </c>
      <c r="D44" s="191">
        <f>'H12-CC HUYEN'!AS43</f>
        <v>64.69</v>
      </c>
      <c r="E44" s="191">
        <f>TTCAMXUYEN!AS43</f>
        <v>0</v>
      </c>
      <c r="F44" s="191">
        <f>TTTHIENCAM!$AS43</f>
        <v>0</v>
      </c>
      <c r="G44" s="191">
        <f>CAMHOA!$AS43</f>
        <v>0</v>
      </c>
      <c r="H44" s="191">
        <f>CAMDUONG!$AS43</f>
        <v>0</v>
      </c>
      <c r="I44" s="191">
        <f>CAMBINH!$AS43</f>
        <v>0</v>
      </c>
      <c r="J44" s="191">
        <f>CAMYEN!$AS43</f>
        <v>0</v>
      </c>
      <c r="K44" s="191">
        <f>CAMVINH!$AS43</f>
        <v>0</v>
      </c>
      <c r="L44" s="191">
        <f>CAMTHANH!$AS43</f>
        <v>0</v>
      </c>
      <c r="M44" s="191">
        <f>CAMQUANG!$AS43</f>
        <v>0</v>
      </c>
      <c r="N44" s="191">
        <f>CAMNAM!$AS43</f>
        <v>0</v>
      </c>
      <c r="O44" s="191">
        <f>CAMHUY!$AS43</f>
        <v>0</v>
      </c>
      <c r="P44" s="191">
        <f>CAMTHACH!$AS43</f>
        <v>0</v>
      </c>
      <c r="Q44" s="191">
        <f>CAMNHUONG!$AS43</f>
        <v>12.48</v>
      </c>
      <c r="R44" s="191">
        <f>CAMTHANG!$AS43</f>
        <v>0</v>
      </c>
      <c r="S44" s="191">
        <f>CAMDUE!$AS43</f>
        <v>0.21</v>
      </c>
      <c r="T44" s="191">
        <f>CAMPHUC!$AS43</f>
        <v>0</v>
      </c>
      <c r="U44" s="191">
        <f>CAMLINH!$AS43</f>
        <v>0</v>
      </c>
      <c r="V44" s="191">
        <f>CAMQUAN!$AS43</f>
        <v>0</v>
      </c>
      <c r="W44" s="191">
        <f>CAMHA!$AS43</f>
        <v>0</v>
      </c>
      <c r="X44" s="191">
        <f>CAMLOC!$AS43</f>
        <v>31.5</v>
      </c>
      <c r="Y44" s="191">
        <f>CAMHUNG!$AS43</f>
        <v>0</v>
      </c>
      <c r="Z44" s="191">
        <f>CAMTHINH!$AS43</f>
        <v>0</v>
      </c>
      <c r="AA44" s="191">
        <f>CAMMY!$AS43</f>
        <v>0</v>
      </c>
      <c r="AB44" s="191">
        <f>CAMTRUNG!$AS43</f>
        <v>20.5</v>
      </c>
      <c r="AC44" s="191">
        <f>CAMSON!$AS43</f>
        <v>0</v>
      </c>
      <c r="AD44" s="191">
        <f>CAMLAC!$AS43</f>
        <v>0</v>
      </c>
      <c r="AE44" s="191">
        <f>CAMMINH!$AS43</f>
        <v>0</v>
      </c>
      <c r="AF44" s="191" t="e">
        <f>#REF!</f>
        <v>#REF!</v>
      </c>
      <c r="AG44" s="191" t="e">
        <f>#REF!</f>
        <v>#REF!</v>
      </c>
      <c r="AH44" s="191" t="e">
        <f>#REF!</f>
        <v>#REF!</v>
      </c>
      <c r="AI44" s="191" t="e">
        <f>#REF!</f>
        <v>#REF!</v>
      </c>
      <c r="AJ44" s="191" t="e">
        <f>#REF!</f>
        <v>#REF!</v>
      </c>
    </row>
    <row r="45" spans="1:36" ht="16.5" customHeight="1">
      <c r="A45" s="26" t="s">
        <v>182</v>
      </c>
      <c r="B45" s="26" t="s">
        <v>146</v>
      </c>
      <c r="C45" s="28" t="s">
        <v>149</v>
      </c>
      <c r="D45" s="191">
        <f>'H12-CC HUYEN'!AS44</f>
        <v>72.240000000000009</v>
      </c>
      <c r="E45" s="191">
        <f>TTCAMXUYEN!AS44</f>
        <v>0</v>
      </c>
      <c r="F45" s="191">
        <f>TTTHIENCAM!$AS44</f>
        <v>10.79</v>
      </c>
      <c r="G45" s="191">
        <f>CAMHOA!$AS44</f>
        <v>5.25</v>
      </c>
      <c r="H45" s="191">
        <f>CAMDUONG!$AS44</f>
        <v>0</v>
      </c>
      <c r="I45" s="191">
        <f>CAMBINH!$AS44</f>
        <v>0</v>
      </c>
      <c r="J45" s="191">
        <f>CAMYEN!$AS44</f>
        <v>12.04</v>
      </c>
      <c r="K45" s="191">
        <f>CAMVINH!$AS44</f>
        <v>3</v>
      </c>
      <c r="L45" s="191">
        <f>CAMTHANH!$AS44</f>
        <v>0.89999999999999991</v>
      </c>
      <c r="M45" s="191">
        <f>CAMQUANG!$AS44</f>
        <v>0</v>
      </c>
      <c r="N45" s="191">
        <f>CAMNAM!$AS44</f>
        <v>0</v>
      </c>
      <c r="O45" s="191">
        <f>CAMHUY!$AS44</f>
        <v>0</v>
      </c>
      <c r="P45" s="191">
        <f>CAMTHACH!$AS44</f>
        <v>0.06</v>
      </c>
      <c r="Q45" s="191">
        <f>CAMNHUONG!$AS44</f>
        <v>0</v>
      </c>
      <c r="R45" s="191">
        <f>CAMTHANG!$AS44</f>
        <v>6.5</v>
      </c>
      <c r="S45" s="191">
        <f>CAMDUE!$AS44</f>
        <v>0.05</v>
      </c>
      <c r="T45" s="191">
        <f>CAMPHUC!$AS44</f>
        <v>0</v>
      </c>
      <c r="U45" s="191">
        <f>CAMLINH!$AS44</f>
        <v>2</v>
      </c>
      <c r="V45" s="191">
        <f>CAMQUAN!$AS44</f>
        <v>0</v>
      </c>
      <c r="W45" s="191">
        <f>CAMHA!$AS44</f>
        <v>0</v>
      </c>
      <c r="X45" s="191">
        <f>CAMLOC!$AS44</f>
        <v>3.63</v>
      </c>
      <c r="Y45" s="191">
        <f>CAMHUNG!$AS44</f>
        <v>10</v>
      </c>
      <c r="Z45" s="191">
        <f>CAMTHINH!$AS44</f>
        <v>0.02</v>
      </c>
      <c r="AA45" s="191">
        <f>CAMMY!$AS44</f>
        <v>0</v>
      </c>
      <c r="AB45" s="191">
        <f>CAMTRUNG!$AS44</f>
        <v>0.2</v>
      </c>
      <c r="AC45" s="191">
        <f>CAMSON!$AS44</f>
        <v>0</v>
      </c>
      <c r="AD45" s="191">
        <f>CAMLAC!$AS44</f>
        <v>17.8</v>
      </c>
      <c r="AE45" s="191">
        <f>CAMMINH!$AS44</f>
        <v>0</v>
      </c>
      <c r="AF45" s="191" t="e">
        <f>#REF!</f>
        <v>#REF!</v>
      </c>
      <c r="AG45" s="191" t="e">
        <f>#REF!</f>
        <v>#REF!</v>
      </c>
      <c r="AH45" s="191" t="e">
        <f>#REF!</f>
        <v>#REF!</v>
      </c>
      <c r="AI45" s="191" t="e">
        <f>#REF!</f>
        <v>#REF!</v>
      </c>
      <c r="AJ45" s="191" t="e">
        <f>#REF!</f>
        <v>#REF!</v>
      </c>
    </row>
    <row r="46" spans="1:36" ht="16.5" customHeight="1">
      <c r="A46" s="32" t="s">
        <v>183</v>
      </c>
      <c r="B46" s="32" t="s">
        <v>74</v>
      </c>
      <c r="C46" s="33" t="s">
        <v>75</v>
      </c>
      <c r="D46" s="194">
        <f>'H12-CC HUYEN'!AS45</f>
        <v>2</v>
      </c>
      <c r="E46" s="194">
        <f>TTCAMXUYEN!AS45</f>
        <v>0</v>
      </c>
      <c r="F46" s="194">
        <f>TTTHIENCAM!$AS45</f>
        <v>0</v>
      </c>
      <c r="G46" s="194">
        <f>CAMHOA!$AS45</f>
        <v>0</v>
      </c>
      <c r="H46" s="194">
        <f>CAMDUONG!$AS45</f>
        <v>0</v>
      </c>
      <c r="I46" s="194">
        <f>CAMBINH!$AS45</f>
        <v>0</v>
      </c>
      <c r="J46" s="194">
        <f>CAMYEN!$AS45</f>
        <v>0</v>
      </c>
      <c r="K46" s="194">
        <f>CAMVINH!$AS45</f>
        <v>0</v>
      </c>
      <c r="L46" s="194">
        <f>CAMTHANH!$AS45</f>
        <v>0</v>
      </c>
      <c r="M46" s="194">
        <f>CAMQUANG!$AS45</f>
        <v>0</v>
      </c>
      <c r="N46" s="194">
        <f>CAMNAM!$AS45</f>
        <v>0</v>
      </c>
      <c r="O46" s="194">
        <f>CAMHUY!$AS45</f>
        <v>0</v>
      </c>
      <c r="P46" s="194">
        <f>CAMTHACH!$AS45</f>
        <v>0</v>
      </c>
      <c r="Q46" s="194">
        <f>CAMNHUONG!$AS45</f>
        <v>0</v>
      </c>
      <c r="R46" s="194">
        <f>CAMTHANG!$AS45</f>
        <v>0</v>
      </c>
      <c r="S46" s="194">
        <f>CAMDUE!$AS45</f>
        <v>0</v>
      </c>
      <c r="T46" s="194">
        <f>CAMPHUC!$AS45</f>
        <v>0</v>
      </c>
      <c r="U46" s="194">
        <f>CAMLINH!$AS45</f>
        <v>0</v>
      </c>
      <c r="V46" s="194">
        <f>CAMQUAN!$AS45</f>
        <v>0</v>
      </c>
      <c r="W46" s="194">
        <f>CAMHA!$AS45</f>
        <v>0</v>
      </c>
      <c r="X46" s="194">
        <f>CAMLOC!$AS45</f>
        <v>0</v>
      </c>
      <c r="Y46" s="194">
        <f>CAMHUNG!$AS45</f>
        <v>0</v>
      </c>
      <c r="Z46" s="194">
        <f>CAMTHINH!$AS45</f>
        <v>0</v>
      </c>
      <c r="AA46" s="194">
        <f>CAMMY!$AS45</f>
        <v>0</v>
      </c>
      <c r="AB46" s="194">
        <f>CAMTRUNG!$AS45</f>
        <v>2</v>
      </c>
      <c r="AC46" s="194">
        <f>CAMSON!$AS45</f>
        <v>0</v>
      </c>
      <c r="AD46" s="194">
        <f>CAMLAC!$AS45</f>
        <v>0</v>
      </c>
      <c r="AE46" s="194">
        <f>CAMMINH!$AS45</f>
        <v>0</v>
      </c>
      <c r="AF46" s="194" t="e">
        <f>#REF!</f>
        <v>#REF!</v>
      </c>
      <c r="AG46" s="194" t="e">
        <f>#REF!</f>
        <v>#REF!</v>
      </c>
      <c r="AH46" s="194" t="e">
        <f>#REF!</f>
        <v>#REF!</v>
      </c>
      <c r="AI46" s="194" t="e">
        <f>#REF!</f>
        <v>#REF!</v>
      </c>
      <c r="AJ46" s="194" t="e">
        <f>#REF!</f>
        <v>#REF!</v>
      </c>
    </row>
  </sheetData>
  <mergeCells count="11">
    <mergeCell ref="T5:AJ5"/>
    <mergeCell ref="T2:AJ2"/>
    <mergeCell ref="T3:AJ3"/>
    <mergeCell ref="A2:S2"/>
    <mergeCell ref="A3:S3"/>
    <mergeCell ref="E4:AJ4"/>
    <mergeCell ref="A5:A6"/>
    <mergeCell ref="B5:B6"/>
    <mergeCell ref="C5:C6"/>
    <mergeCell ref="D5:D6"/>
    <mergeCell ref="E5:S5"/>
  </mergeCells>
  <phoneticPr fontId="3" type="noConversion"/>
  <pageMargins left="0.55000000000000004" right="0.16" top="0.28999999999999998" bottom="0.19" header="0.22" footer="0.16"/>
  <pageSetup paperSize="8" orientation="landscape" r:id="rId1"/>
  <headerFooter alignWithMargins="0"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showZeros="0" topLeftCell="G1" zoomScale="70" zoomScaleNormal="70" workbookViewId="0">
      <selection activeCell="AC13" sqref="AC13"/>
    </sheetView>
  </sheetViews>
  <sheetFormatPr defaultColWidth="7.85546875" defaultRowHeight="12.75"/>
  <cols>
    <col min="1" max="1" width="5.7109375" style="5" customWidth="1"/>
    <col min="2" max="2" width="41" style="5" customWidth="1"/>
    <col min="3" max="3" width="7.85546875" style="18" customWidth="1"/>
    <col min="4" max="4" width="13.140625" style="5" customWidth="1"/>
    <col min="5" max="6" width="10.140625" style="5" customWidth="1"/>
    <col min="7" max="31" width="9.42578125" style="5" customWidth="1"/>
    <col min="32" max="16384" width="7.85546875" style="5"/>
  </cols>
  <sheetData>
    <row r="1" spans="1:33" ht="15">
      <c r="A1" s="257" t="s">
        <v>205</v>
      </c>
      <c r="B1" s="258"/>
      <c r="C1" s="425"/>
      <c r="D1" s="425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</row>
    <row r="2" spans="1:33" ht="14.25">
      <c r="A2" s="382" t="s">
        <v>301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</row>
    <row r="3" spans="1:33" ht="14.25">
      <c r="A3" s="382" t="s">
        <v>286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</row>
    <row r="4" spans="1:33" ht="14.25">
      <c r="A4" s="383" t="s">
        <v>335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383"/>
      <c r="AA4" s="383"/>
      <c r="AB4" s="383"/>
      <c r="AC4" s="383"/>
      <c r="AD4" s="383"/>
      <c r="AE4" s="383"/>
      <c r="AF4" s="42"/>
      <c r="AG4" s="42"/>
    </row>
    <row r="5" spans="1:33" ht="15">
      <c r="A5" s="260"/>
      <c r="B5" s="261"/>
      <c r="C5" s="261"/>
      <c r="D5" s="262"/>
      <c r="E5" s="408" t="s">
        <v>28</v>
      </c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C5" s="408"/>
      <c r="AD5" s="408"/>
      <c r="AE5" s="408"/>
    </row>
    <row r="6" spans="1:33" ht="14.25">
      <c r="A6" s="424" t="s">
        <v>16</v>
      </c>
      <c r="B6" s="379" t="s">
        <v>155</v>
      </c>
      <c r="C6" s="375" t="s">
        <v>20</v>
      </c>
      <c r="D6" s="377" t="s">
        <v>138</v>
      </c>
      <c r="E6" s="384" t="s">
        <v>139</v>
      </c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6"/>
      <c r="T6" s="384" t="s">
        <v>139</v>
      </c>
      <c r="U6" s="385"/>
      <c r="V6" s="385"/>
      <c r="W6" s="385"/>
      <c r="X6" s="385"/>
      <c r="Y6" s="385"/>
      <c r="Z6" s="385"/>
      <c r="AA6" s="385"/>
      <c r="AB6" s="385"/>
      <c r="AC6" s="385"/>
      <c r="AD6" s="385"/>
      <c r="AE6" s="386"/>
    </row>
    <row r="7" spans="1:33" ht="42.75">
      <c r="A7" s="424"/>
      <c r="B7" s="380"/>
      <c r="C7" s="376"/>
      <c r="D7" s="378"/>
      <c r="E7" s="145" t="s">
        <v>305</v>
      </c>
      <c r="F7" s="145" t="s">
        <v>306</v>
      </c>
      <c r="G7" s="145" t="s">
        <v>307</v>
      </c>
      <c r="H7" s="145" t="s">
        <v>308</v>
      </c>
      <c r="I7" s="145" t="s">
        <v>309</v>
      </c>
      <c r="J7" s="145" t="s">
        <v>310</v>
      </c>
      <c r="K7" s="145" t="s">
        <v>311</v>
      </c>
      <c r="L7" s="145" t="s">
        <v>312</v>
      </c>
      <c r="M7" s="145" t="s">
        <v>313</v>
      </c>
      <c r="N7" s="145" t="s">
        <v>314</v>
      </c>
      <c r="O7" s="145" t="s">
        <v>315</v>
      </c>
      <c r="P7" s="145" t="s">
        <v>316</v>
      </c>
      <c r="Q7" s="145" t="s">
        <v>317</v>
      </c>
      <c r="R7" s="145" t="s">
        <v>318</v>
      </c>
      <c r="S7" s="145" t="s">
        <v>319</v>
      </c>
      <c r="T7" s="145" t="s">
        <v>320</v>
      </c>
      <c r="U7" s="145" t="s">
        <v>321</v>
      </c>
      <c r="V7" s="145" t="s">
        <v>322</v>
      </c>
      <c r="W7" s="145" t="s">
        <v>323</v>
      </c>
      <c r="X7" s="145" t="s">
        <v>324</v>
      </c>
      <c r="Y7" s="145" t="s">
        <v>325</v>
      </c>
      <c r="Z7" s="145" t="s">
        <v>326</v>
      </c>
      <c r="AA7" s="145" t="s">
        <v>327</v>
      </c>
      <c r="AB7" s="145" t="s">
        <v>328</v>
      </c>
      <c r="AC7" s="145" t="s">
        <v>329</v>
      </c>
      <c r="AD7" s="145" t="s">
        <v>330</v>
      </c>
      <c r="AE7" s="145" t="s">
        <v>331</v>
      </c>
    </row>
    <row r="8" spans="1:33" s="40" customFormat="1" ht="30">
      <c r="A8" s="263" t="s">
        <v>60</v>
      </c>
      <c r="B8" s="263" t="s">
        <v>61</v>
      </c>
      <c r="C8" s="263" t="s">
        <v>62</v>
      </c>
      <c r="D8" s="264" t="s">
        <v>332</v>
      </c>
      <c r="E8" s="146">
        <v>-5</v>
      </c>
      <c r="F8" s="146">
        <v>-6</v>
      </c>
      <c r="G8" s="146">
        <v>-7</v>
      </c>
      <c r="H8" s="146">
        <v>-8</v>
      </c>
      <c r="I8" s="146">
        <v>-9</v>
      </c>
      <c r="J8" s="146">
        <v>-10</v>
      </c>
      <c r="K8" s="146">
        <v>-11</v>
      </c>
      <c r="L8" s="146">
        <v>-12</v>
      </c>
      <c r="M8" s="146">
        <v>-13</v>
      </c>
      <c r="N8" s="146">
        <v>-14</v>
      </c>
      <c r="O8" s="146">
        <v>-15</v>
      </c>
      <c r="P8" s="146">
        <v>-16</v>
      </c>
      <c r="Q8" s="146">
        <v>-17</v>
      </c>
      <c r="R8" s="146">
        <v>-18</v>
      </c>
      <c r="S8" s="146">
        <v>-19</v>
      </c>
      <c r="T8" s="146">
        <v>-20</v>
      </c>
      <c r="U8" s="146">
        <v>-21</v>
      </c>
      <c r="V8" s="146">
        <v>-22</v>
      </c>
      <c r="W8" s="146">
        <v>-23</v>
      </c>
      <c r="X8" s="146">
        <v>-24</v>
      </c>
      <c r="Y8" s="146">
        <v>-25</v>
      </c>
      <c r="Z8" s="146">
        <v>-26</v>
      </c>
      <c r="AA8" s="146">
        <v>-27</v>
      </c>
      <c r="AB8" s="146">
        <v>-28</v>
      </c>
      <c r="AC8" s="146">
        <v>-29</v>
      </c>
      <c r="AD8" s="146">
        <v>-30</v>
      </c>
      <c r="AE8" s="146">
        <v>-31</v>
      </c>
    </row>
    <row r="9" spans="1:33" ht="14.25">
      <c r="A9" s="265">
        <v>1</v>
      </c>
      <c r="B9" s="265" t="s">
        <v>31</v>
      </c>
      <c r="C9" s="148" t="s">
        <v>21</v>
      </c>
      <c r="D9" s="266">
        <f>'H12-CC HUYEN'!E46</f>
        <v>95.41</v>
      </c>
      <c r="E9" s="266">
        <f t="array" ref="E9:E47">TRANSPOSE(TTCAMXUYEN!E46:AQ46)</f>
        <v>0</v>
      </c>
      <c r="F9" s="266">
        <f t="array" ref="F9:F47">TRANSPOSE(TTTHIENCAM!E46:AQ46)</f>
        <v>11</v>
      </c>
      <c r="G9" s="266">
        <f t="array" ref="G9:G47">TRANSPOSE(CAMHOA!E46:AQ46)</f>
        <v>10</v>
      </c>
      <c r="H9" s="266">
        <f t="array" ref="H9:H47">TRANSPOSE(CAMDUONG!E46:AQ46)</f>
        <v>20</v>
      </c>
      <c r="I9" s="266">
        <f t="array" ref="I9:I47">TRANSPOSE(CAMBINH!E46:AQ46)</f>
        <v>0</v>
      </c>
      <c r="J9" s="266">
        <f t="array" ref="J9:J47">TRANSPOSE(CAMYEN!E46:AQ46)</f>
        <v>2</v>
      </c>
      <c r="K9" s="266">
        <f t="array" ref="K9:K47">TRANSPOSE(CAMVINH!E46:AQ46)</f>
        <v>0.4</v>
      </c>
      <c r="L9" s="266">
        <f t="array" ref="L9:L47">TRANSPOSE(CAMTHANH!E46:AQ46)</f>
        <v>2.36</v>
      </c>
      <c r="M9" s="266">
        <f t="array" ref="M9:M47">TRANSPOSE(CAMQUANG!E46:AQ46)</f>
        <v>8</v>
      </c>
      <c r="N9" s="266">
        <f t="array" ref="N9:N47">TRANSPOSE(CAMNAM!E46:AQ46)</f>
        <v>2</v>
      </c>
      <c r="O9" s="266">
        <f t="array" ref="O9:O47">TRANSPOSE(CAMHUY!E46:AQ46)</f>
        <v>2.5</v>
      </c>
      <c r="P9" s="266">
        <f t="array" ref="P9:P47">TRANSPOSE(CAMTHACH!E46:AQ46)</f>
        <v>0</v>
      </c>
      <c r="Q9" s="266">
        <f t="array" ref="Q9:Q47">TRANSPOSE(CAMNHUONG!E46:AQ46)</f>
        <v>0</v>
      </c>
      <c r="R9" s="266">
        <f t="array" ref="R9:R47">TRANSPOSE(CAMTHANG!E46:AQ46)</f>
        <v>5</v>
      </c>
      <c r="S9" s="266">
        <f t="array" ref="S9:S47">TRANSPOSE(CAMDUE!E46:AQ46)</f>
        <v>4.5</v>
      </c>
      <c r="T9" s="266">
        <f t="array" ref="T9:T47">TRANSPOSE(CAMPHUC!E46:AQ46)</f>
        <v>4.1500000000000004</v>
      </c>
      <c r="U9" s="266">
        <f t="array" ref="U9:U47">TRANSPOSE(CAMLINH!E46:AQ46)</f>
        <v>0</v>
      </c>
      <c r="V9" s="266">
        <f t="array" ref="V9:V47">TRANSPOSE(CAMQUAN!E46:AQ46)</f>
        <v>0</v>
      </c>
      <c r="W9" s="266">
        <f t="array" ref="W9:W47">TRANSPOSE(CAMHA!E46:AQ46)</f>
        <v>0</v>
      </c>
      <c r="X9" s="266">
        <f t="array" ref="X9:X47">TRANSPOSE(CAMLOC!E46:AQ46)</f>
        <v>18</v>
      </c>
      <c r="Y9" s="266">
        <f t="array" ref="Y9:Y47">TRANSPOSE(CAMHUNG!E46:AQ46)</f>
        <v>0</v>
      </c>
      <c r="Z9" s="266">
        <f t="array" ref="Z9:Z47">TRANSPOSE(CAMTHINH!E46:AQ46)</f>
        <v>0</v>
      </c>
      <c r="AA9" s="266">
        <f t="array" ref="AA9:AA47">TRANSPOSE(CAMMY!E46:AQ46)</f>
        <v>3</v>
      </c>
      <c r="AB9" s="266">
        <f t="array" ref="AB9:AB47">TRANSPOSE(CAMTRUNG!E46:AQ46)</f>
        <v>0</v>
      </c>
      <c r="AC9" s="266">
        <f t="array" ref="AC9:AC47">TRANSPOSE(CAMSON!E46:AQ46)</f>
        <v>0</v>
      </c>
      <c r="AD9" s="266">
        <f t="array" ref="AD9:AD47">TRANSPOSE(CAMLAC!E46:AQ46)</f>
        <v>2.5</v>
      </c>
      <c r="AE9" s="266">
        <f t="array" ref="AE9:AE47">TRANSPOSE(CAMMINH!E46:AQ46)</f>
        <v>0</v>
      </c>
    </row>
    <row r="10" spans="1:33" ht="15">
      <c r="A10" s="149" t="s">
        <v>1</v>
      </c>
      <c r="B10" s="149" t="s">
        <v>78</v>
      </c>
      <c r="C10" s="150" t="s">
        <v>79</v>
      </c>
      <c r="D10" s="267">
        <f>'H12-CC HUYEN'!F46</f>
        <v>0</v>
      </c>
      <c r="E10" s="267">
        <v>0</v>
      </c>
      <c r="F10" s="267">
        <v>0</v>
      </c>
      <c r="G10" s="267">
        <v>0</v>
      </c>
      <c r="H10" s="267">
        <v>0</v>
      </c>
      <c r="I10" s="267">
        <v>0</v>
      </c>
      <c r="J10" s="267">
        <v>0</v>
      </c>
      <c r="K10" s="267">
        <v>0</v>
      </c>
      <c r="L10" s="267">
        <v>0</v>
      </c>
      <c r="M10" s="267">
        <v>0</v>
      </c>
      <c r="N10" s="267">
        <v>0</v>
      </c>
      <c r="O10" s="267">
        <v>0</v>
      </c>
      <c r="P10" s="267">
        <v>0</v>
      </c>
      <c r="Q10" s="267">
        <v>0</v>
      </c>
      <c r="R10" s="267">
        <v>0</v>
      </c>
      <c r="S10" s="267">
        <v>0</v>
      </c>
      <c r="T10" s="267">
        <v>0</v>
      </c>
      <c r="U10" s="267">
        <v>0</v>
      </c>
      <c r="V10" s="267">
        <v>0</v>
      </c>
      <c r="W10" s="267">
        <v>0</v>
      </c>
      <c r="X10" s="267">
        <v>0</v>
      </c>
      <c r="Y10" s="267">
        <v>0</v>
      </c>
      <c r="Z10" s="267">
        <v>0</v>
      </c>
      <c r="AA10" s="267">
        <v>0</v>
      </c>
      <c r="AB10" s="267">
        <v>0</v>
      </c>
      <c r="AC10" s="267">
        <v>0</v>
      </c>
      <c r="AD10" s="267">
        <v>0</v>
      </c>
      <c r="AE10" s="267">
        <v>0</v>
      </c>
    </row>
    <row r="11" spans="1:33" s="16" customFormat="1" ht="15">
      <c r="A11" s="151"/>
      <c r="B11" s="151" t="s">
        <v>76</v>
      </c>
      <c r="C11" s="152" t="s">
        <v>77</v>
      </c>
      <c r="D11" s="268">
        <f>'H12-CC HUYEN'!G46</f>
        <v>0</v>
      </c>
      <c r="E11" s="268">
        <v>0</v>
      </c>
      <c r="F11" s="268">
        <v>0</v>
      </c>
      <c r="G11" s="268">
        <v>0</v>
      </c>
      <c r="H11" s="268">
        <v>0</v>
      </c>
      <c r="I11" s="268">
        <v>0</v>
      </c>
      <c r="J11" s="268">
        <v>0</v>
      </c>
      <c r="K11" s="268">
        <v>0</v>
      </c>
      <c r="L11" s="268">
        <v>0</v>
      </c>
      <c r="M11" s="268">
        <v>0</v>
      </c>
      <c r="N11" s="268">
        <v>0</v>
      </c>
      <c r="O11" s="268">
        <v>0</v>
      </c>
      <c r="P11" s="268">
        <v>0</v>
      </c>
      <c r="Q11" s="268">
        <v>0</v>
      </c>
      <c r="R11" s="268">
        <v>0</v>
      </c>
      <c r="S11" s="268">
        <v>0</v>
      </c>
      <c r="T11" s="268">
        <v>0</v>
      </c>
      <c r="U11" s="268">
        <v>0</v>
      </c>
      <c r="V11" s="268">
        <v>0</v>
      </c>
      <c r="W11" s="268">
        <v>0</v>
      </c>
      <c r="X11" s="268">
        <v>0</v>
      </c>
      <c r="Y11" s="268">
        <v>0</v>
      </c>
      <c r="Z11" s="268">
        <v>0</v>
      </c>
      <c r="AA11" s="268">
        <v>0</v>
      </c>
      <c r="AB11" s="268">
        <v>0</v>
      </c>
      <c r="AC11" s="268">
        <v>0</v>
      </c>
      <c r="AD11" s="268">
        <v>0</v>
      </c>
      <c r="AE11" s="268">
        <v>0</v>
      </c>
    </row>
    <row r="12" spans="1:33" s="16" customFormat="1" ht="15">
      <c r="A12" s="151"/>
      <c r="B12" s="151" t="s">
        <v>192</v>
      </c>
      <c r="C12" s="152" t="s">
        <v>190</v>
      </c>
      <c r="D12" s="268">
        <f>'H12-CC HUYEN'!H46</f>
        <v>0</v>
      </c>
      <c r="E12" s="268">
        <v>0</v>
      </c>
      <c r="F12" s="268">
        <v>0</v>
      </c>
      <c r="G12" s="268">
        <v>0</v>
      </c>
      <c r="H12" s="268">
        <v>0</v>
      </c>
      <c r="I12" s="268">
        <v>0</v>
      </c>
      <c r="J12" s="268">
        <v>0</v>
      </c>
      <c r="K12" s="268">
        <v>0</v>
      </c>
      <c r="L12" s="268">
        <v>0</v>
      </c>
      <c r="M12" s="268">
        <v>0</v>
      </c>
      <c r="N12" s="268">
        <v>0</v>
      </c>
      <c r="O12" s="268">
        <v>0</v>
      </c>
      <c r="P12" s="268">
        <v>0</v>
      </c>
      <c r="Q12" s="268">
        <v>0</v>
      </c>
      <c r="R12" s="268">
        <v>0</v>
      </c>
      <c r="S12" s="268">
        <v>0</v>
      </c>
      <c r="T12" s="268">
        <v>0</v>
      </c>
      <c r="U12" s="268">
        <v>0</v>
      </c>
      <c r="V12" s="268">
        <v>0</v>
      </c>
      <c r="W12" s="268">
        <v>0</v>
      </c>
      <c r="X12" s="268">
        <v>0</v>
      </c>
      <c r="Y12" s="268">
        <v>0</v>
      </c>
      <c r="Z12" s="268">
        <v>0</v>
      </c>
      <c r="AA12" s="268">
        <v>0</v>
      </c>
      <c r="AB12" s="268">
        <v>0</v>
      </c>
      <c r="AC12" s="268">
        <v>0</v>
      </c>
      <c r="AD12" s="268">
        <v>0</v>
      </c>
      <c r="AE12" s="268">
        <v>0</v>
      </c>
    </row>
    <row r="13" spans="1:33" ht="15">
      <c r="A13" s="149" t="s">
        <v>2</v>
      </c>
      <c r="B13" s="149" t="s">
        <v>102</v>
      </c>
      <c r="C13" s="150" t="s">
        <v>51</v>
      </c>
      <c r="D13" s="267">
        <f>'H12-CC HUYEN'!I46</f>
        <v>6.41</v>
      </c>
      <c r="E13" s="267">
        <v>0</v>
      </c>
      <c r="F13" s="267">
        <v>0</v>
      </c>
      <c r="G13" s="267">
        <v>0</v>
      </c>
      <c r="H13" s="267">
        <v>0</v>
      </c>
      <c r="I13" s="267">
        <v>0</v>
      </c>
      <c r="J13" s="267">
        <v>0</v>
      </c>
      <c r="K13" s="267">
        <v>0.4</v>
      </c>
      <c r="L13" s="267">
        <v>2.36</v>
      </c>
      <c r="M13" s="267">
        <v>0</v>
      </c>
      <c r="N13" s="267">
        <v>0</v>
      </c>
      <c r="O13" s="267">
        <v>0</v>
      </c>
      <c r="P13" s="267">
        <v>0</v>
      </c>
      <c r="Q13" s="267">
        <v>0</v>
      </c>
      <c r="R13" s="267">
        <v>0</v>
      </c>
      <c r="S13" s="267">
        <v>0</v>
      </c>
      <c r="T13" s="267">
        <v>3.65</v>
      </c>
      <c r="U13" s="267">
        <v>0</v>
      </c>
      <c r="V13" s="267">
        <v>0</v>
      </c>
      <c r="W13" s="267">
        <v>0</v>
      </c>
      <c r="X13" s="267">
        <v>0</v>
      </c>
      <c r="Y13" s="267">
        <v>0</v>
      </c>
      <c r="Z13" s="267">
        <v>0</v>
      </c>
      <c r="AA13" s="267">
        <v>0</v>
      </c>
      <c r="AB13" s="267">
        <v>0</v>
      </c>
      <c r="AC13" s="267">
        <v>0</v>
      </c>
      <c r="AD13" s="267">
        <v>0</v>
      </c>
      <c r="AE13" s="267">
        <v>0</v>
      </c>
    </row>
    <row r="14" spans="1:33" ht="15">
      <c r="A14" s="149" t="s">
        <v>3</v>
      </c>
      <c r="B14" s="149" t="s">
        <v>34</v>
      </c>
      <c r="C14" s="150" t="s">
        <v>39</v>
      </c>
      <c r="D14" s="267">
        <f>'H12-CC HUYEN'!J46</f>
        <v>2.5</v>
      </c>
      <c r="E14" s="267">
        <v>0</v>
      </c>
      <c r="F14" s="267">
        <v>0</v>
      </c>
      <c r="G14" s="267">
        <v>0</v>
      </c>
      <c r="H14" s="267">
        <v>0</v>
      </c>
      <c r="I14" s="267">
        <v>0</v>
      </c>
      <c r="J14" s="267">
        <v>0</v>
      </c>
      <c r="K14" s="267">
        <v>0</v>
      </c>
      <c r="L14" s="267">
        <v>0</v>
      </c>
      <c r="M14" s="267">
        <v>0</v>
      </c>
      <c r="N14" s="267">
        <v>0</v>
      </c>
      <c r="O14" s="267">
        <v>0</v>
      </c>
      <c r="P14" s="267">
        <v>0</v>
      </c>
      <c r="Q14" s="267">
        <v>0</v>
      </c>
      <c r="R14" s="267">
        <v>0</v>
      </c>
      <c r="S14" s="267">
        <v>0</v>
      </c>
      <c r="T14" s="267">
        <v>0</v>
      </c>
      <c r="U14" s="267">
        <v>0</v>
      </c>
      <c r="V14" s="267">
        <v>0</v>
      </c>
      <c r="W14" s="267">
        <v>0</v>
      </c>
      <c r="X14" s="267">
        <v>0</v>
      </c>
      <c r="Y14" s="267">
        <v>0</v>
      </c>
      <c r="Z14" s="267">
        <v>0</v>
      </c>
      <c r="AA14" s="267">
        <v>0</v>
      </c>
      <c r="AB14" s="267">
        <v>0</v>
      </c>
      <c r="AC14" s="267">
        <v>0</v>
      </c>
      <c r="AD14" s="267">
        <v>2.5</v>
      </c>
      <c r="AE14" s="267">
        <v>0</v>
      </c>
    </row>
    <row r="15" spans="1:33" ht="15">
      <c r="A15" s="149" t="s">
        <v>4</v>
      </c>
      <c r="B15" s="149" t="s">
        <v>11</v>
      </c>
      <c r="C15" s="150" t="s">
        <v>22</v>
      </c>
      <c r="D15" s="267">
        <f>'H12-CC HUYEN'!K46</f>
        <v>0</v>
      </c>
      <c r="E15" s="267">
        <v>0</v>
      </c>
      <c r="F15" s="267">
        <v>0</v>
      </c>
      <c r="G15" s="267">
        <v>0</v>
      </c>
      <c r="H15" s="267">
        <v>0</v>
      </c>
      <c r="I15" s="267">
        <v>0</v>
      </c>
      <c r="J15" s="267">
        <v>0</v>
      </c>
      <c r="K15" s="267">
        <v>0</v>
      </c>
      <c r="L15" s="267">
        <v>0</v>
      </c>
      <c r="M15" s="267">
        <v>0</v>
      </c>
      <c r="N15" s="267">
        <v>0</v>
      </c>
      <c r="O15" s="267">
        <v>0</v>
      </c>
      <c r="P15" s="267">
        <v>0</v>
      </c>
      <c r="Q15" s="267">
        <v>0</v>
      </c>
      <c r="R15" s="267">
        <v>0</v>
      </c>
      <c r="S15" s="267">
        <v>0</v>
      </c>
      <c r="T15" s="267">
        <v>0</v>
      </c>
      <c r="U15" s="267">
        <v>0</v>
      </c>
      <c r="V15" s="267">
        <v>0</v>
      </c>
      <c r="W15" s="267">
        <v>0</v>
      </c>
      <c r="X15" s="267">
        <v>0</v>
      </c>
      <c r="Y15" s="267">
        <v>0</v>
      </c>
      <c r="Z15" s="267">
        <v>0</v>
      </c>
      <c r="AA15" s="267">
        <v>0</v>
      </c>
      <c r="AB15" s="267">
        <v>0</v>
      </c>
      <c r="AC15" s="267">
        <v>0</v>
      </c>
      <c r="AD15" s="267">
        <v>0</v>
      </c>
      <c r="AE15" s="267">
        <v>0</v>
      </c>
    </row>
    <row r="16" spans="1:33" ht="15">
      <c r="A16" s="149" t="s">
        <v>5</v>
      </c>
      <c r="B16" s="149" t="s">
        <v>12</v>
      </c>
      <c r="C16" s="150" t="s">
        <v>23</v>
      </c>
      <c r="D16" s="267">
        <f>'H12-CC HUYEN'!L46</f>
        <v>0</v>
      </c>
      <c r="E16" s="267">
        <v>0</v>
      </c>
      <c r="F16" s="267">
        <v>0</v>
      </c>
      <c r="G16" s="267">
        <v>0</v>
      </c>
      <c r="H16" s="267">
        <v>0</v>
      </c>
      <c r="I16" s="267">
        <v>0</v>
      </c>
      <c r="J16" s="267">
        <v>0</v>
      </c>
      <c r="K16" s="267">
        <v>0</v>
      </c>
      <c r="L16" s="267">
        <v>0</v>
      </c>
      <c r="M16" s="267">
        <v>0</v>
      </c>
      <c r="N16" s="267">
        <v>0</v>
      </c>
      <c r="O16" s="267">
        <v>0</v>
      </c>
      <c r="P16" s="267">
        <v>0</v>
      </c>
      <c r="Q16" s="267">
        <v>0</v>
      </c>
      <c r="R16" s="267">
        <v>0</v>
      </c>
      <c r="S16" s="267">
        <v>0</v>
      </c>
      <c r="T16" s="267">
        <v>0</v>
      </c>
      <c r="U16" s="267">
        <v>0</v>
      </c>
      <c r="V16" s="267">
        <v>0</v>
      </c>
      <c r="W16" s="267">
        <v>0</v>
      </c>
      <c r="X16" s="267">
        <v>0</v>
      </c>
      <c r="Y16" s="267">
        <v>0</v>
      </c>
      <c r="Z16" s="267">
        <v>0</v>
      </c>
      <c r="AA16" s="267">
        <v>0</v>
      </c>
      <c r="AB16" s="267">
        <v>0</v>
      </c>
      <c r="AC16" s="267">
        <v>0</v>
      </c>
      <c r="AD16" s="267">
        <v>0</v>
      </c>
      <c r="AE16" s="267">
        <v>0</v>
      </c>
    </row>
    <row r="17" spans="1:31" ht="15">
      <c r="A17" s="149" t="s">
        <v>36</v>
      </c>
      <c r="B17" s="149" t="s">
        <v>35</v>
      </c>
      <c r="C17" s="150" t="s">
        <v>40</v>
      </c>
      <c r="D17" s="267">
        <f>'H12-CC HUYEN'!M46</f>
        <v>0</v>
      </c>
      <c r="E17" s="267">
        <v>0</v>
      </c>
      <c r="F17" s="267">
        <v>0</v>
      </c>
      <c r="G17" s="267">
        <v>0</v>
      </c>
      <c r="H17" s="267">
        <v>0</v>
      </c>
      <c r="I17" s="267">
        <v>0</v>
      </c>
      <c r="J17" s="267">
        <v>0</v>
      </c>
      <c r="K17" s="267">
        <v>0</v>
      </c>
      <c r="L17" s="267">
        <v>0</v>
      </c>
      <c r="M17" s="267">
        <v>0</v>
      </c>
      <c r="N17" s="267">
        <v>0</v>
      </c>
      <c r="O17" s="267">
        <v>0</v>
      </c>
      <c r="P17" s="267">
        <v>0</v>
      </c>
      <c r="Q17" s="267">
        <v>0</v>
      </c>
      <c r="R17" s="267">
        <v>0</v>
      </c>
      <c r="S17" s="267">
        <v>0</v>
      </c>
      <c r="T17" s="267">
        <v>0</v>
      </c>
      <c r="U17" s="267">
        <v>0</v>
      </c>
      <c r="V17" s="267">
        <v>0</v>
      </c>
      <c r="W17" s="267">
        <v>0</v>
      </c>
      <c r="X17" s="267">
        <v>0</v>
      </c>
      <c r="Y17" s="267">
        <v>0</v>
      </c>
      <c r="Z17" s="267">
        <v>0</v>
      </c>
      <c r="AA17" s="267">
        <v>0</v>
      </c>
      <c r="AB17" s="267">
        <v>0</v>
      </c>
      <c r="AC17" s="267">
        <v>0</v>
      </c>
      <c r="AD17" s="267">
        <v>0</v>
      </c>
      <c r="AE17" s="267">
        <v>0</v>
      </c>
    </row>
    <row r="18" spans="1:31" ht="15">
      <c r="A18" s="149" t="s">
        <v>37</v>
      </c>
      <c r="B18" s="149" t="s">
        <v>83</v>
      </c>
      <c r="C18" s="150" t="s">
        <v>71</v>
      </c>
      <c r="D18" s="267">
        <f>'H12-CC HUYEN'!N46</f>
        <v>72.5</v>
      </c>
      <c r="E18" s="267">
        <v>0</v>
      </c>
      <c r="F18" s="267">
        <v>11</v>
      </c>
      <c r="G18" s="267">
        <v>10</v>
      </c>
      <c r="H18" s="269">
        <v>20</v>
      </c>
      <c r="I18" s="269">
        <v>0</v>
      </c>
      <c r="J18" s="269">
        <v>2</v>
      </c>
      <c r="K18" s="269">
        <v>0</v>
      </c>
      <c r="L18" s="269">
        <v>0</v>
      </c>
      <c r="M18" s="269">
        <v>8</v>
      </c>
      <c r="N18" s="269">
        <v>2</v>
      </c>
      <c r="O18" s="269">
        <v>2.5</v>
      </c>
      <c r="P18" s="269">
        <v>0</v>
      </c>
      <c r="Q18" s="269">
        <v>0</v>
      </c>
      <c r="R18" s="269">
        <v>0</v>
      </c>
      <c r="S18" s="269">
        <v>0</v>
      </c>
      <c r="T18" s="269">
        <v>0</v>
      </c>
      <c r="U18" s="269">
        <v>0</v>
      </c>
      <c r="V18" s="269">
        <v>0</v>
      </c>
      <c r="W18" s="269">
        <v>0</v>
      </c>
      <c r="X18" s="269">
        <v>17</v>
      </c>
      <c r="Y18" s="269">
        <v>0</v>
      </c>
      <c r="Z18" s="269">
        <v>0</v>
      </c>
      <c r="AA18" s="269">
        <v>0</v>
      </c>
      <c r="AB18" s="269">
        <v>0</v>
      </c>
      <c r="AC18" s="269">
        <v>0</v>
      </c>
      <c r="AD18" s="269">
        <v>0</v>
      </c>
      <c r="AE18" s="269">
        <v>0</v>
      </c>
    </row>
    <row r="19" spans="1:31" ht="15">
      <c r="A19" s="149" t="s">
        <v>47</v>
      </c>
      <c r="B19" s="149" t="s">
        <v>45</v>
      </c>
      <c r="C19" s="150" t="s">
        <v>46</v>
      </c>
      <c r="D19" s="267">
        <f>'H12-CC HUYEN'!O46</f>
        <v>0</v>
      </c>
      <c r="E19" s="267">
        <v>0</v>
      </c>
      <c r="F19" s="267">
        <v>0</v>
      </c>
      <c r="G19" s="267">
        <v>0</v>
      </c>
      <c r="H19" s="267">
        <v>0</v>
      </c>
      <c r="I19" s="267">
        <v>0</v>
      </c>
      <c r="J19" s="267">
        <v>0</v>
      </c>
      <c r="K19" s="267">
        <v>0</v>
      </c>
      <c r="L19" s="267">
        <v>0</v>
      </c>
      <c r="M19" s="267">
        <v>0</v>
      </c>
      <c r="N19" s="267">
        <v>0</v>
      </c>
      <c r="O19" s="267">
        <v>0</v>
      </c>
      <c r="P19" s="267">
        <v>0</v>
      </c>
      <c r="Q19" s="267">
        <v>0</v>
      </c>
      <c r="R19" s="267">
        <v>0</v>
      </c>
      <c r="S19" s="267">
        <v>0</v>
      </c>
      <c r="T19" s="267">
        <v>0</v>
      </c>
      <c r="U19" s="267">
        <v>0</v>
      </c>
      <c r="V19" s="267">
        <v>0</v>
      </c>
      <c r="W19" s="267">
        <v>0</v>
      </c>
      <c r="X19" s="267">
        <v>0</v>
      </c>
      <c r="Y19" s="267">
        <v>0</v>
      </c>
      <c r="Z19" s="267">
        <v>0</v>
      </c>
      <c r="AA19" s="267">
        <v>0</v>
      </c>
      <c r="AB19" s="267">
        <v>0</v>
      </c>
      <c r="AC19" s="267">
        <v>0</v>
      </c>
      <c r="AD19" s="267">
        <v>0</v>
      </c>
      <c r="AE19" s="267">
        <v>0</v>
      </c>
    </row>
    <row r="20" spans="1:31" ht="15">
      <c r="A20" s="149" t="s">
        <v>176</v>
      </c>
      <c r="B20" s="149" t="s">
        <v>52</v>
      </c>
      <c r="C20" s="150" t="s">
        <v>53</v>
      </c>
      <c r="D20" s="267">
        <f>'H12-CC HUYEN'!P46</f>
        <v>14</v>
      </c>
      <c r="E20" s="267">
        <v>0</v>
      </c>
      <c r="F20" s="267">
        <v>0</v>
      </c>
      <c r="G20" s="267">
        <v>0</v>
      </c>
      <c r="H20" s="267">
        <v>0</v>
      </c>
      <c r="I20" s="267">
        <v>0</v>
      </c>
      <c r="J20" s="267">
        <v>0</v>
      </c>
      <c r="K20" s="267">
        <v>0</v>
      </c>
      <c r="L20" s="267">
        <v>0</v>
      </c>
      <c r="M20" s="267">
        <v>0</v>
      </c>
      <c r="N20" s="267">
        <v>0</v>
      </c>
      <c r="O20" s="267">
        <v>0</v>
      </c>
      <c r="P20" s="267">
        <v>0</v>
      </c>
      <c r="Q20" s="267">
        <v>0</v>
      </c>
      <c r="R20" s="267">
        <v>5</v>
      </c>
      <c r="S20" s="267">
        <v>4.5</v>
      </c>
      <c r="T20" s="267">
        <v>0.5</v>
      </c>
      <c r="U20" s="267">
        <v>0</v>
      </c>
      <c r="V20" s="267">
        <v>0</v>
      </c>
      <c r="W20" s="267">
        <v>0</v>
      </c>
      <c r="X20" s="267">
        <v>1</v>
      </c>
      <c r="Y20" s="267">
        <v>0</v>
      </c>
      <c r="Z20" s="267">
        <v>0</v>
      </c>
      <c r="AA20" s="267">
        <v>3</v>
      </c>
      <c r="AB20" s="267">
        <v>0</v>
      </c>
      <c r="AC20" s="267">
        <v>0</v>
      </c>
      <c r="AD20" s="267">
        <v>0</v>
      </c>
      <c r="AE20" s="267">
        <v>0</v>
      </c>
    </row>
    <row r="21" spans="1:31" s="6" customFormat="1" ht="14.25">
      <c r="A21" s="147">
        <v>2</v>
      </c>
      <c r="B21" s="147" t="s">
        <v>32</v>
      </c>
      <c r="C21" s="148" t="s">
        <v>24</v>
      </c>
      <c r="D21" s="266">
        <f>'H12-CC HUYEN'!Q46</f>
        <v>359.65</v>
      </c>
      <c r="E21" s="266">
        <v>0.66999999999999993</v>
      </c>
      <c r="F21" s="266">
        <v>237.23</v>
      </c>
      <c r="G21" s="266">
        <v>0.55000000000000004</v>
      </c>
      <c r="H21" s="266">
        <v>15.040000000000001</v>
      </c>
      <c r="I21" s="266">
        <v>0.2</v>
      </c>
      <c r="J21" s="266">
        <v>0.33999999999999997</v>
      </c>
      <c r="K21" s="266">
        <v>3.02</v>
      </c>
      <c r="L21" s="266">
        <v>1.49</v>
      </c>
      <c r="M21" s="266">
        <v>0.22</v>
      </c>
      <c r="N21" s="266">
        <v>2.88</v>
      </c>
      <c r="O21" s="266">
        <v>6.03</v>
      </c>
      <c r="P21" s="266">
        <v>11.610000000000001</v>
      </c>
      <c r="Q21" s="266">
        <v>3.32</v>
      </c>
      <c r="R21" s="266">
        <v>5.42</v>
      </c>
      <c r="S21" s="266">
        <v>1.8900000000000001</v>
      </c>
      <c r="T21" s="266">
        <v>5.83</v>
      </c>
      <c r="U21" s="266">
        <v>4.2</v>
      </c>
      <c r="V21" s="266">
        <v>3.17</v>
      </c>
      <c r="W21" s="266">
        <v>0.51</v>
      </c>
      <c r="X21" s="266">
        <v>0.06</v>
      </c>
      <c r="Y21" s="266">
        <v>13.16</v>
      </c>
      <c r="Z21" s="266">
        <v>1</v>
      </c>
      <c r="AA21" s="266">
        <v>2.5</v>
      </c>
      <c r="AB21" s="266">
        <v>33.71</v>
      </c>
      <c r="AC21" s="266">
        <v>0</v>
      </c>
      <c r="AD21" s="266">
        <v>5.3</v>
      </c>
      <c r="AE21" s="266">
        <v>0.3</v>
      </c>
    </row>
    <row r="22" spans="1:31" ht="15">
      <c r="A22" s="149" t="s">
        <v>17</v>
      </c>
      <c r="B22" s="149" t="s">
        <v>13</v>
      </c>
      <c r="C22" s="150" t="s">
        <v>25</v>
      </c>
      <c r="D22" s="267">
        <f>'H12-CC HUYEN'!R46</f>
        <v>0</v>
      </c>
      <c r="E22" s="267">
        <v>0</v>
      </c>
      <c r="F22" s="267">
        <v>0</v>
      </c>
      <c r="G22" s="267">
        <v>0</v>
      </c>
      <c r="H22" s="267">
        <v>0</v>
      </c>
      <c r="I22" s="267">
        <v>0</v>
      </c>
      <c r="J22" s="267">
        <v>0</v>
      </c>
      <c r="K22" s="267">
        <v>0</v>
      </c>
      <c r="L22" s="267">
        <v>0</v>
      </c>
      <c r="M22" s="267">
        <v>0</v>
      </c>
      <c r="N22" s="267">
        <v>0</v>
      </c>
      <c r="O22" s="267">
        <v>0</v>
      </c>
      <c r="P22" s="267">
        <v>0</v>
      </c>
      <c r="Q22" s="267">
        <v>0</v>
      </c>
      <c r="R22" s="267">
        <v>0</v>
      </c>
      <c r="S22" s="267">
        <v>0</v>
      </c>
      <c r="T22" s="267">
        <v>0</v>
      </c>
      <c r="U22" s="267">
        <v>0</v>
      </c>
      <c r="V22" s="267">
        <v>0</v>
      </c>
      <c r="W22" s="267">
        <v>0</v>
      </c>
      <c r="X22" s="267">
        <v>0</v>
      </c>
      <c r="Y22" s="267">
        <v>0</v>
      </c>
      <c r="Z22" s="267">
        <v>0</v>
      </c>
      <c r="AA22" s="267">
        <v>0</v>
      </c>
      <c r="AB22" s="267">
        <v>0</v>
      </c>
      <c r="AC22" s="267">
        <v>0</v>
      </c>
      <c r="AD22" s="267">
        <v>0</v>
      </c>
      <c r="AE22" s="267">
        <v>0</v>
      </c>
    </row>
    <row r="23" spans="1:31" ht="15">
      <c r="A23" s="149" t="s">
        <v>6</v>
      </c>
      <c r="B23" s="149" t="s">
        <v>14</v>
      </c>
      <c r="C23" s="150" t="s">
        <v>26</v>
      </c>
      <c r="D23" s="267">
        <f>'H12-CC HUYEN'!S46</f>
        <v>0</v>
      </c>
      <c r="E23" s="267">
        <v>0</v>
      </c>
      <c r="F23" s="267">
        <v>0</v>
      </c>
      <c r="G23" s="267">
        <v>0</v>
      </c>
      <c r="H23" s="267">
        <v>0</v>
      </c>
      <c r="I23" s="267">
        <v>0</v>
      </c>
      <c r="J23" s="267">
        <v>0</v>
      </c>
      <c r="K23" s="267">
        <v>0</v>
      </c>
      <c r="L23" s="267">
        <v>0</v>
      </c>
      <c r="M23" s="267">
        <v>0</v>
      </c>
      <c r="N23" s="267">
        <v>0</v>
      </c>
      <c r="O23" s="267">
        <v>0</v>
      </c>
      <c r="P23" s="267">
        <v>0</v>
      </c>
      <c r="Q23" s="267">
        <v>0</v>
      </c>
      <c r="R23" s="267">
        <v>0</v>
      </c>
      <c r="S23" s="267">
        <v>0</v>
      </c>
      <c r="T23" s="267">
        <v>0</v>
      </c>
      <c r="U23" s="267">
        <v>0</v>
      </c>
      <c r="V23" s="267">
        <v>0</v>
      </c>
      <c r="W23" s="267">
        <v>0</v>
      </c>
      <c r="X23" s="267">
        <v>0</v>
      </c>
      <c r="Y23" s="267">
        <v>0</v>
      </c>
      <c r="Z23" s="267">
        <v>0</v>
      </c>
      <c r="AA23" s="267">
        <v>0</v>
      </c>
      <c r="AB23" s="267">
        <v>0</v>
      </c>
      <c r="AC23" s="267">
        <v>0</v>
      </c>
      <c r="AD23" s="267">
        <v>0</v>
      </c>
      <c r="AE23" s="267">
        <v>0</v>
      </c>
    </row>
    <row r="24" spans="1:31" ht="15">
      <c r="A24" s="149" t="s">
        <v>7</v>
      </c>
      <c r="B24" s="149" t="s">
        <v>15</v>
      </c>
      <c r="C24" s="150" t="s">
        <v>118</v>
      </c>
      <c r="D24" s="267">
        <f>'H12-CC HUYEN'!T46</f>
        <v>0</v>
      </c>
      <c r="E24" s="267">
        <v>0</v>
      </c>
      <c r="F24" s="267">
        <v>0</v>
      </c>
      <c r="G24" s="267">
        <v>0</v>
      </c>
      <c r="H24" s="267">
        <v>0</v>
      </c>
      <c r="I24" s="267">
        <v>0</v>
      </c>
      <c r="J24" s="267">
        <v>0</v>
      </c>
      <c r="K24" s="267">
        <v>0</v>
      </c>
      <c r="L24" s="267">
        <v>0</v>
      </c>
      <c r="M24" s="267">
        <v>0</v>
      </c>
      <c r="N24" s="267">
        <v>0</v>
      </c>
      <c r="O24" s="267">
        <v>0</v>
      </c>
      <c r="P24" s="267">
        <v>0</v>
      </c>
      <c r="Q24" s="267">
        <v>0</v>
      </c>
      <c r="R24" s="267">
        <v>0</v>
      </c>
      <c r="S24" s="267">
        <v>0</v>
      </c>
      <c r="T24" s="267">
        <v>0</v>
      </c>
      <c r="U24" s="267">
        <v>0</v>
      </c>
      <c r="V24" s="267">
        <v>0</v>
      </c>
      <c r="W24" s="267">
        <v>0</v>
      </c>
      <c r="X24" s="267">
        <v>0</v>
      </c>
      <c r="Y24" s="267">
        <v>0</v>
      </c>
      <c r="Z24" s="267">
        <v>0</v>
      </c>
      <c r="AA24" s="267">
        <v>0</v>
      </c>
      <c r="AB24" s="267">
        <v>0</v>
      </c>
      <c r="AC24" s="267">
        <v>0</v>
      </c>
      <c r="AD24" s="267">
        <v>0</v>
      </c>
      <c r="AE24" s="267">
        <v>0</v>
      </c>
    </row>
    <row r="25" spans="1:31" ht="15">
      <c r="A25" s="149" t="s">
        <v>8</v>
      </c>
      <c r="B25" s="149" t="s">
        <v>80</v>
      </c>
      <c r="C25" s="150" t="s">
        <v>121</v>
      </c>
      <c r="D25" s="267">
        <f>'H12-CC HUYEN'!U46</f>
        <v>0</v>
      </c>
      <c r="E25" s="267">
        <v>0</v>
      </c>
      <c r="F25" s="267">
        <v>0</v>
      </c>
      <c r="G25" s="267">
        <v>0</v>
      </c>
      <c r="H25" s="267">
        <v>0</v>
      </c>
      <c r="I25" s="267">
        <v>0</v>
      </c>
      <c r="J25" s="267">
        <v>0</v>
      </c>
      <c r="K25" s="267">
        <v>0</v>
      </c>
      <c r="L25" s="267">
        <v>0</v>
      </c>
      <c r="M25" s="267">
        <v>0</v>
      </c>
      <c r="N25" s="267">
        <v>0</v>
      </c>
      <c r="O25" s="267">
        <v>0</v>
      </c>
      <c r="P25" s="267">
        <v>0</v>
      </c>
      <c r="Q25" s="267">
        <v>0</v>
      </c>
      <c r="R25" s="267">
        <v>0</v>
      </c>
      <c r="S25" s="267">
        <v>0</v>
      </c>
      <c r="T25" s="267">
        <v>0</v>
      </c>
      <c r="U25" s="267">
        <v>0</v>
      </c>
      <c r="V25" s="267">
        <v>0</v>
      </c>
      <c r="W25" s="267">
        <v>0</v>
      </c>
      <c r="X25" s="267">
        <v>0</v>
      </c>
      <c r="Y25" s="267">
        <v>0</v>
      </c>
      <c r="Z25" s="267">
        <v>0</v>
      </c>
      <c r="AA25" s="267">
        <v>0</v>
      </c>
      <c r="AB25" s="267">
        <v>0</v>
      </c>
      <c r="AC25" s="267">
        <v>0</v>
      </c>
      <c r="AD25" s="267">
        <v>0</v>
      </c>
      <c r="AE25" s="267">
        <v>0</v>
      </c>
    </row>
    <row r="26" spans="1:31" ht="15">
      <c r="A26" s="149" t="s">
        <v>9</v>
      </c>
      <c r="B26" s="149" t="s">
        <v>84</v>
      </c>
      <c r="C26" s="150" t="s">
        <v>122</v>
      </c>
      <c r="D26" s="267">
        <f>'H12-CC HUYEN'!V46</f>
        <v>0</v>
      </c>
      <c r="E26" s="267">
        <v>0</v>
      </c>
      <c r="F26" s="267">
        <v>0</v>
      </c>
      <c r="G26" s="267">
        <v>0</v>
      </c>
      <c r="H26" s="267">
        <v>0</v>
      </c>
      <c r="I26" s="267">
        <v>0</v>
      </c>
      <c r="J26" s="267">
        <v>0</v>
      </c>
      <c r="K26" s="267">
        <v>0</v>
      </c>
      <c r="L26" s="267">
        <v>0</v>
      </c>
      <c r="M26" s="267">
        <v>0</v>
      </c>
      <c r="N26" s="267">
        <v>0</v>
      </c>
      <c r="O26" s="267">
        <v>0</v>
      </c>
      <c r="P26" s="267">
        <v>0</v>
      </c>
      <c r="Q26" s="267">
        <v>0</v>
      </c>
      <c r="R26" s="267">
        <v>0</v>
      </c>
      <c r="S26" s="267">
        <v>0</v>
      </c>
      <c r="T26" s="267">
        <v>0</v>
      </c>
      <c r="U26" s="267">
        <v>0</v>
      </c>
      <c r="V26" s="267">
        <v>0</v>
      </c>
      <c r="W26" s="267">
        <v>0</v>
      </c>
      <c r="X26" s="267">
        <v>0</v>
      </c>
      <c r="Y26" s="267">
        <v>0</v>
      </c>
      <c r="Z26" s="267">
        <v>0</v>
      </c>
      <c r="AA26" s="267">
        <v>0</v>
      </c>
      <c r="AB26" s="267">
        <v>0</v>
      </c>
      <c r="AC26" s="267">
        <v>0</v>
      </c>
      <c r="AD26" s="267">
        <v>0</v>
      </c>
      <c r="AE26" s="267">
        <v>0</v>
      </c>
    </row>
    <row r="27" spans="1:31" ht="15">
      <c r="A27" s="149" t="s">
        <v>10</v>
      </c>
      <c r="B27" s="149" t="s">
        <v>85</v>
      </c>
      <c r="C27" s="150" t="s">
        <v>120</v>
      </c>
      <c r="D27" s="267">
        <f>'H12-CC HUYEN'!W46</f>
        <v>270.45</v>
      </c>
      <c r="E27" s="267">
        <v>0</v>
      </c>
      <c r="F27" s="267">
        <v>229.99</v>
      </c>
      <c r="G27" s="267">
        <v>0</v>
      </c>
      <c r="H27" s="267">
        <v>0</v>
      </c>
      <c r="I27" s="267">
        <v>0</v>
      </c>
      <c r="J27" s="267">
        <v>0</v>
      </c>
      <c r="K27" s="267">
        <v>0</v>
      </c>
      <c r="L27" s="267">
        <v>0</v>
      </c>
      <c r="M27" s="267">
        <v>0</v>
      </c>
      <c r="N27" s="267">
        <v>0</v>
      </c>
      <c r="O27" s="267">
        <v>3.75</v>
      </c>
      <c r="P27" s="267">
        <v>0</v>
      </c>
      <c r="Q27" s="267">
        <v>0</v>
      </c>
      <c r="R27" s="267">
        <v>0</v>
      </c>
      <c r="S27" s="267">
        <v>0.2</v>
      </c>
      <c r="T27" s="267">
        <v>0</v>
      </c>
      <c r="U27" s="267">
        <v>3</v>
      </c>
      <c r="V27" s="267">
        <v>0</v>
      </c>
      <c r="W27" s="267">
        <v>0</v>
      </c>
      <c r="X27" s="267">
        <v>0</v>
      </c>
      <c r="Y27" s="267">
        <v>0</v>
      </c>
      <c r="Z27" s="267">
        <v>0</v>
      </c>
      <c r="AA27" s="267">
        <v>0</v>
      </c>
      <c r="AB27" s="267">
        <v>29.51</v>
      </c>
      <c r="AC27" s="267">
        <v>0</v>
      </c>
      <c r="AD27" s="267">
        <v>4</v>
      </c>
      <c r="AE27" s="267">
        <v>0</v>
      </c>
    </row>
    <row r="28" spans="1:31" ht="15">
      <c r="A28" s="149" t="s">
        <v>18</v>
      </c>
      <c r="B28" s="149" t="s">
        <v>86</v>
      </c>
      <c r="C28" s="150" t="s">
        <v>48</v>
      </c>
      <c r="D28" s="267">
        <f>'H12-CC HUYEN'!X46</f>
        <v>5.65</v>
      </c>
      <c r="E28" s="267">
        <v>0</v>
      </c>
      <c r="F28" s="267">
        <v>0</v>
      </c>
      <c r="G28" s="267">
        <v>0</v>
      </c>
      <c r="H28" s="267">
        <v>0</v>
      </c>
      <c r="I28" s="267">
        <v>0</v>
      </c>
      <c r="J28" s="267">
        <v>0</v>
      </c>
      <c r="K28" s="267">
        <v>0.45</v>
      </c>
      <c r="L28" s="267">
        <v>0</v>
      </c>
      <c r="M28" s="267">
        <v>0</v>
      </c>
      <c r="N28" s="267">
        <v>0</v>
      </c>
      <c r="O28" s="267">
        <v>0.2</v>
      </c>
      <c r="P28" s="267">
        <v>0</v>
      </c>
      <c r="Q28" s="267">
        <v>0</v>
      </c>
      <c r="R28" s="267">
        <v>0</v>
      </c>
      <c r="S28" s="267">
        <v>0</v>
      </c>
      <c r="T28" s="267">
        <v>0</v>
      </c>
      <c r="U28" s="267">
        <v>0</v>
      </c>
      <c r="V28" s="267">
        <v>0</v>
      </c>
      <c r="W28" s="267">
        <v>0</v>
      </c>
      <c r="X28" s="267">
        <v>0</v>
      </c>
      <c r="Y28" s="267">
        <v>2</v>
      </c>
      <c r="Z28" s="267">
        <v>1</v>
      </c>
      <c r="AA28" s="267">
        <v>0</v>
      </c>
      <c r="AB28" s="267">
        <v>2</v>
      </c>
      <c r="AC28" s="267">
        <v>0</v>
      </c>
      <c r="AD28" s="267">
        <v>0</v>
      </c>
      <c r="AE28" s="267">
        <v>0</v>
      </c>
    </row>
    <row r="29" spans="1:31" ht="15">
      <c r="A29" s="149" t="s">
        <v>19</v>
      </c>
      <c r="B29" s="149" t="s">
        <v>87</v>
      </c>
      <c r="C29" s="150" t="s">
        <v>41</v>
      </c>
      <c r="D29" s="267">
        <f>'H12-CC HUYEN'!Y46</f>
        <v>0</v>
      </c>
      <c r="E29" s="267">
        <v>0</v>
      </c>
      <c r="F29" s="267">
        <v>0</v>
      </c>
      <c r="G29" s="267">
        <v>0</v>
      </c>
      <c r="H29" s="267">
        <v>0</v>
      </c>
      <c r="I29" s="267">
        <v>0</v>
      </c>
      <c r="J29" s="267">
        <v>0</v>
      </c>
      <c r="K29" s="267">
        <v>0</v>
      </c>
      <c r="L29" s="267">
        <v>0</v>
      </c>
      <c r="M29" s="267">
        <v>0</v>
      </c>
      <c r="N29" s="267">
        <v>0</v>
      </c>
      <c r="O29" s="267">
        <v>0</v>
      </c>
      <c r="P29" s="267">
        <v>0</v>
      </c>
      <c r="Q29" s="267">
        <v>0</v>
      </c>
      <c r="R29" s="267">
        <v>0</v>
      </c>
      <c r="S29" s="267">
        <v>0</v>
      </c>
      <c r="T29" s="267">
        <v>0</v>
      </c>
      <c r="U29" s="267">
        <v>0</v>
      </c>
      <c r="V29" s="267">
        <v>0</v>
      </c>
      <c r="W29" s="267">
        <v>0</v>
      </c>
      <c r="X29" s="267">
        <v>0</v>
      </c>
      <c r="Y29" s="267">
        <v>0</v>
      </c>
      <c r="Z29" s="267">
        <v>0</v>
      </c>
      <c r="AA29" s="267">
        <v>0</v>
      </c>
      <c r="AB29" s="267">
        <v>0</v>
      </c>
      <c r="AC29" s="267">
        <v>0</v>
      </c>
      <c r="AD29" s="267">
        <v>0</v>
      </c>
      <c r="AE29" s="267">
        <v>0</v>
      </c>
    </row>
    <row r="30" spans="1:31" ht="30">
      <c r="A30" s="149" t="s">
        <v>42</v>
      </c>
      <c r="B30" s="149" t="s">
        <v>126</v>
      </c>
      <c r="C30" s="150" t="s">
        <v>27</v>
      </c>
      <c r="D30" s="267">
        <f>'H12-CC HUYEN'!Z46</f>
        <v>48.629999999999995</v>
      </c>
      <c r="E30" s="267">
        <v>0.6</v>
      </c>
      <c r="F30" s="267">
        <v>5.2</v>
      </c>
      <c r="G30" s="267">
        <v>0.1</v>
      </c>
      <c r="H30" s="269">
        <v>8.24</v>
      </c>
      <c r="I30" s="269">
        <v>0.2</v>
      </c>
      <c r="J30" s="269">
        <v>0.3</v>
      </c>
      <c r="K30" s="269">
        <v>0.7</v>
      </c>
      <c r="L30" s="269">
        <v>0.44</v>
      </c>
      <c r="M30" s="269">
        <v>0.2</v>
      </c>
      <c r="N30" s="269">
        <v>2.2799999999999998</v>
      </c>
      <c r="O30" s="269">
        <v>0.7</v>
      </c>
      <c r="P30" s="269">
        <v>10.14</v>
      </c>
      <c r="Q30" s="269">
        <v>0.27</v>
      </c>
      <c r="R30" s="269">
        <v>0.24</v>
      </c>
      <c r="S30" s="269">
        <v>0</v>
      </c>
      <c r="T30" s="269">
        <v>2.04</v>
      </c>
      <c r="U30" s="269">
        <v>1.2</v>
      </c>
      <c r="V30" s="269">
        <v>2.14</v>
      </c>
      <c r="W30" s="269">
        <v>0.26</v>
      </c>
      <c r="X30" s="269">
        <v>0</v>
      </c>
      <c r="Y30" s="269">
        <v>10.63</v>
      </c>
      <c r="Z30" s="269">
        <v>0</v>
      </c>
      <c r="AA30" s="269">
        <v>1.25</v>
      </c>
      <c r="AB30" s="269">
        <v>1.2</v>
      </c>
      <c r="AC30" s="269">
        <v>0</v>
      </c>
      <c r="AD30" s="269">
        <v>0</v>
      </c>
      <c r="AE30" s="269">
        <v>0.3</v>
      </c>
    </row>
    <row r="31" spans="1:31" ht="15">
      <c r="A31" s="149" t="s">
        <v>125</v>
      </c>
      <c r="B31" s="149" t="s">
        <v>101</v>
      </c>
      <c r="C31" s="150" t="s">
        <v>140</v>
      </c>
      <c r="D31" s="267">
        <f>'H12-CC HUYEN'!AA46</f>
        <v>0.53</v>
      </c>
      <c r="E31" s="267">
        <v>0</v>
      </c>
      <c r="F31" s="267">
        <v>0</v>
      </c>
      <c r="G31" s="267">
        <v>0</v>
      </c>
      <c r="H31" s="269">
        <v>0</v>
      </c>
      <c r="I31" s="269">
        <v>0</v>
      </c>
      <c r="J31" s="269">
        <v>0</v>
      </c>
      <c r="K31" s="269">
        <v>0</v>
      </c>
      <c r="L31" s="269">
        <v>0</v>
      </c>
      <c r="M31" s="269">
        <v>0</v>
      </c>
      <c r="N31" s="269">
        <v>0</v>
      </c>
      <c r="O31" s="269">
        <v>0</v>
      </c>
      <c r="P31" s="269">
        <v>0</v>
      </c>
      <c r="Q31" s="269">
        <v>0</v>
      </c>
      <c r="R31" s="269">
        <v>0</v>
      </c>
      <c r="S31" s="269">
        <v>0</v>
      </c>
      <c r="T31" s="269">
        <v>0</v>
      </c>
      <c r="U31" s="269">
        <v>0</v>
      </c>
      <c r="V31" s="269">
        <v>0</v>
      </c>
      <c r="W31" s="269">
        <v>0</v>
      </c>
      <c r="X31" s="269">
        <v>0</v>
      </c>
      <c r="Y31" s="269">
        <v>0.53</v>
      </c>
      <c r="Z31" s="269">
        <v>0</v>
      </c>
      <c r="AA31" s="269">
        <v>0</v>
      </c>
      <c r="AB31" s="269">
        <v>0</v>
      </c>
      <c r="AC31" s="269">
        <v>0</v>
      </c>
      <c r="AD31" s="269">
        <v>0</v>
      </c>
      <c r="AE31" s="269">
        <v>0</v>
      </c>
    </row>
    <row r="32" spans="1:31" ht="15">
      <c r="A32" s="149" t="s">
        <v>167</v>
      </c>
      <c r="B32" s="149" t="s">
        <v>116</v>
      </c>
      <c r="C32" s="150" t="s">
        <v>119</v>
      </c>
      <c r="D32" s="267">
        <f>'H12-CC HUYEN'!AB46</f>
        <v>0</v>
      </c>
      <c r="E32" s="267">
        <v>0</v>
      </c>
      <c r="F32" s="267">
        <v>0</v>
      </c>
      <c r="G32" s="267">
        <v>0</v>
      </c>
      <c r="H32" s="269">
        <v>0</v>
      </c>
      <c r="I32" s="269">
        <v>0</v>
      </c>
      <c r="J32" s="269">
        <v>0</v>
      </c>
      <c r="K32" s="269">
        <v>0</v>
      </c>
      <c r="L32" s="269">
        <v>0</v>
      </c>
      <c r="M32" s="269">
        <v>0</v>
      </c>
      <c r="N32" s="269">
        <v>0</v>
      </c>
      <c r="O32" s="269">
        <v>0</v>
      </c>
      <c r="P32" s="269">
        <v>0</v>
      </c>
      <c r="Q32" s="269">
        <v>0</v>
      </c>
      <c r="R32" s="269">
        <v>0</v>
      </c>
      <c r="S32" s="269">
        <v>0</v>
      </c>
      <c r="T32" s="269">
        <v>0</v>
      </c>
      <c r="U32" s="269">
        <v>0</v>
      </c>
      <c r="V32" s="269">
        <v>0</v>
      </c>
      <c r="W32" s="269">
        <v>0</v>
      </c>
      <c r="X32" s="269">
        <v>0</v>
      </c>
      <c r="Y32" s="269">
        <v>0</v>
      </c>
      <c r="Z32" s="269">
        <v>0</v>
      </c>
      <c r="AA32" s="269">
        <v>0</v>
      </c>
      <c r="AB32" s="269">
        <v>0</v>
      </c>
      <c r="AC32" s="269">
        <v>0</v>
      </c>
      <c r="AD32" s="269">
        <v>0</v>
      </c>
      <c r="AE32" s="269">
        <v>0</v>
      </c>
    </row>
    <row r="33" spans="1:31" ht="15">
      <c r="A33" s="149" t="s">
        <v>168</v>
      </c>
      <c r="B33" s="149" t="s">
        <v>81</v>
      </c>
      <c r="C33" s="150" t="s">
        <v>70</v>
      </c>
      <c r="D33" s="267">
        <f>'H12-CC HUYEN'!AC46</f>
        <v>0</v>
      </c>
      <c r="E33" s="267">
        <v>0</v>
      </c>
      <c r="F33" s="267">
        <v>0</v>
      </c>
      <c r="G33" s="267">
        <v>0</v>
      </c>
      <c r="H33" s="269">
        <v>0</v>
      </c>
      <c r="I33" s="269">
        <v>0</v>
      </c>
      <c r="J33" s="269">
        <v>0</v>
      </c>
      <c r="K33" s="269">
        <v>0</v>
      </c>
      <c r="L33" s="269">
        <v>0</v>
      </c>
      <c r="M33" s="269">
        <v>0</v>
      </c>
      <c r="N33" s="269">
        <v>0</v>
      </c>
      <c r="O33" s="269">
        <v>0</v>
      </c>
      <c r="P33" s="269">
        <v>0</v>
      </c>
      <c r="Q33" s="269">
        <v>0</v>
      </c>
      <c r="R33" s="269">
        <v>0</v>
      </c>
      <c r="S33" s="269">
        <v>0</v>
      </c>
      <c r="T33" s="269">
        <v>0</v>
      </c>
      <c r="U33" s="269">
        <v>0</v>
      </c>
      <c r="V33" s="269">
        <v>0</v>
      </c>
      <c r="W33" s="269">
        <v>0</v>
      </c>
      <c r="X33" s="269">
        <v>0</v>
      </c>
      <c r="Y33" s="269">
        <v>0</v>
      </c>
      <c r="Z33" s="269">
        <v>0</v>
      </c>
      <c r="AA33" s="269">
        <v>0</v>
      </c>
      <c r="AB33" s="269">
        <v>0</v>
      </c>
      <c r="AC33" s="269">
        <v>0</v>
      </c>
      <c r="AD33" s="269">
        <v>0</v>
      </c>
      <c r="AE33" s="269">
        <v>0</v>
      </c>
    </row>
    <row r="34" spans="1:31" ht="15">
      <c r="A34" s="149" t="s">
        <v>169</v>
      </c>
      <c r="B34" s="149" t="s">
        <v>88</v>
      </c>
      <c r="C34" s="150" t="s">
        <v>93</v>
      </c>
      <c r="D34" s="267">
        <f>'H12-CC HUYEN'!AD46</f>
        <v>19.299999999999997</v>
      </c>
      <c r="E34" s="267">
        <v>0</v>
      </c>
      <c r="F34" s="267">
        <v>0</v>
      </c>
      <c r="G34" s="267">
        <v>0.45</v>
      </c>
      <c r="H34" s="267">
        <v>3.4</v>
      </c>
      <c r="I34" s="267">
        <v>0</v>
      </c>
      <c r="J34" s="267">
        <v>0.04</v>
      </c>
      <c r="K34" s="267">
        <v>1.87</v>
      </c>
      <c r="L34" s="267">
        <v>0.85</v>
      </c>
      <c r="M34" s="267">
        <v>0.02</v>
      </c>
      <c r="N34" s="267">
        <v>0.6</v>
      </c>
      <c r="O34" s="267">
        <v>1.38</v>
      </c>
      <c r="P34" s="267">
        <v>1.47</v>
      </c>
      <c r="Q34" s="267">
        <v>2.9</v>
      </c>
      <c r="R34" s="267">
        <v>0.7</v>
      </c>
      <c r="S34" s="267">
        <v>0.44</v>
      </c>
      <c r="T34" s="267">
        <v>1.0900000000000001</v>
      </c>
      <c r="U34" s="267">
        <v>0</v>
      </c>
      <c r="V34" s="267">
        <v>0.98</v>
      </c>
      <c r="W34" s="267">
        <v>0</v>
      </c>
      <c r="X34" s="267">
        <v>0.06</v>
      </c>
      <c r="Y34" s="267">
        <v>0</v>
      </c>
      <c r="Z34" s="267">
        <v>0</v>
      </c>
      <c r="AA34" s="267">
        <v>1.25</v>
      </c>
      <c r="AB34" s="267">
        <v>0.5</v>
      </c>
      <c r="AC34" s="267">
        <v>0</v>
      </c>
      <c r="AD34" s="267">
        <v>1.3</v>
      </c>
      <c r="AE34" s="267">
        <v>0</v>
      </c>
    </row>
    <row r="35" spans="1:31" ht="15">
      <c r="A35" s="149" t="s">
        <v>170</v>
      </c>
      <c r="B35" s="149" t="s">
        <v>89</v>
      </c>
      <c r="C35" s="150" t="s">
        <v>94</v>
      </c>
      <c r="D35" s="267">
        <f>'H12-CC HUYEN'!AE46</f>
        <v>0.54</v>
      </c>
      <c r="E35" s="267">
        <v>0</v>
      </c>
      <c r="F35" s="267">
        <v>0.54</v>
      </c>
      <c r="G35" s="267">
        <v>0</v>
      </c>
      <c r="H35" s="267">
        <v>0</v>
      </c>
      <c r="I35" s="267">
        <v>0</v>
      </c>
      <c r="J35" s="267">
        <v>0</v>
      </c>
      <c r="K35" s="267">
        <v>0</v>
      </c>
      <c r="L35" s="267">
        <v>0</v>
      </c>
      <c r="M35" s="267">
        <v>0</v>
      </c>
      <c r="N35" s="267">
        <v>0</v>
      </c>
      <c r="O35" s="267">
        <v>0</v>
      </c>
      <c r="P35" s="267">
        <v>0</v>
      </c>
      <c r="Q35" s="267">
        <v>0</v>
      </c>
      <c r="R35" s="267">
        <v>0</v>
      </c>
      <c r="S35" s="267">
        <v>0</v>
      </c>
      <c r="T35" s="267">
        <v>0</v>
      </c>
      <c r="U35" s="267">
        <v>0</v>
      </c>
      <c r="V35" s="267">
        <v>0</v>
      </c>
      <c r="W35" s="267">
        <v>0</v>
      </c>
      <c r="X35" s="267">
        <v>0</v>
      </c>
      <c r="Y35" s="267">
        <v>0</v>
      </c>
      <c r="Z35" s="267">
        <v>0</v>
      </c>
      <c r="AA35" s="267">
        <v>0</v>
      </c>
      <c r="AB35" s="267">
        <v>0</v>
      </c>
      <c r="AC35" s="267">
        <v>0</v>
      </c>
      <c r="AD35" s="267">
        <v>0</v>
      </c>
      <c r="AE35" s="267">
        <v>0</v>
      </c>
    </row>
    <row r="36" spans="1:31" ht="15">
      <c r="A36" s="149" t="s">
        <v>171</v>
      </c>
      <c r="B36" s="149" t="s">
        <v>90</v>
      </c>
      <c r="C36" s="150" t="s">
        <v>98</v>
      </c>
      <c r="D36" s="267">
        <f>'H12-CC HUYEN'!AF46</f>
        <v>7.0000000000000007E-2</v>
      </c>
      <c r="E36" s="267">
        <v>7.0000000000000007E-2</v>
      </c>
      <c r="F36" s="267">
        <v>0</v>
      </c>
      <c r="G36" s="267">
        <v>0</v>
      </c>
      <c r="H36" s="267">
        <v>0</v>
      </c>
      <c r="I36" s="267">
        <v>0</v>
      </c>
      <c r="J36" s="267">
        <v>0</v>
      </c>
      <c r="K36" s="267">
        <v>0</v>
      </c>
      <c r="L36" s="267">
        <v>0</v>
      </c>
      <c r="M36" s="267">
        <v>0</v>
      </c>
      <c r="N36" s="267">
        <v>0</v>
      </c>
      <c r="O36" s="267">
        <v>0</v>
      </c>
      <c r="P36" s="267">
        <v>0</v>
      </c>
      <c r="Q36" s="267">
        <v>0</v>
      </c>
      <c r="R36" s="267">
        <v>0</v>
      </c>
      <c r="S36" s="267">
        <v>0</v>
      </c>
      <c r="T36" s="267">
        <v>0</v>
      </c>
      <c r="U36" s="267">
        <v>0</v>
      </c>
      <c r="V36" s="267">
        <v>0</v>
      </c>
      <c r="W36" s="267">
        <v>0</v>
      </c>
      <c r="X36" s="267">
        <v>0</v>
      </c>
      <c r="Y36" s="267">
        <v>0</v>
      </c>
      <c r="Z36" s="267">
        <v>0</v>
      </c>
      <c r="AA36" s="267">
        <v>0</v>
      </c>
      <c r="AB36" s="267">
        <v>0</v>
      </c>
      <c r="AC36" s="267">
        <v>0</v>
      </c>
      <c r="AD36" s="267">
        <v>0</v>
      </c>
      <c r="AE36" s="267">
        <v>0</v>
      </c>
    </row>
    <row r="37" spans="1:31" ht="15">
      <c r="A37" s="149" t="s">
        <v>172</v>
      </c>
      <c r="B37" s="149" t="s">
        <v>113</v>
      </c>
      <c r="C37" s="150" t="s">
        <v>95</v>
      </c>
      <c r="D37" s="267">
        <f>'H12-CC HUYEN'!AG46</f>
        <v>0</v>
      </c>
      <c r="E37" s="267">
        <v>0</v>
      </c>
      <c r="F37" s="267">
        <v>0</v>
      </c>
      <c r="G37" s="267">
        <v>0</v>
      </c>
      <c r="H37" s="269">
        <v>0</v>
      </c>
      <c r="I37" s="269">
        <v>0</v>
      </c>
      <c r="J37" s="269">
        <v>0</v>
      </c>
      <c r="K37" s="269">
        <v>0</v>
      </c>
      <c r="L37" s="269">
        <v>0</v>
      </c>
      <c r="M37" s="269">
        <v>0</v>
      </c>
      <c r="N37" s="269">
        <v>0</v>
      </c>
      <c r="O37" s="269">
        <v>0</v>
      </c>
      <c r="P37" s="269">
        <v>0</v>
      </c>
      <c r="Q37" s="269">
        <v>0</v>
      </c>
      <c r="R37" s="269">
        <v>0</v>
      </c>
      <c r="S37" s="269">
        <v>0</v>
      </c>
      <c r="T37" s="269">
        <v>0</v>
      </c>
      <c r="U37" s="269">
        <v>0</v>
      </c>
      <c r="V37" s="269">
        <v>0</v>
      </c>
      <c r="W37" s="269">
        <v>0</v>
      </c>
      <c r="X37" s="269">
        <v>0</v>
      </c>
      <c r="Y37" s="269">
        <v>0</v>
      </c>
      <c r="Z37" s="269">
        <v>0</v>
      </c>
      <c r="AA37" s="269">
        <v>0</v>
      </c>
      <c r="AB37" s="269">
        <v>0</v>
      </c>
      <c r="AC37" s="269">
        <v>0</v>
      </c>
      <c r="AD37" s="269">
        <v>0</v>
      </c>
      <c r="AE37" s="269">
        <v>0</v>
      </c>
    </row>
    <row r="38" spans="1:31" ht="15">
      <c r="A38" s="149" t="s">
        <v>173</v>
      </c>
      <c r="B38" s="149" t="s">
        <v>117</v>
      </c>
      <c r="C38" s="150" t="s">
        <v>114</v>
      </c>
      <c r="D38" s="267">
        <f>'H12-CC HUYEN'!AH46</f>
        <v>0</v>
      </c>
      <c r="E38" s="267">
        <v>0</v>
      </c>
      <c r="F38" s="267">
        <v>0</v>
      </c>
      <c r="G38" s="267">
        <v>0</v>
      </c>
      <c r="H38" s="269">
        <v>0</v>
      </c>
      <c r="I38" s="269">
        <v>0</v>
      </c>
      <c r="J38" s="269">
        <v>0</v>
      </c>
      <c r="K38" s="269">
        <v>0</v>
      </c>
      <c r="L38" s="269">
        <v>0</v>
      </c>
      <c r="M38" s="269">
        <v>0</v>
      </c>
      <c r="N38" s="269">
        <v>0</v>
      </c>
      <c r="O38" s="269">
        <v>0</v>
      </c>
      <c r="P38" s="269">
        <v>0</v>
      </c>
      <c r="Q38" s="269">
        <v>0</v>
      </c>
      <c r="R38" s="269">
        <v>0</v>
      </c>
      <c r="S38" s="269">
        <v>0</v>
      </c>
      <c r="T38" s="269">
        <v>0</v>
      </c>
      <c r="U38" s="269">
        <v>0</v>
      </c>
      <c r="V38" s="269">
        <v>0</v>
      </c>
      <c r="W38" s="269">
        <v>0</v>
      </c>
      <c r="X38" s="269">
        <v>0</v>
      </c>
      <c r="Y38" s="269">
        <v>0</v>
      </c>
      <c r="Z38" s="269">
        <v>0</v>
      </c>
      <c r="AA38" s="269">
        <v>0</v>
      </c>
      <c r="AB38" s="269">
        <v>0</v>
      </c>
      <c r="AC38" s="269">
        <v>0</v>
      </c>
      <c r="AD38" s="269">
        <v>0</v>
      </c>
      <c r="AE38" s="269">
        <v>0</v>
      </c>
    </row>
    <row r="39" spans="1:31" ht="15">
      <c r="A39" s="149" t="s">
        <v>174</v>
      </c>
      <c r="B39" s="149" t="s">
        <v>91</v>
      </c>
      <c r="C39" s="150" t="s">
        <v>96</v>
      </c>
      <c r="D39" s="267">
        <f>'H12-CC HUYEN'!AI46</f>
        <v>0</v>
      </c>
      <c r="E39" s="267">
        <v>0</v>
      </c>
      <c r="F39" s="267">
        <v>0</v>
      </c>
      <c r="G39" s="267">
        <v>0</v>
      </c>
      <c r="H39" s="269">
        <v>0</v>
      </c>
      <c r="I39" s="269">
        <v>0</v>
      </c>
      <c r="J39" s="269">
        <v>0</v>
      </c>
      <c r="K39" s="269">
        <v>0</v>
      </c>
      <c r="L39" s="269">
        <v>0</v>
      </c>
      <c r="M39" s="269">
        <v>0</v>
      </c>
      <c r="N39" s="269">
        <v>0</v>
      </c>
      <c r="O39" s="269">
        <v>0</v>
      </c>
      <c r="P39" s="269">
        <v>0</v>
      </c>
      <c r="Q39" s="269">
        <v>0</v>
      </c>
      <c r="R39" s="269">
        <v>0</v>
      </c>
      <c r="S39" s="269">
        <v>0</v>
      </c>
      <c r="T39" s="269">
        <v>0</v>
      </c>
      <c r="U39" s="269">
        <v>0</v>
      </c>
      <c r="V39" s="269">
        <v>0</v>
      </c>
      <c r="W39" s="269">
        <v>0</v>
      </c>
      <c r="X39" s="269">
        <v>0</v>
      </c>
      <c r="Y39" s="269">
        <v>0</v>
      </c>
      <c r="Z39" s="269">
        <v>0</v>
      </c>
      <c r="AA39" s="269">
        <v>0</v>
      </c>
      <c r="AB39" s="269">
        <v>0</v>
      </c>
      <c r="AC39" s="269">
        <v>0</v>
      </c>
      <c r="AD39" s="269">
        <v>0</v>
      </c>
      <c r="AE39" s="269">
        <v>0</v>
      </c>
    </row>
    <row r="40" spans="1:31" ht="30">
      <c r="A40" s="149" t="s">
        <v>175</v>
      </c>
      <c r="B40" s="149" t="s">
        <v>92</v>
      </c>
      <c r="C40" s="150" t="s">
        <v>43</v>
      </c>
      <c r="D40" s="267">
        <f>'H12-CC HUYEN'!AJ46</f>
        <v>12.93</v>
      </c>
      <c r="E40" s="267">
        <v>0</v>
      </c>
      <c r="F40" s="267">
        <v>1</v>
      </c>
      <c r="G40" s="267">
        <v>0</v>
      </c>
      <c r="H40" s="269">
        <v>3</v>
      </c>
      <c r="I40" s="269">
        <v>0</v>
      </c>
      <c r="J40" s="269">
        <v>0</v>
      </c>
      <c r="K40" s="269">
        <v>0</v>
      </c>
      <c r="L40" s="269">
        <v>0.2</v>
      </c>
      <c r="M40" s="269">
        <v>0</v>
      </c>
      <c r="N40" s="269">
        <v>0</v>
      </c>
      <c r="O40" s="269">
        <v>0</v>
      </c>
      <c r="P40" s="269">
        <v>0</v>
      </c>
      <c r="Q40" s="269">
        <v>0</v>
      </c>
      <c r="R40" s="269">
        <v>4.4800000000000004</v>
      </c>
      <c r="S40" s="269">
        <v>1</v>
      </c>
      <c r="T40" s="269">
        <v>2.5</v>
      </c>
      <c r="U40" s="269">
        <v>0</v>
      </c>
      <c r="V40" s="269">
        <v>0</v>
      </c>
      <c r="W40" s="269">
        <v>0.25</v>
      </c>
      <c r="X40" s="269">
        <v>0</v>
      </c>
      <c r="Y40" s="269">
        <v>0</v>
      </c>
      <c r="Z40" s="269">
        <v>0</v>
      </c>
      <c r="AA40" s="269">
        <v>0</v>
      </c>
      <c r="AB40" s="269">
        <v>0.5</v>
      </c>
      <c r="AC40" s="269">
        <v>0</v>
      </c>
      <c r="AD40" s="269">
        <v>0</v>
      </c>
      <c r="AE40" s="269">
        <v>0</v>
      </c>
    </row>
    <row r="41" spans="1:31" ht="15">
      <c r="A41" s="149" t="s">
        <v>177</v>
      </c>
      <c r="B41" s="149" t="s">
        <v>99</v>
      </c>
      <c r="C41" s="150" t="s">
        <v>49</v>
      </c>
      <c r="D41" s="267">
        <f>'H12-CC HUYEN'!AK46</f>
        <v>0</v>
      </c>
      <c r="E41" s="267">
        <v>0</v>
      </c>
      <c r="F41" s="267">
        <v>0</v>
      </c>
      <c r="G41" s="267">
        <v>0</v>
      </c>
      <c r="H41" s="269">
        <v>0</v>
      </c>
      <c r="I41" s="269">
        <v>0</v>
      </c>
      <c r="J41" s="269">
        <v>0</v>
      </c>
      <c r="K41" s="269">
        <v>0</v>
      </c>
      <c r="L41" s="269">
        <v>0</v>
      </c>
      <c r="M41" s="269">
        <v>0</v>
      </c>
      <c r="N41" s="269">
        <v>0</v>
      </c>
      <c r="O41" s="269">
        <v>0</v>
      </c>
      <c r="P41" s="269">
        <v>0</v>
      </c>
      <c r="Q41" s="269">
        <v>0</v>
      </c>
      <c r="R41" s="269">
        <v>0</v>
      </c>
      <c r="S41" s="269">
        <v>0</v>
      </c>
      <c r="T41" s="269">
        <v>0</v>
      </c>
      <c r="U41" s="269">
        <v>0</v>
      </c>
      <c r="V41" s="269">
        <v>0</v>
      </c>
      <c r="W41" s="269">
        <v>0</v>
      </c>
      <c r="X41" s="269">
        <v>0</v>
      </c>
      <c r="Y41" s="269">
        <v>0</v>
      </c>
      <c r="Z41" s="269">
        <v>0</v>
      </c>
      <c r="AA41" s="269">
        <v>0</v>
      </c>
      <c r="AB41" s="269">
        <v>0</v>
      </c>
      <c r="AC41" s="269">
        <v>0</v>
      </c>
      <c r="AD41" s="269">
        <v>0</v>
      </c>
      <c r="AE41" s="269">
        <v>0</v>
      </c>
    </row>
    <row r="42" spans="1:31" ht="15">
      <c r="A42" s="149" t="s">
        <v>178</v>
      </c>
      <c r="B42" s="149" t="s">
        <v>144</v>
      </c>
      <c r="C42" s="150" t="s">
        <v>142</v>
      </c>
      <c r="D42" s="267">
        <f>'H12-CC HUYEN'!AL46</f>
        <v>1.55</v>
      </c>
      <c r="E42" s="267">
        <v>0</v>
      </c>
      <c r="F42" s="267">
        <v>0.5</v>
      </c>
      <c r="G42" s="267">
        <v>0</v>
      </c>
      <c r="H42" s="269">
        <v>0.4</v>
      </c>
      <c r="I42" s="269">
        <v>0</v>
      </c>
      <c r="J42" s="269">
        <v>0</v>
      </c>
      <c r="K42" s="269">
        <v>0</v>
      </c>
      <c r="L42" s="269">
        <v>0</v>
      </c>
      <c r="M42" s="269">
        <v>0</v>
      </c>
      <c r="N42" s="269">
        <v>0</v>
      </c>
      <c r="O42" s="269">
        <v>0</v>
      </c>
      <c r="P42" s="269">
        <v>0</v>
      </c>
      <c r="Q42" s="269">
        <v>0.15</v>
      </c>
      <c r="R42" s="269">
        <v>0</v>
      </c>
      <c r="S42" s="269">
        <v>0.25</v>
      </c>
      <c r="T42" s="269">
        <v>0.2</v>
      </c>
      <c r="U42" s="269">
        <v>0</v>
      </c>
      <c r="V42" s="269">
        <v>0.05</v>
      </c>
      <c r="W42" s="269">
        <v>0</v>
      </c>
      <c r="X42" s="269">
        <v>0</v>
      </c>
      <c r="Y42" s="269">
        <v>0</v>
      </c>
      <c r="Z42" s="269">
        <v>0</v>
      </c>
      <c r="AA42" s="269">
        <v>0</v>
      </c>
      <c r="AB42" s="269">
        <v>0</v>
      </c>
      <c r="AC42" s="269">
        <v>0</v>
      </c>
      <c r="AD42" s="269">
        <v>0</v>
      </c>
      <c r="AE42" s="269">
        <v>0</v>
      </c>
    </row>
    <row r="43" spans="1:31" ht="15">
      <c r="A43" s="149" t="s">
        <v>179</v>
      </c>
      <c r="B43" s="149" t="s">
        <v>145</v>
      </c>
      <c r="C43" s="150" t="s">
        <v>143</v>
      </c>
      <c r="D43" s="267">
        <f>'H12-CC HUYEN'!AM46</f>
        <v>0</v>
      </c>
      <c r="E43" s="267">
        <v>0</v>
      </c>
      <c r="F43" s="267">
        <v>0</v>
      </c>
      <c r="G43" s="267">
        <v>0</v>
      </c>
      <c r="H43" s="269">
        <v>0</v>
      </c>
      <c r="I43" s="269">
        <v>0</v>
      </c>
      <c r="J43" s="269">
        <v>0</v>
      </c>
      <c r="K43" s="269">
        <v>0</v>
      </c>
      <c r="L43" s="269">
        <v>0</v>
      </c>
      <c r="M43" s="269">
        <v>0</v>
      </c>
      <c r="N43" s="269">
        <v>0</v>
      </c>
      <c r="O43" s="269">
        <v>0</v>
      </c>
      <c r="P43" s="269">
        <v>0</v>
      </c>
      <c r="Q43" s="269">
        <v>0</v>
      </c>
      <c r="R43" s="269">
        <v>0</v>
      </c>
      <c r="S43" s="269">
        <v>0</v>
      </c>
      <c r="T43" s="269">
        <v>0</v>
      </c>
      <c r="U43" s="269">
        <v>0</v>
      </c>
      <c r="V43" s="269">
        <v>0</v>
      </c>
      <c r="W43" s="269">
        <v>0</v>
      </c>
      <c r="X43" s="269">
        <v>0</v>
      </c>
      <c r="Y43" s="269">
        <v>0</v>
      </c>
      <c r="Z43" s="269">
        <v>0</v>
      </c>
      <c r="AA43" s="269">
        <v>0</v>
      </c>
      <c r="AB43" s="269">
        <v>0</v>
      </c>
      <c r="AC43" s="269">
        <v>0</v>
      </c>
      <c r="AD43" s="269">
        <v>0</v>
      </c>
      <c r="AE43" s="269">
        <v>0</v>
      </c>
    </row>
    <row r="44" spans="1:31" ht="15">
      <c r="A44" s="149" t="s">
        <v>180</v>
      </c>
      <c r="B44" s="149" t="s">
        <v>141</v>
      </c>
      <c r="C44" s="150" t="s">
        <v>100</v>
      </c>
      <c r="D44" s="267">
        <f>'H12-CC HUYEN'!AN46</f>
        <v>0</v>
      </c>
      <c r="E44" s="267">
        <v>0</v>
      </c>
      <c r="F44" s="267">
        <v>0</v>
      </c>
      <c r="G44" s="267">
        <v>0</v>
      </c>
      <c r="H44" s="269">
        <v>0</v>
      </c>
      <c r="I44" s="269">
        <v>0</v>
      </c>
      <c r="J44" s="269">
        <v>0</v>
      </c>
      <c r="K44" s="269">
        <v>0</v>
      </c>
      <c r="L44" s="269">
        <v>0</v>
      </c>
      <c r="M44" s="269">
        <v>0</v>
      </c>
      <c r="N44" s="269">
        <v>0</v>
      </c>
      <c r="O44" s="269">
        <v>0</v>
      </c>
      <c r="P44" s="269">
        <v>0</v>
      </c>
      <c r="Q44" s="269">
        <v>0</v>
      </c>
      <c r="R44" s="269">
        <v>0</v>
      </c>
      <c r="S44" s="269">
        <v>0</v>
      </c>
      <c r="T44" s="269">
        <v>0</v>
      </c>
      <c r="U44" s="269">
        <v>0</v>
      </c>
      <c r="V44" s="269">
        <v>0</v>
      </c>
      <c r="W44" s="269">
        <v>0</v>
      </c>
      <c r="X44" s="269">
        <v>0</v>
      </c>
      <c r="Y44" s="269">
        <v>0</v>
      </c>
      <c r="Z44" s="269">
        <v>0</v>
      </c>
      <c r="AA44" s="269">
        <v>0</v>
      </c>
      <c r="AB44" s="269">
        <v>0</v>
      </c>
      <c r="AC44" s="269">
        <v>0</v>
      </c>
      <c r="AD44" s="269">
        <v>0</v>
      </c>
      <c r="AE44" s="269">
        <v>0</v>
      </c>
    </row>
    <row r="45" spans="1:31" ht="15">
      <c r="A45" s="149" t="s">
        <v>181</v>
      </c>
      <c r="B45" s="149" t="s">
        <v>147</v>
      </c>
      <c r="C45" s="150" t="s">
        <v>148</v>
      </c>
      <c r="D45" s="267">
        <f>'H12-CC HUYEN'!AO46</f>
        <v>0</v>
      </c>
      <c r="E45" s="267">
        <v>0</v>
      </c>
      <c r="F45" s="267">
        <v>0</v>
      </c>
      <c r="G45" s="267">
        <v>0</v>
      </c>
      <c r="H45" s="269">
        <v>0</v>
      </c>
      <c r="I45" s="269">
        <v>0</v>
      </c>
      <c r="J45" s="269">
        <v>0</v>
      </c>
      <c r="K45" s="269">
        <v>0</v>
      </c>
      <c r="L45" s="269">
        <v>0</v>
      </c>
      <c r="M45" s="269">
        <v>0</v>
      </c>
      <c r="N45" s="269">
        <v>0</v>
      </c>
      <c r="O45" s="269">
        <v>0</v>
      </c>
      <c r="P45" s="269">
        <v>0</v>
      </c>
      <c r="Q45" s="269">
        <v>0</v>
      </c>
      <c r="R45" s="269">
        <v>0</v>
      </c>
      <c r="S45" s="269">
        <v>0</v>
      </c>
      <c r="T45" s="269">
        <v>0</v>
      </c>
      <c r="U45" s="269">
        <v>0</v>
      </c>
      <c r="V45" s="269">
        <v>0</v>
      </c>
      <c r="W45" s="269">
        <v>0</v>
      </c>
      <c r="X45" s="269">
        <v>0</v>
      </c>
      <c r="Y45" s="269">
        <v>0</v>
      </c>
      <c r="Z45" s="269">
        <v>0</v>
      </c>
      <c r="AA45" s="269">
        <v>0</v>
      </c>
      <c r="AB45" s="269">
        <v>0</v>
      </c>
      <c r="AC45" s="269">
        <v>0</v>
      </c>
      <c r="AD45" s="269">
        <v>0</v>
      </c>
      <c r="AE45" s="269">
        <v>0</v>
      </c>
    </row>
    <row r="46" spans="1:31" ht="15">
      <c r="A46" s="149" t="s">
        <v>182</v>
      </c>
      <c r="B46" s="149" t="s">
        <v>146</v>
      </c>
      <c r="C46" s="150" t="s">
        <v>149</v>
      </c>
      <c r="D46" s="267">
        <f>'H12-CC HUYEN'!AP46</f>
        <v>0</v>
      </c>
      <c r="E46" s="267">
        <v>0</v>
      </c>
      <c r="F46" s="267">
        <v>0</v>
      </c>
      <c r="G46" s="267">
        <v>0</v>
      </c>
      <c r="H46" s="269">
        <v>0</v>
      </c>
      <c r="I46" s="269">
        <v>0</v>
      </c>
      <c r="J46" s="269">
        <v>0</v>
      </c>
      <c r="K46" s="269">
        <v>0</v>
      </c>
      <c r="L46" s="269">
        <v>0</v>
      </c>
      <c r="M46" s="269">
        <v>0</v>
      </c>
      <c r="N46" s="269">
        <v>0</v>
      </c>
      <c r="O46" s="269">
        <v>0</v>
      </c>
      <c r="P46" s="269">
        <v>0</v>
      </c>
      <c r="Q46" s="269">
        <v>0</v>
      </c>
      <c r="R46" s="269">
        <v>0</v>
      </c>
      <c r="S46" s="269">
        <v>0</v>
      </c>
      <c r="T46" s="269">
        <v>0</v>
      </c>
      <c r="U46" s="269">
        <v>0</v>
      </c>
      <c r="V46" s="269">
        <v>0</v>
      </c>
      <c r="W46" s="269">
        <v>0</v>
      </c>
      <c r="X46" s="269">
        <v>0</v>
      </c>
      <c r="Y46" s="269">
        <v>0</v>
      </c>
      <c r="Z46" s="269">
        <v>0</v>
      </c>
      <c r="AA46" s="269">
        <v>0</v>
      </c>
      <c r="AB46" s="269">
        <v>0</v>
      </c>
      <c r="AC46" s="269">
        <v>0</v>
      </c>
      <c r="AD46" s="269">
        <v>0</v>
      </c>
      <c r="AE46" s="269">
        <v>0</v>
      </c>
    </row>
    <row r="47" spans="1:31" ht="15">
      <c r="A47" s="270" t="s">
        <v>183</v>
      </c>
      <c r="B47" s="270" t="s">
        <v>74</v>
      </c>
      <c r="C47" s="271" t="s">
        <v>75</v>
      </c>
      <c r="D47" s="272">
        <f>'H12-CC HUYEN'!AQ46</f>
        <v>0</v>
      </c>
      <c r="E47" s="272">
        <v>0</v>
      </c>
      <c r="F47" s="272">
        <v>0</v>
      </c>
      <c r="G47" s="272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0</v>
      </c>
      <c r="Q47" s="273">
        <v>0</v>
      </c>
      <c r="R47" s="273">
        <v>0</v>
      </c>
      <c r="S47" s="273">
        <v>0</v>
      </c>
      <c r="T47" s="273">
        <v>0</v>
      </c>
      <c r="U47" s="273">
        <v>0</v>
      </c>
      <c r="V47" s="273">
        <v>0</v>
      </c>
      <c r="W47" s="273">
        <v>0</v>
      </c>
      <c r="X47" s="273">
        <v>0</v>
      </c>
      <c r="Y47" s="273">
        <v>0</v>
      </c>
      <c r="Z47" s="273">
        <v>0</v>
      </c>
      <c r="AA47" s="273">
        <v>0</v>
      </c>
      <c r="AB47" s="273">
        <v>0</v>
      </c>
      <c r="AC47" s="273">
        <v>0</v>
      </c>
      <c r="AD47" s="273">
        <v>0</v>
      </c>
      <c r="AE47" s="273">
        <v>0</v>
      </c>
    </row>
  </sheetData>
  <mergeCells count="13">
    <mergeCell ref="T2:AE2"/>
    <mergeCell ref="T4:AE4"/>
    <mergeCell ref="A3:S3"/>
    <mergeCell ref="A2:S2"/>
    <mergeCell ref="A4:S4"/>
    <mergeCell ref="C1:D1"/>
    <mergeCell ref="A6:A7"/>
    <mergeCell ref="B6:B7"/>
    <mergeCell ref="C6:C7"/>
    <mergeCell ref="D6:D7"/>
    <mergeCell ref="E5:AE5"/>
    <mergeCell ref="E6:S6"/>
    <mergeCell ref="T6:AE6"/>
  </mergeCells>
  <phoneticPr fontId="0" type="noConversion"/>
  <pageMargins left="0.51181102362204722" right="0.15748031496062992" top="0.19685039370078741" bottom="0.23622047244094491" header="0.15748031496062992" footer="0.15748031496062992"/>
  <pageSetup paperSize="8" orientation="landscape" blackAndWhite="1" r:id="rId1"/>
  <headerFooter alignWithMargins="0"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6"/>
  <sheetViews>
    <sheetView showZeros="0" zoomScaleNormal="100" workbookViewId="0">
      <pane xSplit="2" ySplit="5" topLeftCell="C51" activePane="bottomRight" state="frozen"/>
      <selection pane="topRight" activeCell="C1" sqref="C1"/>
      <selection pane="bottomLeft" activeCell="A8" sqref="A8"/>
      <selection pane="bottomRight" activeCell="L64" sqref="L64"/>
    </sheetView>
  </sheetViews>
  <sheetFormatPr defaultColWidth="7.85546875" defaultRowHeight="12.75"/>
  <cols>
    <col min="1" max="1" width="4.7109375" style="36" customWidth="1"/>
    <col min="2" max="2" width="23.28515625" style="22" customWidth="1"/>
    <col min="3" max="3" width="21.5703125" style="22" hidden="1" customWidth="1"/>
    <col min="4" max="4" width="6.5703125" style="135" hidden="1" customWidth="1"/>
    <col min="5" max="5" width="6.85546875" style="135" customWidth="1"/>
    <col min="6" max="6" width="7.7109375" style="135" customWidth="1"/>
    <col min="7" max="7" width="7.5703125" style="135" customWidth="1"/>
    <col min="8" max="8" width="6.42578125" style="135" bestFit="1" customWidth="1"/>
    <col min="9" max="9" width="5.42578125" style="135" bestFit="1" customWidth="1"/>
    <col min="10" max="10" width="4.7109375" style="135" bestFit="1" customWidth="1"/>
    <col min="11" max="11" width="7.5703125" style="135" customWidth="1"/>
    <col min="12" max="12" width="12" style="135" customWidth="1"/>
    <col min="13" max="13" width="10.7109375" style="343" hidden="1" customWidth="1"/>
    <col min="14" max="14" width="7.140625" style="136" customWidth="1"/>
    <col min="15" max="15" width="7.85546875" style="22" customWidth="1"/>
    <col min="16" max="16384" width="7.85546875" style="22"/>
  </cols>
  <sheetData>
    <row r="1" spans="1:16" s="10" customFormat="1" ht="15.75">
      <c r="A1" s="274" t="s">
        <v>250</v>
      </c>
      <c r="B1" s="275"/>
      <c r="C1" s="275"/>
      <c r="D1" s="276"/>
      <c r="E1" s="276"/>
      <c r="F1" s="276"/>
      <c r="G1" s="276"/>
      <c r="H1" s="276"/>
      <c r="I1" s="276"/>
      <c r="J1" s="276"/>
      <c r="K1" s="276"/>
      <c r="L1" s="276"/>
      <c r="M1" s="340"/>
      <c r="N1" s="277"/>
      <c r="O1" s="5"/>
      <c r="P1" s="5"/>
    </row>
    <row r="2" spans="1:16" s="10" customFormat="1" ht="15.75" customHeight="1">
      <c r="A2" s="428" t="s">
        <v>303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5"/>
    </row>
    <row r="3" spans="1:16" s="10" customFormat="1" ht="15.75" customHeight="1">
      <c r="A3" s="429" t="s">
        <v>335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5"/>
    </row>
    <row r="4" spans="1:16" s="235" customFormat="1">
      <c r="A4" s="430" t="s">
        <v>16</v>
      </c>
      <c r="B4" s="432" t="s">
        <v>164</v>
      </c>
      <c r="C4" s="432" t="s">
        <v>287</v>
      </c>
      <c r="D4" s="432" t="s">
        <v>212</v>
      </c>
      <c r="E4" s="432" t="s">
        <v>211</v>
      </c>
      <c r="F4" s="432" t="s">
        <v>210</v>
      </c>
      <c r="G4" s="437" t="s">
        <v>208</v>
      </c>
      <c r="H4" s="438"/>
      <c r="I4" s="438"/>
      <c r="J4" s="438"/>
      <c r="K4" s="439"/>
      <c r="L4" s="432" t="s">
        <v>804</v>
      </c>
      <c r="M4" s="440" t="s">
        <v>799</v>
      </c>
      <c r="N4" s="426" t="s">
        <v>288</v>
      </c>
      <c r="O4" s="426" t="s">
        <v>206</v>
      </c>
      <c r="P4" s="278"/>
    </row>
    <row r="5" spans="1:16" s="235" customFormat="1" ht="38.25">
      <c r="A5" s="431"/>
      <c r="B5" s="433"/>
      <c r="C5" s="433"/>
      <c r="D5" s="433"/>
      <c r="E5" s="433"/>
      <c r="F5" s="433"/>
      <c r="G5" s="236" t="s">
        <v>209</v>
      </c>
      <c r="H5" s="237" t="s">
        <v>79</v>
      </c>
      <c r="I5" s="237" t="s">
        <v>22</v>
      </c>
      <c r="J5" s="237" t="s">
        <v>23</v>
      </c>
      <c r="K5" s="237" t="s">
        <v>215</v>
      </c>
      <c r="L5" s="433"/>
      <c r="M5" s="441"/>
      <c r="N5" s="427"/>
      <c r="O5" s="427"/>
      <c r="P5" s="278"/>
    </row>
    <row r="6" spans="1:16" s="285" customFormat="1" ht="11.25">
      <c r="A6" s="279" t="s">
        <v>297</v>
      </c>
      <c r="B6" s="280" t="s">
        <v>102</v>
      </c>
      <c r="C6" s="281"/>
      <c r="D6" s="282"/>
      <c r="E6" s="283">
        <f>SUM(E7:E19)</f>
        <v>1628.7</v>
      </c>
      <c r="F6" s="283">
        <f t="shared" ref="F6:K6" si="0">SUM(F7:F19)</f>
        <v>14.799999999999999</v>
      </c>
      <c r="G6" s="283">
        <f t="shared" si="0"/>
        <v>1613.9</v>
      </c>
      <c r="H6" s="283">
        <f t="shared" si="0"/>
        <v>42.2</v>
      </c>
      <c r="I6" s="283">
        <f t="shared" si="0"/>
        <v>0</v>
      </c>
      <c r="J6" s="283">
        <f t="shared" si="0"/>
        <v>0</v>
      </c>
      <c r="K6" s="283">
        <f t="shared" si="0"/>
        <v>1571.7</v>
      </c>
      <c r="L6" s="282"/>
      <c r="M6" s="341"/>
      <c r="N6" s="282"/>
      <c r="O6" s="303"/>
    </row>
    <row r="7" spans="1:16" s="284" customFormat="1" ht="11.25">
      <c r="A7" s="286">
        <v>1</v>
      </c>
      <c r="B7" s="287" t="s">
        <v>350</v>
      </c>
      <c r="C7" s="287" t="s">
        <v>351</v>
      </c>
      <c r="D7" s="287" t="s">
        <v>51</v>
      </c>
      <c r="E7" s="288">
        <f>SUM(F7:G7)</f>
        <v>18.7</v>
      </c>
      <c r="F7" s="288"/>
      <c r="G7" s="288">
        <f t="shared" ref="G7:G19" si="1">SUM(H7:K7)</f>
        <v>18.7</v>
      </c>
      <c r="H7" s="288">
        <v>18.7</v>
      </c>
      <c r="I7" s="288"/>
      <c r="J7" s="288"/>
      <c r="K7" s="288">
        <v>0</v>
      </c>
      <c r="L7" s="286" t="s">
        <v>352</v>
      </c>
      <c r="M7" s="338">
        <v>2</v>
      </c>
      <c r="N7" s="286"/>
      <c r="O7" s="286"/>
    </row>
    <row r="8" spans="1:16" s="284" customFormat="1" ht="11.25">
      <c r="A8" s="286">
        <v>2</v>
      </c>
      <c r="B8" s="287" t="s">
        <v>350</v>
      </c>
      <c r="C8" s="287" t="s">
        <v>353</v>
      </c>
      <c r="D8" s="287" t="s">
        <v>51</v>
      </c>
      <c r="E8" s="288">
        <f>F8+G8</f>
        <v>1.5</v>
      </c>
      <c r="F8" s="288"/>
      <c r="G8" s="288">
        <f t="shared" si="1"/>
        <v>1.5</v>
      </c>
      <c r="H8" s="288">
        <v>1.5</v>
      </c>
      <c r="I8" s="288"/>
      <c r="J8" s="288"/>
      <c r="K8" s="288">
        <v>0</v>
      </c>
      <c r="L8" s="286" t="s">
        <v>354</v>
      </c>
      <c r="M8" s="338">
        <v>3</v>
      </c>
      <c r="N8" s="286"/>
      <c r="O8" s="286"/>
    </row>
    <row r="9" spans="1:16" s="284" customFormat="1" ht="22.5">
      <c r="A9" s="434">
        <v>3</v>
      </c>
      <c r="B9" s="287" t="s">
        <v>355</v>
      </c>
      <c r="C9" s="287"/>
      <c r="D9" s="287" t="s">
        <v>51</v>
      </c>
      <c r="E9" s="288">
        <f>F9+G9</f>
        <v>227.69</v>
      </c>
      <c r="F9" s="288"/>
      <c r="G9" s="288">
        <f t="shared" si="1"/>
        <v>227.69</v>
      </c>
      <c r="H9" s="288">
        <v>0</v>
      </c>
      <c r="I9" s="289"/>
      <c r="J9" s="289"/>
      <c r="K9" s="288">
        <v>227.69</v>
      </c>
      <c r="L9" s="286" t="s">
        <v>356</v>
      </c>
      <c r="M9" s="338">
        <v>4</v>
      </c>
      <c r="N9" s="286">
        <v>2016</v>
      </c>
      <c r="O9" s="286"/>
    </row>
    <row r="10" spans="1:16" s="284" customFormat="1" ht="22.5">
      <c r="A10" s="435"/>
      <c r="B10" s="287" t="s">
        <v>355</v>
      </c>
      <c r="C10" s="287"/>
      <c r="D10" s="287" t="s">
        <v>51</v>
      </c>
      <c r="E10" s="288">
        <f>F10+G10</f>
        <v>454.6</v>
      </c>
      <c r="F10" s="288"/>
      <c r="G10" s="288">
        <f t="shared" si="1"/>
        <v>454.6</v>
      </c>
      <c r="H10" s="288">
        <v>0</v>
      </c>
      <c r="I10" s="289"/>
      <c r="J10" s="289"/>
      <c r="K10" s="288">
        <v>454.6</v>
      </c>
      <c r="L10" s="286" t="s">
        <v>356</v>
      </c>
      <c r="M10" s="338">
        <v>5</v>
      </c>
      <c r="N10" s="286"/>
      <c r="O10" s="286"/>
    </row>
    <row r="11" spans="1:16" s="290" customFormat="1" ht="22.5">
      <c r="A11" s="435"/>
      <c r="B11" s="287" t="s">
        <v>355</v>
      </c>
      <c r="C11" s="287"/>
      <c r="D11" s="287" t="s">
        <v>51</v>
      </c>
      <c r="E11" s="288">
        <f>SUM(F11:G11)</f>
        <v>228.25</v>
      </c>
      <c r="F11" s="288"/>
      <c r="G11" s="288">
        <f t="shared" si="1"/>
        <v>228.25</v>
      </c>
      <c r="H11" s="288">
        <v>0</v>
      </c>
      <c r="I11" s="288"/>
      <c r="J11" s="288"/>
      <c r="K11" s="288">
        <v>228.25</v>
      </c>
      <c r="L11" s="286" t="s">
        <v>357</v>
      </c>
      <c r="M11" s="338">
        <v>10</v>
      </c>
      <c r="N11" s="286">
        <v>2016</v>
      </c>
      <c r="O11" s="286"/>
    </row>
    <row r="12" spans="1:16" s="290" customFormat="1" ht="22.5">
      <c r="A12" s="436"/>
      <c r="B12" s="287" t="s">
        <v>355</v>
      </c>
      <c r="C12" s="287"/>
      <c r="D12" s="287" t="s">
        <v>51</v>
      </c>
      <c r="E12" s="288">
        <f>SUM(F12:G12)</f>
        <v>600.75</v>
      </c>
      <c r="F12" s="288"/>
      <c r="G12" s="288">
        <f t="shared" si="1"/>
        <v>600.75</v>
      </c>
      <c r="H12" s="288">
        <v>0</v>
      </c>
      <c r="I12" s="288"/>
      <c r="J12" s="288"/>
      <c r="K12" s="288">
        <v>600.75</v>
      </c>
      <c r="L12" s="286" t="s">
        <v>357</v>
      </c>
      <c r="M12" s="338">
        <v>11</v>
      </c>
      <c r="N12" s="286"/>
      <c r="O12" s="286"/>
    </row>
    <row r="13" spans="1:16" s="284" customFormat="1" ht="11.25">
      <c r="A13" s="286">
        <v>4</v>
      </c>
      <c r="B13" s="287" t="s">
        <v>350</v>
      </c>
      <c r="C13" s="287" t="s">
        <v>358</v>
      </c>
      <c r="D13" s="287" t="s">
        <v>51</v>
      </c>
      <c r="E13" s="288">
        <f>SUM(F13:G13)</f>
        <v>17</v>
      </c>
      <c r="F13" s="288"/>
      <c r="G13" s="288">
        <f t="shared" si="1"/>
        <v>17</v>
      </c>
      <c r="H13" s="288">
        <v>17</v>
      </c>
      <c r="I13" s="288"/>
      <c r="J13" s="288"/>
      <c r="K13" s="288">
        <v>0</v>
      </c>
      <c r="L13" s="286" t="s">
        <v>359</v>
      </c>
      <c r="M13" s="338">
        <v>6</v>
      </c>
      <c r="N13" s="286"/>
      <c r="O13" s="286"/>
    </row>
    <row r="14" spans="1:16" s="284" customFormat="1" ht="11.25">
      <c r="A14" s="286">
        <v>5</v>
      </c>
      <c r="B14" s="287" t="s">
        <v>360</v>
      </c>
      <c r="C14" s="287" t="s">
        <v>361</v>
      </c>
      <c r="D14" s="287" t="s">
        <v>51</v>
      </c>
      <c r="E14" s="288">
        <f>F14+G14</f>
        <v>7.65</v>
      </c>
      <c r="F14" s="288">
        <v>4</v>
      </c>
      <c r="G14" s="288">
        <f t="shared" si="1"/>
        <v>3.65</v>
      </c>
      <c r="H14" s="288">
        <v>0</v>
      </c>
      <c r="I14" s="288"/>
      <c r="J14" s="288"/>
      <c r="K14" s="288">
        <v>3.65</v>
      </c>
      <c r="L14" s="291" t="s">
        <v>362</v>
      </c>
      <c r="M14" s="338">
        <v>7</v>
      </c>
      <c r="N14" s="291">
        <v>2017</v>
      </c>
      <c r="O14" s="286"/>
    </row>
    <row r="15" spans="1:16" s="290" customFormat="1" ht="11.25">
      <c r="A15" s="286">
        <v>6</v>
      </c>
      <c r="B15" s="287" t="s">
        <v>363</v>
      </c>
      <c r="C15" s="287" t="s">
        <v>364</v>
      </c>
      <c r="D15" s="287" t="s">
        <v>51</v>
      </c>
      <c r="E15" s="288">
        <f>SUM(F15:G15)</f>
        <v>56</v>
      </c>
      <c r="F15" s="288">
        <v>2</v>
      </c>
      <c r="G15" s="288">
        <f t="shared" si="1"/>
        <v>54</v>
      </c>
      <c r="H15" s="288">
        <v>0</v>
      </c>
      <c r="I15" s="288"/>
      <c r="J15" s="288"/>
      <c r="K15" s="288">
        <v>54</v>
      </c>
      <c r="L15" s="286" t="s">
        <v>357</v>
      </c>
      <c r="M15" s="338">
        <v>8</v>
      </c>
      <c r="N15" s="286"/>
      <c r="O15" s="286"/>
    </row>
    <row r="16" spans="1:16" s="290" customFormat="1" ht="11.25">
      <c r="A16" s="286">
        <v>7</v>
      </c>
      <c r="B16" s="287" t="s">
        <v>365</v>
      </c>
      <c r="C16" s="287" t="s">
        <v>366</v>
      </c>
      <c r="D16" s="287" t="s">
        <v>51</v>
      </c>
      <c r="E16" s="288">
        <f>SUM(F16:G16)</f>
        <v>5</v>
      </c>
      <c r="F16" s="288">
        <v>5</v>
      </c>
      <c r="G16" s="288">
        <f t="shared" si="1"/>
        <v>0</v>
      </c>
      <c r="H16" s="288">
        <v>0</v>
      </c>
      <c r="I16" s="288"/>
      <c r="J16" s="288"/>
      <c r="K16" s="288">
        <v>0</v>
      </c>
      <c r="L16" s="286" t="s">
        <v>357</v>
      </c>
      <c r="M16" s="338">
        <v>9</v>
      </c>
      <c r="N16" s="286"/>
      <c r="O16" s="286"/>
    </row>
    <row r="17" spans="1:15" s="290" customFormat="1" ht="22.5">
      <c r="A17" s="286">
        <v>8</v>
      </c>
      <c r="B17" s="287" t="s">
        <v>367</v>
      </c>
      <c r="C17" s="287" t="s">
        <v>368</v>
      </c>
      <c r="D17" s="287" t="s">
        <v>51</v>
      </c>
      <c r="E17" s="288">
        <f t="shared" ref="E17:E32" si="2">F17+G17</f>
        <v>4.5600000000000005</v>
      </c>
      <c r="F17" s="288">
        <v>2.2000000000000002</v>
      </c>
      <c r="G17" s="288">
        <f t="shared" si="1"/>
        <v>2.36</v>
      </c>
      <c r="H17" s="288">
        <v>0</v>
      </c>
      <c r="I17" s="289"/>
      <c r="J17" s="289"/>
      <c r="K17" s="288">
        <v>2.36</v>
      </c>
      <c r="L17" s="286" t="s">
        <v>369</v>
      </c>
      <c r="M17" s="338">
        <v>12</v>
      </c>
      <c r="N17" s="286"/>
      <c r="O17" s="286"/>
    </row>
    <row r="18" spans="1:15" s="290" customFormat="1" ht="11.25">
      <c r="A18" s="286">
        <v>9</v>
      </c>
      <c r="B18" s="287" t="s">
        <v>363</v>
      </c>
      <c r="C18" s="287" t="s">
        <v>370</v>
      </c>
      <c r="D18" s="287" t="s">
        <v>51</v>
      </c>
      <c r="E18" s="288">
        <f t="shared" si="2"/>
        <v>2</v>
      </c>
      <c r="F18" s="288">
        <v>1.6</v>
      </c>
      <c r="G18" s="288">
        <f t="shared" si="1"/>
        <v>0.4</v>
      </c>
      <c r="H18" s="288">
        <v>0</v>
      </c>
      <c r="I18" s="289"/>
      <c r="J18" s="289"/>
      <c r="K18" s="288">
        <v>0.4</v>
      </c>
      <c r="L18" s="286" t="s">
        <v>371</v>
      </c>
      <c r="M18" s="338">
        <v>13</v>
      </c>
      <c r="N18" s="286"/>
      <c r="O18" s="286"/>
    </row>
    <row r="19" spans="1:15" s="290" customFormat="1" ht="11.25">
      <c r="A19" s="286">
        <v>10</v>
      </c>
      <c r="B19" s="287" t="s">
        <v>350</v>
      </c>
      <c r="C19" s="287" t="s">
        <v>372</v>
      </c>
      <c r="D19" s="287" t="s">
        <v>51</v>
      </c>
      <c r="E19" s="288">
        <f t="shared" si="2"/>
        <v>5</v>
      </c>
      <c r="F19" s="288"/>
      <c r="G19" s="288">
        <f t="shared" si="1"/>
        <v>5</v>
      </c>
      <c r="H19" s="288">
        <v>5</v>
      </c>
      <c r="I19" s="288"/>
      <c r="J19" s="288"/>
      <c r="K19" s="288">
        <v>0</v>
      </c>
      <c r="L19" s="286" t="s">
        <v>373</v>
      </c>
      <c r="M19" s="338">
        <v>19</v>
      </c>
      <c r="N19" s="286"/>
      <c r="O19" s="286"/>
    </row>
    <row r="20" spans="1:15" s="290" customFormat="1" ht="11.25">
      <c r="A20" s="292" t="s">
        <v>213</v>
      </c>
      <c r="B20" s="280" t="s">
        <v>34</v>
      </c>
      <c r="C20" s="281"/>
      <c r="D20" s="281"/>
      <c r="E20" s="283">
        <f>SUM(E21:E28)</f>
        <v>404.78</v>
      </c>
      <c r="F20" s="283">
        <f t="shared" ref="F20:K20" si="3">SUM(F21:F28)</f>
        <v>12</v>
      </c>
      <c r="G20" s="283">
        <f t="shared" si="3"/>
        <v>392.78</v>
      </c>
      <c r="H20" s="283">
        <f t="shared" si="3"/>
        <v>0</v>
      </c>
      <c r="I20" s="283">
        <f t="shared" si="3"/>
        <v>0</v>
      </c>
      <c r="J20" s="283">
        <f t="shared" si="3"/>
        <v>0</v>
      </c>
      <c r="K20" s="283">
        <f t="shared" si="3"/>
        <v>392.78</v>
      </c>
      <c r="L20" s="282"/>
      <c r="M20" s="342"/>
      <c r="N20" s="282"/>
      <c r="O20" s="303"/>
    </row>
    <row r="21" spans="1:15" s="290" customFormat="1" ht="11.25">
      <c r="A21" s="286">
        <v>1</v>
      </c>
      <c r="B21" s="293" t="s">
        <v>374</v>
      </c>
      <c r="C21" s="287" t="s">
        <v>375</v>
      </c>
      <c r="D21" s="287" t="s">
        <v>39</v>
      </c>
      <c r="E21" s="288">
        <f t="shared" si="2"/>
        <v>7</v>
      </c>
      <c r="F21" s="288">
        <v>7</v>
      </c>
      <c r="G21" s="288">
        <f t="shared" ref="G21:G28" si="4">SUM(H21:K21)</f>
        <v>0</v>
      </c>
      <c r="H21" s="288">
        <v>0</v>
      </c>
      <c r="I21" s="289"/>
      <c r="J21" s="289"/>
      <c r="K21" s="288">
        <v>0</v>
      </c>
      <c r="L21" s="286" t="s">
        <v>376</v>
      </c>
      <c r="M21" s="338">
        <v>14</v>
      </c>
      <c r="N21" s="286"/>
      <c r="O21" s="286"/>
    </row>
    <row r="22" spans="1:15" s="284" customFormat="1" ht="22.5">
      <c r="A22" s="286">
        <v>2</v>
      </c>
      <c r="B22" s="287" t="s">
        <v>374</v>
      </c>
      <c r="C22" s="287" t="s">
        <v>377</v>
      </c>
      <c r="D22" s="287" t="s">
        <v>39</v>
      </c>
      <c r="E22" s="288">
        <f t="shared" si="2"/>
        <v>30</v>
      </c>
      <c r="F22" s="288"/>
      <c r="G22" s="288">
        <f t="shared" si="4"/>
        <v>30</v>
      </c>
      <c r="H22" s="288">
        <v>0</v>
      </c>
      <c r="I22" s="289"/>
      <c r="J22" s="289"/>
      <c r="K22" s="288">
        <v>30</v>
      </c>
      <c r="L22" s="286" t="s">
        <v>378</v>
      </c>
      <c r="M22" s="338"/>
      <c r="N22" s="286"/>
      <c r="O22" s="286"/>
    </row>
    <row r="23" spans="1:15" s="284" customFormat="1" ht="11.25">
      <c r="A23" s="286">
        <v>3</v>
      </c>
      <c r="B23" s="293" t="s">
        <v>379</v>
      </c>
      <c r="C23" s="287" t="s">
        <v>380</v>
      </c>
      <c r="D23" s="287" t="s">
        <v>39</v>
      </c>
      <c r="E23" s="288">
        <f t="shared" si="2"/>
        <v>7</v>
      </c>
      <c r="F23" s="288"/>
      <c r="G23" s="288">
        <f t="shared" si="4"/>
        <v>7</v>
      </c>
      <c r="H23" s="288">
        <v>0</v>
      </c>
      <c r="I23" s="289"/>
      <c r="J23" s="289"/>
      <c r="K23" s="288">
        <v>7</v>
      </c>
      <c r="L23" s="286" t="s">
        <v>381</v>
      </c>
      <c r="M23" s="338">
        <v>15</v>
      </c>
      <c r="N23" s="286"/>
      <c r="O23" s="286"/>
    </row>
    <row r="24" spans="1:15" s="284" customFormat="1" ht="22.5">
      <c r="A24" s="286">
        <v>4</v>
      </c>
      <c r="B24" s="287" t="s">
        <v>374</v>
      </c>
      <c r="C24" s="287" t="s">
        <v>382</v>
      </c>
      <c r="D24" s="287" t="s">
        <v>39</v>
      </c>
      <c r="E24" s="288">
        <f t="shared" si="2"/>
        <v>20</v>
      </c>
      <c r="F24" s="288"/>
      <c r="G24" s="288">
        <f t="shared" si="4"/>
        <v>20</v>
      </c>
      <c r="H24" s="288">
        <v>0</v>
      </c>
      <c r="I24" s="289"/>
      <c r="J24" s="289"/>
      <c r="K24" s="288">
        <v>20</v>
      </c>
      <c r="L24" s="286" t="s">
        <v>381</v>
      </c>
      <c r="M24" s="338">
        <v>16</v>
      </c>
      <c r="N24" s="286"/>
      <c r="O24" s="286"/>
    </row>
    <row r="25" spans="1:15" s="284" customFormat="1" ht="11.25">
      <c r="A25" s="286">
        <v>5</v>
      </c>
      <c r="B25" s="287" t="s">
        <v>374</v>
      </c>
      <c r="C25" s="287" t="s">
        <v>383</v>
      </c>
      <c r="D25" s="287" t="s">
        <v>39</v>
      </c>
      <c r="E25" s="288">
        <f t="shared" si="2"/>
        <v>263.58</v>
      </c>
      <c r="F25" s="288"/>
      <c r="G25" s="288">
        <f t="shared" si="4"/>
        <v>263.58</v>
      </c>
      <c r="H25" s="288">
        <v>0</v>
      </c>
      <c r="I25" s="289"/>
      <c r="J25" s="289"/>
      <c r="K25" s="288">
        <v>263.58</v>
      </c>
      <c r="L25" s="286" t="s">
        <v>356</v>
      </c>
      <c r="M25" s="338">
        <v>17</v>
      </c>
      <c r="N25" s="286"/>
      <c r="O25" s="286"/>
    </row>
    <row r="26" spans="1:15" s="284" customFormat="1" ht="11.25">
      <c r="A26" s="286">
        <v>6</v>
      </c>
      <c r="B26" s="287" t="s">
        <v>374</v>
      </c>
      <c r="C26" s="287" t="s">
        <v>384</v>
      </c>
      <c r="D26" s="287" t="s">
        <v>39</v>
      </c>
      <c r="E26" s="288">
        <f t="shared" si="2"/>
        <v>44.2</v>
      </c>
      <c r="F26" s="288"/>
      <c r="G26" s="288">
        <f t="shared" si="4"/>
        <v>44.2</v>
      </c>
      <c r="H26" s="288">
        <v>0</v>
      </c>
      <c r="I26" s="289"/>
      <c r="J26" s="289"/>
      <c r="K26" s="288">
        <v>44.2</v>
      </c>
      <c r="L26" s="286" t="s">
        <v>357</v>
      </c>
      <c r="M26" s="338">
        <v>18</v>
      </c>
      <c r="N26" s="286"/>
      <c r="O26" s="286"/>
    </row>
    <row r="27" spans="1:15" s="284" customFormat="1" ht="11.25">
      <c r="A27" s="286">
        <v>7</v>
      </c>
      <c r="B27" s="287" t="s">
        <v>374</v>
      </c>
      <c r="C27" s="287"/>
      <c r="D27" s="287" t="s">
        <v>39</v>
      </c>
      <c r="E27" s="288">
        <f t="shared" si="2"/>
        <v>23</v>
      </c>
      <c r="F27" s="288"/>
      <c r="G27" s="288">
        <f t="shared" si="4"/>
        <v>23</v>
      </c>
      <c r="H27" s="288">
        <v>0</v>
      </c>
      <c r="I27" s="289"/>
      <c r="J27" s="289"/>
      <c r="K27" s="288">
        <v>23</v>
      </c>
      <c r="L27" s="286" t="s">
        <v>385</v>
      </c>
      <c r="M27" s="338"/>
      <c r="N27" s="286"/>
      <c r="O27" s="286"/>
    </row>
    <row r="28" spans="1:15" s="284" customFormat="1" ht="11.25">
      <c r="A28" s="286">
        <v>8</v>
      </c>
      <c r="B28" s="287" t="s">
        <v>374</v>
      </c>
      <c r="C28" s="287" t="s">
        <v>386</v>
      </c>
      <c r="D28" s="287" t="s">
        <v>39</v>
      </c>
      <c r="E28" s="288">
        <f t="shared" si="2"/>
        <v>10</v>
      </c>
      <c r="F28" s="288">
        <v>5</v>
      </c>
      <c r="G28" s="288">
        <f t="shared" si="4"/>
        <v>5</v>
      </c>
      <c r="H28" s="288">
        <v>0</v>
      </c>
      <c r="I28" s="289"/>
      <c r="J28" s="289"/>
      <c r="K28" s="288">
        <v>5</v>
      </c>
      <c r="L28" s="286" t="s">
        <v>387</v>
      </c>
      <c r="M28" s="338"/>
      <c r="N28" s="286"/>
      <c r="O28" s="286"/>
    </row>
    <row r="29" spans="1:15" s="284" customFormat="1" ht="11.25">
      <c r="A29" s="292" t="s">
        <v>388</v>
      </c>
      <c r="B29" s="294" t="s">
        <v>214</v>
      </c>
      <c r="C29" s="281"/>
      <c r="D29" s="281"/>
      <c r="E29" s="283">
        <f>SUM(E30:E44)</f>
        <v>292.25</v>
      </c>
      <c r="F29" s="283">
        <f t="shared" ref="F29:K29" si="5">SUM(F30:F44)</f>
        <v>8</v>
      </c>
      <c r="G29" s="283">
        <f t="shared" si="5"/>
        <v>284.25</v>
      </c>
      <c r="H29" s="283">
        <f t="shared" si="5"/>
        <v>53.040000000000006</v>
      </c>
      <c r="I29" s="283">
        <f t="shared" si="5"/>
        <v>0</v>
      </c>
      <c r="J29" s="283">
        <f t="shared" si="5"/>
        <v>0</v>
      </c>
      <c r="K29" s="283">
        <f t="shared" si="5"/>
        <v>231.21</v>
      </c>
      <c r="L29" s="282"/>
      <c r="M29" s="342"/>
      <c r="N29" s="282"/>
      <c r="O29" s="303"/>
    </row>
    <row r="30" spans="1:15" s="290" customFormat="1" ht="11.25">
      <c r="A30" s="286">
        <v>1</v>
      </c>
      <c r="B30" s="287" t="s">
        <v>214</v>
      </c>
      <c r="C30" s="287" t="s">
        <v>389</v>
      </c>
      <c r="D30" s="287" t="s">
        <v>71</v>
      </c>
      <c r="E30" s="288">
        <f t="shared" si="2"/>
        <v>6.12</v>
      </c>
      <c r="F30" s="288"/>
      <c r="G30" s="288">
        <f t="shared" ref="G30:G44" si="6">SUM(H30:K30)</f>
        <v>6.12</v>
      </c>
      <c r="H30" s="288">
        <v>6.12</v>
      </c>
      <c r="I30" s="289"/>
      <c r="J30" s="289"/>
      <c r="K30" s="288">
        <v>0</v>
      </c>
      <c r="L30" s="286" t="s">
        <v>390</v>
      </c>
      <c r="M30" s="338">
        <v>21</v>
      </c>
      <c r="N30" s="286"/>
      <c r="O30" s="286"/>
    </row>
    <row r="31" spans="1:15" s="290" customFormat="1" ht="11.25">
      <c r="A31" s="286">
        <v>2</v>
      </c>
      <c r="B31" s="287" t="s">
        <v>214</v>
      </c>
      <c r="C31" s="287" t="s">
        <v>364</v>
      </c>
      <c r="D31" s="287" t="s">
        <v>71</v>
      </c>
      <c r="E31" s="288">
        <f t="shared" si="2"/>
        <v>30</v>
      </c>
      <c r="F31" s="288"/>
      <c r="G31" s="288">
        <f t="shared" si="6"/>
        <v>30</v>
      </c>
      <c r="H31" s="288">
        <v>0</v>
      </c>
      <c r="I31" s="289"/>
      <c r="J31" s="289"/>
      <c r="K31" s="288">
        <v>30</v>
      </c>
      <c r="L31" s="286" t="s">
        <v>391</v>
      </c>
      <c r="M31" s="338">
        <v>22</v>
      </c>
      <c r="N31" s="286"/>
      <c r="O31" s="286"/>
    </row>
    <row r="32" spans="1:15" s="290" customFormat="1" ht="22.5">
      <c r="A32" s="286">
        <v>3</v>
      </c>
      <c r="B32" s="287" t="s">
        <v>214</v>
      </c>
      <c r="C32" s="287" t="s">
        <v>392</v>
      </c>
      <c r="D32" s="287" t="s">
        <v>71</v>
      </c>
      <c r="E32" s="288">
        <f t="shared" si="2"/>
        <v>90</v>
      </c>
      <c r="F32" s="288"/>
      <c r="G32" s="288">
        <f t="shared" si="6"/>
        <v>90</v>
      </c>
      <c r="H32" s="288">
        <v>0</v>
      </c>
      <c r="I32" s="289"/>
      <c r="J32" s="289"/>
      <c r="K32" s="288">
        <v>90</v>
      </c>
      <c r="L32" s="286" t="s">
        <v>393</v>
      </c>
      <c r="M32" s="338">
        <v>23</v>
      </c>
      <c r="N32" s="286"/>
      <c r="O32" s="286"/>
    </row>
    <row r="33" spans="1:15" s="290" customFormat="1" ht="22.5">
      <c r="A33" s="286">
        <v>4</v>
      </c>
      <c r="B33" s="287" t="s">
        <v>214</v>
      </c>
      <c r="C33" s="287" t="s">
        <v>394</v>
      </c>
      <c r="D33" s="287" t="s">
        <v>71</v>
      </c>
      <c r="E33" s="288">
        <f>SUM(F33:G33)</f>
        <v>22.87</v>
      </c>
      <c r="F33" s="288"/>
      <c r="G33" s="288">
        <f t="shared" si="6"/>
        <v>22.87</v>
      </c>
      <c r="H33" s="288">
        <v>20.37</v>
      </c>
      <c r="I33" s="288"/>
      <c r="J33" s="288"/>
      <c r="K33" s="288">
        <v>2.5</v>
      </c>
      <c r="L33" s="286" t="s">
        <v>352</v>
      </c>
      <c r="M33" s="338">
        <v>24</v>
      </c>
      <c r="N33" s="286" t="s">
        <v>395</v>
      </c>
      <c r="O33" s="286"/>
    </row>
    <row r="34" spans="1:15" s="284" customFormat="1" ht="11.25">
      <c r="A34" s="286">
        <v>5</v>
      </c>
      <c r="B34" s="287" t="s">
        <v>214</v>
      </c>
      <c r="C34" s="287" t="s">
        <v>396</v>
      </c>
      <c r="D34" s="287" t="s">
        <v>71</v>
      </c>
      <c r="E34" s="288">
        <f>F34+G34</f>
        <v>10</v>
      </c>
      <c r="F34" s="288"/>
      <c r="G34" s="288">
        <f t="shared" si="6"/>
        <v>10</v>
      </c>
      <c r="H34" s="288">
        <v>0</v>
      </c>
      <c r="I34" s="288"/>
      <c r="J34" s="288"/>
      <c r="K34" s="288">
        <v>10</v>
      </c>
      <c r="L34" s="286" t="s">
        <v>378</v>
      </c>
      <c r="M34" s="338">
        <v>25</v>
      </c>
      <c r="N34" s="286"/>
      <c r="O34" s="286"/>
    </row>
    <row r="35" spans="1:15" s="284" customFormat="1" ht="22.5">
      <c r="A35" s="286">
        <v>6</v>
      </c>
      <c r="B35" s="287" t="s">
        <v>214</v>
      </c>
      <c r="C35" s="287" t="s">
        <v>397</v>
      </c>
      <c r="D35" s="287" t="s">
        <v>71</v>
      </c>
      <c r="E35" s="288">
        <f>F35+G35</f>
        <v>17.8</v>
      </c>
      <c r="F35" s="288"/>
      <c r="G35" s="288">
        <f t="shared" si="6"/>
        <v>17.8</v>
      </c>
      <c r="H35" s="288">
        <v>0</v>
      </c>
      <c r="I35" s="289"/>
      <c r="J35" s="289"/>
      <c r="K35" s="288">
        <v>17.8</v>
      </c>
      <c r="L35" s="286" t="s">
        <v>381</v>
      </c>
      <c r="M35" s="338">
        <v>26</v>
      </c>
      <c r="N35" s="295" t="s">
        <v>398</v>
      </c>
      <c r="O35" s="286"/>
    </row>
    <row r="36" spans="1:15" s="284" customFormat="1" ht="11.25">
      <c r="A36" s="286">
        <v>7</v>
      </c>
      <c r="B36" s="287" t="s">
        <v>214</v>
      </c>
      <c r="C36" s="287"/>
      <c r="D36" s="287" t="s">
        <v>71</v>
      </c>
      <c r="E36" s="288">
        <f>F36+G36</f>
        <v>2</v>
      </c>
      <c r="F36" s="288"/>
      <c r="G36" s="288">
        <f t="shared" si="6"/>
        <v>2</v>
      </c>
      <c r="H36" s="288">
        <v>0</v>
      </c>
      <c r="I36" s="288"/>
      <c r="J36" s="288"/>
      <c r="K36" s="288">
        <v>2</v>
      </c>
      <c r="L36" s="286" t="s">
        <v>354</v>
      </c>
      <c r="M36" s="338">
        <v>27</v>
      </c>
      <c r="N36" s="286"/>
      <c r="O36" s="286"/>
    </row>
    <row r="37" spans="1:15" s="284" customFormat="1" ht="33.75">
      <c r="A37" s="286">
        <v>8</v>
      </c>
      <c r="B37" s="287" t="s">
        <v>214</v>
      </c>
      <c r="C37" s="287" t="s">
        <v>399</v>
      </c>
      <c r="D37" s="287" t="s">
        <v>71</v>
      </c>
      <c r="E37" s="288">
        <f>F37+G37</f>
        <v>39.049999999999997</v>
      </c>
      <c r="F37" s="288"/>
      <c r="G37" s="288">
        <f t="shared" si="6"/>
        <v>39.049999999999997</v>
      </c>
      <c r="H37" s="288">
        <v>16.05</v>
      </c>
      <c r="I37" s="288"/>
      <c r="J37" s="288"/>
      <c r="K37" s="288">
        <v>23</v>
      </c>
      <c r="L37" s="286" t="s">
        <v>400</v>
      </c>
      <c r="M37" s="338">
        <v>28</v>
      </c>
      <c r="N37" s="286" t="s">
        <v>401</v>
      </c>
      <c r="O37" s="286"/>
    </row>
    <row r="38" spans="1:15" s="284" customFormat="1" ht="22.5">
      <c r="A38" s="286">
        <v>9</v>
      </c>
      <c r="B38" s="287" t="s">
        <v>214</v>
      </c>
      <c r="C38" s="296" t="s">
        <v>402</v>
      </c>
      <c r="D38" s="287" t="s">
        <v>71</v>
      </c>
      <c r="E38" s="288">
        <f>SUM(F38:G38)</f>
        <v>12</v>
      </c>
      <c r="F38" s="288">
        <v>8</v>
      </c>
      <c r="G38" s="288">
        <f t="shared" si="6"/>
        <v>4</v>
      </c>
      <c r="H38" s="288">
        <v>2</v>
      </c>
      <c r="I38" s="288"/>
      <c r="J38" s="288"/>
      <c r="K38" s="288">
        <v>2</v>
      </c>
      <c r="L38" s="286" t="s">
        <v>359</v>
      </c>
      <c r="M38" s="338">
        <v>29</v>
      </c>
      <c r="N38" s="286"/>
      <c r="O38" s="286"/>
    </row>
    <row r="39" spans="1:15" s="284" customFormat="1" ht="11.25">
      <c r="A39" s="286">
        <v>10</v>
      </c>
      <c r="B39" s="287" t="s">
        <v>214</v>
      </c>
      <c r="C39" s="287" t="s">
        <v>403</v>
      </c>
      <c r="D39" s="287" t="s">
        <v>71</v>
      </c>
      <c r="E39" s="288">
        <f>F39+G39</f>
        <v>8</v>
      </c>
      <c r="F39" s="288"/>
      <c r="G39" s="288">
        <f t="shared" si="6"/>
        <v>8</v>
      </c>
      <c r="H39" s="288">
        <v>0</v>
      </c>
      <c r="I39" s="288"/>
      <c r="J39" s="288"/>
      <c r="K39" s="288">
        <v>8</v>
      </c>
      <c r="L39" s="286" t="s">
        <v>404</v>
      </c>
      <c r="M39" s="338">
        <v>30</v>
      </c>
      <c r="N39" s="286"/>
      <c r="O39" s="286"/>
    </row>
    <row r="40" spans="1:15" s="284" customFormat="1" ht="11.25">
      <c r="A40" s="286">
        <v>11</v>
      </c>
      <c r="B40" s="287" t="s">
        <v>214</v>
      </c>
      <c r="C40" s="287" t="s">
        <v>364</v>
      </c>
      <c r="D40" s="287" t="s">
        <v>71</v>
      </c>
      <c r="E40" s="288">
        <f>SUM(F40:G40)</f>
        <v>7.41</v>
      </c>
      <c r="F40" s="288"/>
      <c r="G40" s="288">
        <f t="shared" si="6"/>
        <v>7.41</v>
      </c>
      <c r="H40" s="288">
        <v>0</v>
      </c>
      <c r="I40" s="288"/>
      <c r="J40" s="288"/>
      <c r="K40" s="288">
        <v>7.41</v>
      </c>
      <c r="L40" s="286" t="s">
        <v>405</v>
      </c>
      <c r="M40" s="338">
        <v>31</v>
      </c>
      <c r="N40" s="286"/>
      <c r="O40" s="286"/>
    </row>
    <row r="41" spans="1:15" s="284" customFormat="1" ht="22.5">
      <c r="A41" s="286">
        <v>12</v>
      </c>
      <c r="B41" s="287" t="s">
        <v>214</v>
      </c>
      <c r="C41" s="287" t="s">
        <v>406</v>
      </c>
      <c r="D41" s="287" t="s">
        <v>71</v>
      </c>
      <c r="E41" s="288">
        <f>F41+G41</f>
        <v>3</v>
      </c>
      <c r="F41" s="288"/>
      <c r="G41" s="288">
        <f t="shared" si="6"/>
        <v>3</v>
      </c>
      <c r="H41" s="288">
        <v>0</v>
      </c>
      <c r="I41" s="289"/>
      <c r="J41" s="289"/>
      <c r="K41" s="288">
        <v>3</v>
      </c>
      <c r="L41" s="286" t="s">
        <v>371</v>
      </c>
      <c r="M41" s="338">
        <v>32</v>
      </c>
      <c r="N41" s="286"/>
      <c r="O41" s="286"/>
    </row>
    <row r="42" spans="1:15" s="290" customFormat="1" ht="11.25">
      <c r="A42" s="286">
        <v>13</v>
      </c>
      <c r="B42" s="287" t="s">
        <v>214</v>
      </c>
      <c r="C42" s="287" t="s">
        <v>364</v>
      </c>
      <c r="D42" s="287" t="s">
        <v>71</v>
      </c>
      <c r="E42" s="288">
        <f>F42+G42</f>
        <v>20</v>
      </c>
      <c r="F42" s="288"/>
      <c r="G42" s="288">
        <f t="shared" si="6"/>
        <v>20</v>
      </c>
      <c r="H42" s="288">
        <v>6</v>
      </c>
      <c r="I42" s="288"/>
      <c r="J42" s="288"/>
      <c r="K42" s="288">
        <v>14</v>
      </c>
      <c r="L42" s="286" t="s">
        <v>373</v>
      </c>
      <c r="M42" s="338">
        <v>33</v>
      </c>
      <c r="N42" s="286"/>
      <c r="O42" s="286"/>
    </row>
    <row r="43" spans="1:15" s="284" customFormat="1" ht="22.5">
      <c r="A43" s="286">
        <v>14</v>
      </c>
      <c r="B43" s="287" t="s">
        <v>214</v>
      </c>
      <c r="C43" s="287" t="s">
        <v>407</v>
      </c>
      <c r="D43" s="287" t="s">
        <v>71</v>
      </c>
      <c r="E43" s="288">
        <f>SUM(F43:G43)</f>
        <v>13.5</v>
      </c>
      <c r="F43" s="288"/>
      <c r="G43" s="288">
        <f t="shared" si="6"/>
        <v>13.5</v>
      </c>
      <c r="H43" s="288">
        <v>2.5</v>
      </c>
      <c r="I43" s="288"/>
      <c r="J43" s="288"/>
      <c r="K43" s="288">
        <v>11</v>
      </c>
      <c r="L43" s="286" t="s">
        <v>408</v>
      </c>
      <c r="M43" s="338">
        <v>34</v>
      </c>
      <c r="N43" s="286">
        <v>2017</v>
      </c>
      <c r="O43" s="286"/>
    </row>
    <row r="44" spans="1:15" s="284" customFormat="1" ht="11.25">
      <c r="A44" s="286">
        <v>15</v>
      </c>
      <c r="B44" s="287" t="s">
        <v>214</v>
      </c>
      <c r="C44" s="287" t="s">
        <v>409</v>
      </c>
      <c r="D44" s="287" t="s">
        <v>71</v>
      </c>
      <c r="E44" s="288">
        <f>SUM(F44:G44)</f>
        <v>10.5</v>
      </c>
      <c r="F44" s="288"/>
      <c r="G44" s="288">
        <f t="shared" si="6"/>
        <v>10.5</v>
      </c>
      <c r="H44" s="288">
        <v>0</v>
      </c>
      <c r="I44" s="288"/>
      <c r="J44" s="288"/>
      <c r="K44" s="288">
        <v>10.5</v>
      </c>
      <c r="L44" s="286" t="s">
        <v>408</v>
      </c>
      <c r="M44" s="338">
        <v>35</v>
      </c>
      <c r="N44" s="286">
        <v>2016</v>
      </c>
      <c r="O44" s="286"/>
    </row>
    <row r="45" spans="1:15" s="284" customFormat="1" ht="11.25">
      <c r="A45" s="292" t="s">
        <v>410</v>
      </c>
      <c r="B45" s="294" t="s">
        <v>52</v>
      </c>
      <c r="C45" s="281"/>
      <c r="D45" s="281"/>
      <c r="E45" s="283">
        <f>SUM(E46:E80)</f>
        <v>230.98000000000002</v>
      </c>
      <c r="F45" s="283">
        <f t="shared" ref="F45:K45" si="7">SUM(F46:F80)</f>
        <v>25.410000000000004</v>
      </c>
      <c r="G45" s="283">
        <f t="shared" si="7"/>
        <v>205.57000000000002</v>
      </c>
      <c r="H45" s="283">
        <f t="shared" si="7"/>
        <v>88.2</v>
      </c>
      <c r="I45" s="283">
        <f t="shared" si="7"/>
        <v>0</v>
      </c>
      <c r="J45" s="283">
        <f t="shared" si="7"/>
        <v>0</v>
      </c>
      <c r="K45" s="283">
        <f t="shared" si="7"/>
        <v>117.36999999999999</v>
      </c>
      <c r="L45" s="282"/>
      <c r="M45" s="342"/>
      <c r="N45" s="282"/>
      <c r="O45" s="303"/>
    </row>
    <row r="46" spans="1:15" s="284" customFormat="1" ht="15.75" customHeight="1">
      <c r="A46" s="286">
        <v>1</v>
      </c>
      <c r="B46" s="287" t="s">
        <v>411</v>
      </c>
      <c r="C46" s="287" t="s">
        <v>412</v>
      </c>
      <c r="D46" s="287" t="s">
        <v>53</v>
      </c>
      <c r="E46" s="288">
        <f t="shared" ref="E46:E53" si="8">F46+G46</f>
        <v>5</v>
      </c>
      <c r="F46" s="288"/>
      <c r="G46" s="288">
        <f t="shared" ref="G46:G80" si="9">SUM(H46:K46)</f>
        <v>5</v>
      </c>
      <c r="H46" s="288">
        <v>5</v>
      </c>
      <c r="I46" s="289"/>
      <c r="J46" s="289"/>
      <c r="K46" s="288">
        <v>0</v>
      </c>
      <c r="L46" s="286" t="s">
        <v>390</v>
      </c>
      <c r="M46" s="338">
        <v>36</v>
      </c>
      <c r="N46" s="286"/>
      <c r="O46" s="286"/>
    </row>
    <row r="47" spans="1:15" s="284" customFormat="1" ht="17.25" customHeight="1">
      <c r="A47" s="286">
        <v>2</v>
      </c>
      <c r="B47" s="287" t="s">
        <v>411</v>
      </c>
      <c r="C47" s="287" t="s">
        <v>413</v>
      </c>
      <c r="D47" s="287" t="s">
        <v>53</v>
      </c>
      <c r="E47" s="288">
        <f t="shared" si="8"/>
        <v>5</v>
      </c>
      <c r="F47" s="288"/>
      <c r="G47" s="288">
        <f t="shared" si="9"/>
        <v>5</v>
      </c>
      <c r="H47" s="288">
        <v>5</v>
      </c>
      <c r="I47" s="289"/>
      <c r="J47" s="289"/>
      <c r="K47" s="288">
        <v>0</v>
      </c>
      <c r="L47" s="286" t="s">
        <v>390</v>
      </c>
      <c r="M47" s="338">
        <v>37</v>
      </c>
      <c r="N47" s="286"/>
      <c r="O47" s="286"/>
    </row>
    <row r="48" spans="1:15" s="284" customFormat="1" ht="11.25">
      <c r="A48" s="286">
        <v>3</v>
      </c>
      <c r="B48" s="287" t="s">
        <v>411</v>
      </c>
      <c r="C48" s="287" t="s">
        <v>414</v>
      </c>
      <c r="D48" s="287" t="s">
        <v>53</v>
      </c>
      <c r="E48" s="288">
        <f t="shared" si="8"/>
        <v>3</v>
      </c>
      <c r="F48" s="288"/>
      <c r="G48" s="288">
        <f t="shared" si="9"/>
        <v>3</v>
      </c>
      <c r="H48" s="288">
        <v>1.5</v>
      </c>
      <c r="I48" s="289"/>
      <c r="J48" s="289"/>
      <c r="K48" s="288">
        <v>1.5</v>
      </c>
      <c r="L48" s="286" t="s">
        <v>376</v>
      </c>
      <c r="M48" s="338">
        <v>38</v>
      </c>
      <c r="N48" s="286"/>
      <c r="O48" s="286"/>
    </row>
    <row r="49" spans="1:15" s="284" customFormat="1" ht="22.5">
      <c r="A49" s="286">
        <v>4</v>
      </c>
      <c r="B49" s="287" t="s">
        <v>411</v>
      </c>
      <c r="C49" s="287" t="s">
        <v>415</v>
      </c>
      <c r="D49" s="287" t="s">
        <v>53</v>
      </c>
      <c r="E49" s="288">
        <f t="shared" si="8"/>
        <v>5</v>
      </c>
      <c r="F49" s="288"/>
      <c r="G49" s="288">
        <f t="shared" si="9"/>
        <v>5</v>
      </c>
      <c r="H49" s="288">
        <v>2</v>
      </c>
      <c r="I49" s="289"/>
      <c r="J49" s="289"/>
      <c r="K49" s="288">
        <v>3</v>
      </c>
      <c r="L49" s="286" t="s">
        <v>376</v>
      </c>
      <c r="M49" s="338">
        <v>39</v>
      </c>
      <c r="N49" s="286">
        <v>2017</v>
      </c>
      <c r="O49" s="286"/>
    </row>
    <row r="50" spans="1:15" s="284" customFormat="1" ht="18" customHeight="1">
      <c r="A50" s="286">
        <v>5</v>
      </c>
      <c r="B50" s="287" t="s">
        <v>411</v>
      </c>
      <c r="C50" s="287" t="s">
        <v>416</v>
      </c>
      <c r="D50" s="287" t="s">
        <v>53</v>
      </c>
      <c r="E50" s="288">
        <f t="shared" si="8"/>
        <v>6</v>
      </c>
      <c r="F50" s="288"/>
      <c r="G50" s="288">
        <f t="shared" si="9"/>
        <v>6</v>
      </c>
      <c r="H50" s="288">
        <v>6</v>
      </c>
      <c r="I50" s="288"/>
      <c r="J50" s="288"/>
      <c r="K50" s="288">
        <v>0</v>
      </c>
      <c r="L50" s="291" t="s">
        <v>391</v>
      </c>
      <c r="M50" s="338">
        <v>43</v>
      </c>
      <c r="N50" s="291"/>
      <c r="O50" s="286"/>
    </row>
    <row r="51" spans="1:15" s="284" customFormat="1" ht="18" customHeight="1">
      <c r="A51" s="286">
        <v>6</v>
      </c>
      <c r="B51" s="287" t="s">
        <v>411</v>
      </c>
      <c r="C51" s="287" t="s">
        <v>417</v>
      </c>
      <c r="D51" s="287" t="s">
        <v>53</v>
      </c>
      <c r="E51" s="288">
        <f t="shared" si="8"/>
        <v>4</v>
      </c>
      <c r="F51" s="288"/>
      <c r="G51" s="288">
        <f t="shared" si="9"/>
        <v>4</v>
      </c>
      <c r="H51" s="288">
        <v>4</v>
      </c>
      <c r="I51" s="288"/>
      <c r="J51" s="288"/>
      <c r="K51" s="288">
        <v>0</v>
      </c>
      <c r="L51" s="291" t="s">
        <v>391</v>
      </c>
      <c r="M51" s="338">
        <v>44</v>
      </c>
      <c r="N51" s="291"/>
      <c r="O51" s="286"/>
    </row>
    <row r="52" spans="1:15" s="284" customFormat="1" ht="18" customHeight="1">
      <c r="A52" s="286">
        <v>7</v>
      </c>
      <c r="B52" s="287" t="s">
        <v>411</v>
      </c>
      <c r="C52" s="287" t="s">
        <v>418</v>
      </c>
      <c r="D52" s="287" t="s">
        <v>53</v>
      </c>
      <c r="E52" s="288">
        <f t="shared" si="8"/>
        <v>7</v>
      </c>
      <c r="F52" s="288"/>
      <c r="G52" s="288">
        <f t="shared" si="9"/>
        <v>7</v>
      </c>
      <c r="H52" s="288">
        <v>7</v>
      </c>
      <c r="I52" s="289"/>
      <c r="J52" s="289"/>
      <c r="K52" s="288">
        <v>0</v>
      </c>
      <c r="L52" s="291" t="s">
        <v>419</v>
      </c>
      <c r="M52" s="338">
        <v>46</v>
      </c>
      <c r="N52" s="286"/>
      <c r="O52" s="286"/>
    </row>
    <row r="53" spans="1:15" s="284" customFormat="1" ht="14.25" customHeight="1">
      <c r="A53" s="286">
        <v>8</v>
      </c>
      <c r="B53" s="287" t="s">
        <v>411</v>
      </c>
      <c r="C53" s="287" t="s">
        <v>420</v>
      </c>
      <c r="D53" s="287" t="s">
        <v>53</v>
      </c>
      <c r="E53" s="288">
        <f t="shared" si="8"/>
        <v>5</v>
      </c>
      <c r="F53" s="288"/>
      <c r="G53" s="288">
        <f t="shared" si="9"/>
        <v>5</v>
      </c>
      <c r="H53" s="288">
        <v>0</v>
      </c>
      <c r="I53" s="288"/>
      <c r="J53" s="288"/>
      <c r="K53" s="288">
        <v>5</v>
      </c>
      <c r="L53" s="291" t="s">
        <v>393</v>
      </c>
      <c r="M53" s="338">
        <v>49</v>
      </c>
      <c r="N53" s="291"/>
      <c r="O53" s="286"/>
    </row>
    <row r="54" spans="1:15" s="284" customFormat="1" ht="11.25">
      <c r="A54" s="286">
        <v>9</v>
      </c>
      <c r="B54" s="287" t="s">
        <v>411</v>
      </c>
      <c r="C54" s="287" t="s">
        <v>421</v>
      </c>
      <c r="D54" s="287" t="s">
        <v>53</v>
      </c>
      <c r="E54" s="288">
        <f>SUM(F54:G54)</f>
        <v>3.2</v>
      </c>
      <c r="F54" s="288"/>
      <c r="G54" s="288">
        <f t="shared" si="9"/>
        <v>3.2</v>
      </c>
      <c r="H54" s="288">
        <v>3.2</v>
      </c>
      <c r="I54" s="288"/>
      <c r="J54" s="288"/>
      <c r="K54" s="288">
        <v>0</v>
      </c>
      <c r="L54" s="286" t="s">
        <v>352</v>
      </c>
      <c r="M54" s="338">
        <v>51</v>
      </c>
      <c r="N54" s="286"/>
      <c r="O54" s="286"/>
    </row>
    <row r="55" spans="1:15" s="284" customFormat="1" ht="11.25">
      <c r="A55" s="286">
        <v>10</v>
      </c>
      <c r="B55" s="287" t="s">
        <v>411</v>
      </c>
      <c r="C55" s="287" t="s">
        <v>422</v>
      </c>
      <c r="D55" s="287" t="s">
        <v>53</v>
      </c>
      <c r="E55" s="288">
        <f t="shared" ref="E55:E63" si="10">F55+G55</f>
        <v>3</v>
      </c>
      <c r="F55" s="288"/>
      <c r="G55" s="288">
        <f t="shared" si="9"/>
        <v>3</v>
      </c>
      <c r="H55" s="288">
        <v>0</v>
      </c>
      <c r="I55" s="289"/>
      <c r="J55" s="289"/>
      <c r="K55" s="288">
        <v>3</v>
      </c>
      <c r="L55" s="286" t="s">
        <v>381</v>
      </c>
      <c r="M55" s="338">
        <v>54</v>
      </c>
      <c r="N55" s="286"/>
      <c r="O55" s="286"/>
    </row>
    <row r="56" spans="1:15" s="284" customFormat="1" ht="33.75">
      <c r="A56" s="286">
        <v>11</v>
      </c>
      <c r="B56" s="287" t="s">
        <v>411</v>
      </c>
      <c r="C56" s="287" t="s">
        <v>423</v>
      </c>
      <c r="D56" s="287" t="s">
        <v>53</v>
      </c>
      <c r="E56" s="288">
        <f t="shared" si="10"/>
        <v>26.4</v>
      </c>
      <c r="F56" s="288">
        <v>17.8</v>
      </c>
      <c r="G56" s="288">
        <f t="shared" si="9"/>
        <v>8.6</v>
      </c>
      <c r="H56" s="288">
        <v>0</v>
      </c>
      <c r="I56" s="289"/>
      <c r="J56" s="289"/>
      <c r="K56" s="288">
        <v>8.6</v>
      </c>
      <c r="L56" s="286" t="s">
        <v>381</v>
      </c>
      <c r="M56" s="338">
        <v>58</v>
      </c>
      <c r="N56" s="286"/>
      <c r="O56" s="286"/>
    </row>
    <row r="57" spans="1:15" s="284" customFormat="1" ht="11.25">
      <c r="A57" s="286">
        <v>12</v>
      </c>
      <c r="B57" s="287" t="s">
        <v>411</v>
      </c>
      <c r="C57" s="287" t="s">
        <v>424</v>
      </c>
      <c r="D57" s="287" t="s">
        <v>53</v>
      </c>
      <c r="E57" s="288">
        <f t="shared" si="10"/>
        <v>2.2000000000000002</v>
      </c>
      <c r="F57" s="288"/>
      <c r="G57" s="288">
        <f t="shared" si="9"/>
        <v>2.2000000000000002</v>
      </c>
      <c r="H57" s="288">
        <v>2.2000000000000002</v>
      </c>
      <c r="I57" s="289"/>
      <c r="J57" s="289"/>
      <c r="K57" s="288">
        <v>0</v>
      </c>
      <c r="L57" s="286" t="s">
        <v>381</v>
      </c>
      <c r="M57" s="338"/>
      <c r="N57" s="286"/>
      <c r="O57" s="286"/>
    </row>
    <row r="58" spans="1:15" s="284" customFormat="1" ht="11.25">
      <c r="A58" s="286">
        <v>13</v>
      </c>
      <c r="B58" s="287" t="s">
        <v>411</v>
      </c>
      <c r="C58" s="287" t="s">
        <v>425</v>
      </c>
      <c r="D58" s="287" t="s">
        <v>53</v>
      </c>
      <c r="E58" s="288">
        <f t="shared" si="10"/>
        <v>10</v>
      </c>
      <c r="F58" s="288"/>
      <c r="G58" s="288">
        <f t="shared" si="9"/>
        <v>10</v>
      </c>
      <c r="H58" s="288">
        <v>0</v>
      </c>
      <c r="I58" s="289"/>
      <c r="J58" s="289"/>
      <c r="K58" s="288">
        <v>10</v>
      </c>
      <c r="L58" s="286" t="s">
        <v>381</v>
      </c>
      <c r="M58" s="338"/>
      <c r="N58" s="286"/>
      <c r="O58" s="286"/>
    </row>
    <row r="59" spans="1:15" s="284" customFormat="1" ht="11.25">
      <c r="A59" s="286">
        <v>14</v>
      </c>
      <c r="B59" s="287" t="s">
        <v>411</v>
      </c>
      <c r="C59" s="287" t="s">
        <v>426</v>
      </c>
      <c r="D59" s="287" t="s">
        <v>53</v>
      </c>
      <c r="E59" s="288">
        <f t="shared" si="10"/>
        <v>2</v>
      </c>
      <c r="F59" s="288"/>
      <c r="G59" s="288">
        <f t="shared" si="9"/>
        <v>2</v>
      </c>
      <c r="H59" s="288">
        <v>0</v>
      </c>
      <c r="I59" s="289"/>
      <c r="J59" s="289"/>
      <c r="K59" s="288">
        <v>2</v>
      </c>
      <c r="L59" s="286" t="s">
        <v>381</v>
      </c>
      <c r="M59" s="338"/>
      <c r="N59" s="286"/>
      <c r="O59" s="286"/>
    </row>
    <row r="60" spans="1:15" s="290" customFormat="1" ht="11.25">
      <c r="A60" s="286">
        <v>15</v>
      </c>
      <c r="B60" s="287" t="s">
        <v>411</v>
      </c>
      <c r="C60" s="287" t="s">
        <v>427</v>
      </c>
      <c r="D60" s="287" t="s">
        <v>53</v>
      </c>
      <c r="E60" s="288">
        <f t="shared" si="10"/>
        <v>3</v>
      </c>
      <c r="F60" s="288"/>
      <c r="G60" s="288">
        <f t="shared" si="9"/>
        <v>3</v>
      </c>
      <c r="H60" s="288">
        <v>2</v>
      </c>
      <c r="I60" s="289"/>
      <c r="J60" s="289"/>
      <c r="K60" s="288">
        <v>1</v>
      </c>
      <c r="L60" s="286" t="s">
        <v>400</v>
      </c>
      <c r="M60" s="338">
        <v>60</v>
      </c>
      <c r="N60" s="286">
        <v>2017</v>
      </c>
      <c r="O60" s="286"/>
    </row>
    <row r="61" spans="1:15" s="290" customFormat="1" ht="11.25">
      <c r="A61" s="286">
        <v>16</v>
      </c>
      <c r="B61" s="287" t="s">
        <v>411</v>
      </c>
      <c r="C61" s="287" t="s">
        <v>428</v>
      </c>
      <c r="D61" s="287" t="s">
        <v>53</v>
      </c>
      <c r="E61" s="288">
        <f t="shared" si="10"/>
        <v>4</v>
      </c>
      <c r="F61" s="288"/>
      <c r="G61" s="288">
        <f t="shared" si="9"/>
        <v>4</v>
      </c>
      <c r="H61" s="288">
        <v>0</v>
      </c>
      <c r="I61" s="289"/>
      <c r="J61" s="289"/>
      <c r="K61" s="288">
        <v>4</v>
      </c>
      <c r="L61" s="286" t="s">
        <v>429</v>
      </c>
      <c r="M61" s="338">
        <v>62</v>
      </c>
      <c r="N61" s="286"/>
      <c r="O61" s="286"/>
    </row>
    <row r="62" spans="1:15" s="290" customFormat="1" ht="11.25">
      <c r="A62" s="286">
        <v>17</v>
      </c>
      <c r="B62" s="287" t="s">
        <v>411</v>
      </c>
      <c r="C62" s="287" t="s">
        <v>430</v>
      </c>
      <c r="D62" s="287" t="s">
        <v>53</v>
      </c>
      <c r="E62" s="288">
        <f t="shared" si="10"/>
        <v>3</v>
      </c>
      <c r="F62" s="288"/>
      <c r="G62" s="288">
        <f t="shared" si="9"/>
        <v>3</v>
      </c>
      <c r="H62" s="288">
        <v>0</v>
      </c>
      <c r="I62" s="289"/>
      <c r="J62" s="289"/>
      <c r="K62" s="288">
        <v>3</v>
      </c>
      <c r="L62" s="286" t="s">
        <v>356</v>
      </c>
      <c r="M62" s="338">
        <v>65</v>
      </c>
      <c r="N62" s="286"/>
      <c r="O62" s="286"/>
    </row>
    <row r="63" spans="1:15" s="284" customFormat="1" ht="11.25">
      <c r="A63" s="286">
        <v>18</v>
      </c>
      <c r="B63" s="287" t="s">
        <v>411</v>
      </c>
      <c r="C63" s="287" t="s">
        <v>431</v>
      </c>
      <c r="D63" s="287" t="s">
        <v>53</v>
      </c>
      <c r="E63" s="288">
        <f t="shared" si="10"/>
        <v>1</v>
      </c>
      <c r="F63" s="288"/>
      <c r="G63" s="288">
        <f t="shared" si="9"/>
        <v>1</v>
      </c>
      <c r="H63" s="288">
        <v>0</v>
      </c>
      <c r="I63" s="289"/>
      <c r="J63" s="289"/>
      <c r="K63" s="288">
        <v>1</v>
      </c>
      <c r="L63" s="286" t="s">
        <v>356</v>
      </c>
      <c r="M63" s="338"/>
      <c r="N63" s="286"/>
      <c r="O63" s="286"/>
    </row>
    <row r="64" spans="1:15" s="284" customFormat="1" ht="22.5">
      <c r="A64" s="286">
        <v>19</v>
      </c>
      <c r="B64" s="287" t="s">
        <v>411</v>
      </c>
      <c r="C64" s="287" t="s">
        <v>432</v>
      </c>
      <c r="D64" s="287" t="s">
        <v>53</v>
      </c>
      <c r="E64" s="288">
        <f>SUM(F64:G64)</f>
        <v>7</v>
      </c>
      <c r="F64" s="288"/>
      <c r="G64" s="288">
        <f t="shared" si="9"/>
        <v>7</v>
      </c>
      <c r="H64" s="288">
        <v>5</v>
      </c>
      <c r="I64" s="288"/>
      <c r="J64" s="288"/>
      <c r="K64" s="288">
        <v>2</v>
      </c>
      <c r="L64" s="286" t="s">
        <v>359</v>
      </c>
      <c r="M64" s="338">
        <v>67</v>
      </c>
      <c r="N64" s="286">
        <v>2017</v>
      </c>
      <c r="O64" s="286"/>
    </row>
    <row r="65" spans="1:15" s="284" customFormat="1" ht="11.25">
      <c r="A65" s="286">
        <v>20</v>
      </c>
      <c r="B65" s="287" t="s">
        <v>411</v>
      </c>
      <c r="C65" s="287" t="s">
        <v>433</v>
      </c>
      <c r="D65" s="287" t="s">
        <v>53</v>
      </c>
      <c r="E65" s="288">
        <f>F65+G65</f>
        <v>10</v>
      </c>
      <c r="F65" s="288"/>
      <c r="G65" s="288">
        <f t="shared" si="9"/>
        <v>10</v>
      </c>
      <c r="H65" s="288">
        <v>10</v>
      </c>
      <c r="I65" s="288"/>
      <c r="J65" s="288"/>
      <c r="K65" s="288">
        <v>0</v>
      </c>
      <c r="L65" s="291" t="s">
        <v>362</v>
      </c>
      <c r="M65" s="338">
        <v>68</v>
      </c>
      <c r="N65" s="291">
        <v>2017</v>
      </c>
      <c r="O65" s="286"/>
    </row>
    <row r="66" spans="1:15" s="290" customFormat="1" ht="11.25">
      <c r="A66" s="286">
        <v>21</v>
      </c>
      <c r="B66" s="287" t="s">
        <v>411</v>
      </c>
      <c r="C66" s="287" t="s">
        <v>434</v>
      </c>
      <c r="D66" s="287" t="s">
        <v>53</v>
      </c>
      <c r="E66" s="288">
        <f>F66+G66</f>
        <v>3</v>
      </c>
      <c r="F66" s="288"/>
      <c r="G66" s="288">
        <f t="shared" si="9"/>
        <v>3</v>
      </c>
      <c r="H66" s="288">
        <v>2.5</v>
      </c>
      <c r="I66" s="288"/>
      <c r="J66" s="288"/>
      <c r="K66" s="288">
        <v>0.5</v>
      </c>
      <c r="L66" s="291" t="s">
        <v>362</v>
      </c>
      <c r="M66" s="338">
        <v>69</v>
      </c>
      <c r="N66" s="291"/>
      <c r="O66" s="286"/>
    </row>
    <row r="67" spans="1:15" s="284" customFormat="1" ht="11.25">
      <c r="A67" s="286">
        <v>22</v>
      </c>
      <c r="B67" s="287" t="s">
        <v>411</v>
      </c>
      <c r="C67" s="287" t="s">
        <v>435</v>
      </c>
      <c r="D67" s="287" t="s">
        <v>53</v>
      </c>
      <c r="E67" s="288">
        <f>F67+G67</f>
        <v>1.5</v>
      </c>
      <c r="F67" s="288"/>
      <c r="G67" s="288">
        <f t="shared" si="9"/>
        <v>1.5</v>
      </c>
      <c r="H67" s="288">
        <v>1.5</v>
      </c>
      <c r="I67" s="288"/>
      <c r="J67" s="288"/>
      <c r="K67" s="288">
        <v>0</v>
      </c>
      <c r="L67" s="291" t="s">
        <v>362</v>
      </c>
      <c r="M67" s="338"/>
      <c r="N67" s="291"/>
      <c r="O67" s="286"/>
    </row>
    <row r="68" spans="1:15" s="284" customFormat="1" ht="11.25">
      <c r="A68" s="286">
        <v>23</v>
      </c>
      <c r="B68" s="287" t="s">
        <v>411</v>
      </c>
      <c r="C68" s="287" t="s">
        <v>436</v>
      </c>
      <c r="D68" s="287" t="s">
        <v>53</v>
      </c>
      <c r="E68" s="288">
        <f>F68+G68</f>
        <v>3</v>
      </c>
      <c r="F68" s="288"/>
      <c r="G68" s="288">
        <f t="shared" si="9"/>
        <v>3</v>
      </c>
      <c r="H68" s="288">
        <v>3</v>
      </c>
      <c r="I68" s="288"/>
      <c r="J68" s="288"/>
      <c r="K68" s="288">
        <v>0</v>
      </c>
      <c r="L68" s="291" t="s">
        <v>362</v>
      </c>
      <c r="M68" s="338"/>
      <c r="N68" s="291"/>
      <c r="O68" s="286"/>
    </row>
    <row r="69" spans="1:15" s="284" customFormat="1" ht="11.25">
      <c r="A69" s="286">
        <v>24</v>
      </c>
      <c r="B69" s="287" t="s">
        <v>411</v>
      </c>
      <c r="C69" s="287" t="s">
        <v>437</v>
      </c>
      <c r="D69" s="287" t="s">
        <v>53</v>
      </c>
      <c r="E69" s="288">
        <f>SUM(F69:G69)</f>
        <v>5</v>
      </c>
      <c r="F69" s="288"/>
      <c r="G69" s="288">
        <f t="shared" si="9"/>
        <v>5</v>
      </c>
      <c r="H69" s="288">
        <v>0</v>
      </c>
      <c r="I69" s="288"/>
      <c r="J69" s="288"/>
      <c r="K69" s="288">
        <v>5</v>
      </c>
      <c r="L69" s="286" t="s">
        <v>357</v>
      </c>
      <c r="M69" s="338">
        <v>70</v>
      </c>
      <c r="N69" s="286"/>
      <c r="O69" s="286"/>
    </row>
    <row r="70" spans="1:15" s="284" customFormat="1" ht="22.5">
      <c r="A70" s="286">
        <v>25</v>
      </c>
      <c r="B70" s="287" t="s">
        <v>438</v>
      </c>
      <c r="C70" s="287"/>
      <c r="D70" s="287" t="s">
        <v>53</v>
      </c>
      <c r="E70" s="288">
        <f>SUM(F70:G70)</f>
        <v>60.69</v>
      </c>
      <c r="F70" s="288"/>
      <c r="G70" s="288">
        <f t="shared" si="9"/>
        <v>60.69</v>
      </c>
      <c r="H70" s="288">
        <v>0</v>
      </c>
      <c r="I70" s="288"/>
      <c r="J70" s="288"/>
      <c r="K70" s="288">
        <v>60.69</v>
      </c>
      <c r="L70" s="286" t="s">
        <v>357</v>
      </c>
      <c r="M70" s="338">
        <v>86</v>
      </c>
      <c r="N70" s="286"/>
      <c r="O70" s="286"/>
    </row>
    <row r="71" spans="1:15" s="284" customFormat="1" ht="11.25">
      <c r="A71" s="286">
        <v>26</v>
      </c>
      <c r="B71" s="287" t="s">
        <v>411</v>
      </c>
      <c r="C71" s="287" t="s">
        <v>439</v>
      </c>
      <c r="D71" s="287" t="s">
        <v>53</v>
      </c>
      <c r="E71" s="288">
        <f t="shared" ref="E71:E77" si="11">F71+G71</f>
        <v>3</v>
      </c>
      <c r="F71" s="288"/>
      <c r="G71" s="288">
        <f t="shared" si="9"/>
        <v>3</v>
      </c>
      <c r="H71" s="288">
        <v>3</v>
      </c>
      <c r="I71" s="289"/>
      <c r="J71" s="289"/>
      <c r="K71" s="288">
        <v>0</v>
      </c>
      <c r="L71" s="286" t="s">
        <v>404</v>
      </c>
      <c r="M71" s="338">
        <v>72</v>
      </c>
      <c r="N71" s="286"/>
      <c r="O71" s="286"/>
    </row>
    <row r="72" spans="1:15" s="284" customFormat="1" ht="11.25">
      <c r="A72" s="286">
        <v>27</v>
      </c>
      <c r="B72" s="287" t="s">
        <v>411</v>
      </c>
      <c r="C72" s="287" t="s">
        <v>440</v>
      </c>
      <c r="D72" s="287" t="s">
        <v>53</v>
      </c>
      <c r="E72" s="288">
        <f t="shared" si="11"/>
        <v>8</v>
      </c>
      <c r="F72" s="288">
        <v>3</v>
      </c>
      <c r="G72" s="288">
        <f t="shared" si="9"/>
        <v>5</v>
      </c>
      <c r="H72" s="288">
        <v>5</v>
      </c>
      <c r="I72" s="289"/>
      <c r="J72" s="289"/>
      <c r="K72" s="288">
        <v>0</v>
      </c>
      <c r="L72" s="286" t="s">
        <v>404</v>
      </c>
      <c r="M72" s="338">
        <v>73</v>
      </c>
      <c r="N72" s="286"/>
      <c r="O72" s="286"/>
    </row>
    <row r="73" spans="1:15" s="284" customFormat="1" ht="12.75" customHeight="1">
      <c r="A73" s="286">
        <v>28</v>
      </c>
      <c r="B73" s="287" t="s">
        <v>411</v>
      </c>
      <c r="C73" s="287" t="s">
        <v>441</v>
      </c>
      <c r="D73" s="287" t="s">
        <v>53</v>
      </c>
      <c r="E73" s="288">
        <f t="shared" si="11"/>
        <v>3</v>
      </c>
      <c r="F73" s="288"/>
      <c r="G73" s="288">
        <f t="shared" si="9"/>
        <v>3</v>
      </c>
      <c r="H73" s="288">
        <v>3</v>
      </c>
      <c r="I73" s="289"/>
      <c r="J73" s="289"/>
      <c r="K73" s="288">
        <v>0</v>
      </c>
      <c r="L73" s="286" t="s">
        <v>404</v>
      </c>
      <c r="M73" s="338">
        <v>74</v>
      </c>
      <c r="N73" s="286"/>
      <c r="O73" s="286"/>
    </row>
    <row r="74" spans="1:15" s="284" customFormat="1" ht="11.25">
      <c r="A74" s="286">
        <v>29</v>
      </c>
      <c r="B74" s="287" t="s">
        <v>442</v>
      </c>
      <c r="C74" s="287" t="s">
        <v>443</v>
      </c>
      <c r="D74" s="287" t="s">
        <v>53</v>
      </c>
      <c r="E74" s="288">
        <f t="shared" si="11"/>
        <v>2.5</v>
      </c>
      <c r="F74" s="288">
        <v>0.42</v>
      </c>
      <c r="G74" s="288">
        <f t="shared" si="9"/>
        <v>2.08</v>
      </c>
      <c r="H74" s="288">
        <v>0</v>
      </c>
      <c r="I74" s="289"/>
      <c r="J74" s="289"/>
      <c r="K74" s="288">
        <v>2.08</v>
      </c>
      <c r="L74" s="286" t="s">
        <v>385</v>
      </c>
      <c r="M74" s="338">
        <v>76</v>
      </c>
      <c r="N74" s="286"/>
      <c r="O74" s="286"/>
    </row>
    <row r="75" spans="1:15" s="284" customFormat="1" ht="11.25">
      <c r="A75" s="286">
        <v>30</v>
      </c>
      <c r="B75" s="287" t="s">
        <v>411</v>
      </c>
      <c r="C75" s="287" t="s">
        <v>444</v>
      </c>
      <c r="D75" s="287" t="s">
        <v>53</v>
      </c>
      <c r="E75" s="288">
        <f t="shared" si="11"/>
        <v>2</v>
      </c>
      <c r="F75" s="288"/>
      <c r="G75" s="288">
        <f t="shared" si="9"/>
        <v>2</v>
      </c>
      <c r="H75" s="288">
        <v>2</v>
      </c>
      <c r="I75" s="288"/>
      <c r="J75" s="288"/>
      <c r="K75" s="288">
        <v>0</v>
      </c>
      <c r="L75" s="291" t="s">
        <v>445</v>
      </c>
      <c r="M75" s="338">
        <v>78</v>
      </c>
      <c r="N75" s="291">
        <v>2016</v>
      </c>
      <c r="O75" s="286"/>
    </row>
    <row r="76" spans="1:15" s="284" customFormat="1" ht="22.5">
      <c r="A76" s="286">
        <v>31</v>
      </c>
      <c r="B76" s="287" t="s">
        <v>446</v>
      </c>
      <c r="C76" s="287" t="s">
        <v>447</v>
      </c>
      <c r="D76" s="287" t="s">
        <v>53</v>
      </c>
      <c r="E76" s="288">
        <f t="shared" si="11"/>
        <v>0.49</v>
      </c>
      <c r="F76" s="288">
        <v>0.19</v>
      </c>
      <c r="G76" s="288">
        <f t="shared" si="9"/>
        <v>0.3</v>
      </c>
      <c r="H76" s="288">
        <v>0.3</v>
      </c>
      <c r="I76" s="289"/>
      <c r="J76" s="289"/>
      <c r="K76" s="288">
        <v>0</v>
      </c>
      <c r="L76" s="286" t="s">
        <v>369</v>
      </c>
      <c r="M76" s="338">
        <v>79</v>
      </c>
      <c r="N76" s="286">
        <v>2017</v>
      </c>
      <c r="O76" s="286"/>
    </row>
    <row r="77" spans="1:15" s="284" customFormat="1" ht="11.25">
      <c r="A77" s="286">
        <v>32</v>
      </c>
      <c r="B77" s="287" t="s">
        <v>411</v>
      </c>
      <c r="C77" s="287" t="s">
        <v>448</v>
      </c>
      <c r="D77" s="287" t="s">
        <v>53</v>
      </c>
      <c r="E77" s="288">
        <f t="shared" si="11"/>
        <v>3</v>
      </c>
      <c r="F77" s="288"/>
      <c r="G77" s="288">
        <f t="shared" si="9"/>
        <v>3</v>
      </c>
      <c r="H77" s="288">
        <v>3</v>
      </c>
      <c r="I77" s="289"/>
      <c r="J77" s="289"/>
      <c r="K77" s="288">
        <v>0</v>
      </c>
      <c r="L77" s="286" t="s">
        <v>369</v>
      </c>
      <c r="M77" s="338">
        <v>80</v>
      </c>
      <c r="N77" s="286"/>
      <c r="O77" s="286"/>
    </row>
    <row r="78" spans="1:15" s="284" customFormat="1" ht="11.25">
      <c r="A78" s="286">
        <v>33</v>
      </c>
      <c r="B78" s="287" t="s">
        <v>442</v>
      </c>
      <c r="C78" s="287" t="s">
        <v>449</v>
      </c>
      <c r="D78" s="287" t="s">
        <v>53</v>
      </c>
      <c r="E78" s="288">
        <f>SUM(F78:G78)</f>
        <v>13</v>
      </c>
      <c r="F78" s="288">
        <v>4</v>
      </c>
      <c r="G78" s="288">
        <f t="shared" si="9"/>
        <v>9</v>
      </c>
      <c r="H78" s="288">
        <v>4</v>
      </c>
      <c r="I78" s="288"/>
      <c r="J78" s="288"/>
      <c r="K78" s="288">
        <v>5</v>
      </c>
      <c r="L78" s="286" t="s">
        <v>405</v>
      </c>
      <c r="M78" s="338">
        <v>81</v>
      </c>
      <c r="N78" s="286">
        <v>2017</v>
      </c>
      <c r="O78" s="286"/>
    </row>
    <row r="79" spans="1:15" s="284" customFormat="1" ht="11.25">
      <c r="A79" s="286">
        <v>34</v>
      </c>
      <c r="B79" s="287" t="s">
        <v>411</v>
      </c>
      <c r="C79" s="287" t="s">
        <v>450</v>
      </c>
      <c r="D79" s="287" t="s">
        <v>53</v>
      </c>
      <c r="E79" s="288">
        <f t="shared" ref="E79:E98" si="12">F79+G79</f>
        <v>7</v>
      </c>
      <c r="F79" s="288"/>
      <c r="G79" s="288">
        <f t="shared" si="9"/>
        <v>7</v>
      </c>
      <c r="H79" s="288">
        <v>7</v>
      </c>
      <c r="I79" s="289"/>
      <c r="J79" s="289"/>
      <c r="K79" s="288">
        <v>0</v>
      </c>
      <c r="L79" s="286" t="s">
        <v>387</v>
      </c>
      <c r="M79" s="338">
        <v>84</v>
      </c>
      <c r="N79" s="286"/>
      <c r="O79" s="286"/>
    </row>
    <row r="80" spans="1:15" s="284" customFormat="1" ht="11.25">
      <c r="A80" s="286">
        <v>35</v>
      </c>
      <c r="B80" s="287" t="s">
        <v>411</v>
      </c>
      <c r="C80" s="287" t="s">
        <v>451</v>
      </c>
      <c r="D80" s="287" t="s">
        <v>53</v>
      </c>
      <c r="E80" s="288">
        <f t="shared" si="12"/>
        <v>1</v>
      </c>
      <c r="F80" s="288"/>
      <c r="G80" s="288">
        <f t="shared" si="9"/>
        <v>1</v>
      </c>
      <c r="H80" s="288">
        <v>1</v>
      </c>
      <c r="I80" s="289"/>
      <c r="J80" s="289"/>
      <c r="K80" s="288">
        <v>0</v>
      </c>
      <c r="L80" s="286" t="s">
        <v>387</v>
      </c>
      <c r="M80" s="338">
        <v>85</v>
      </c>
      <c r="N80" s="286"/>
      <c r="O80" s="286"/>
    </row>
    <row r="81" spans="1:15" s="284" customFormat="1" ht="11.25">
      <c r="A81" s="292" t="s">
        <v>452</v>
      </c>
      <c r="B81" s="280" t="s">
        <v>13</v>
      </c>
      <c r="C81" s="281"/>
      <c r="D81" s="281"/>
      <c r="E81" s="283">
        <f>SUM(E82:E84)</f>
        <v>219.07999999999998</v>
      </c>
      <c r="F81" s="283">
        <f t="shared" ref="F81:K81" si="13">SUM(F82:F84)</f>
        <v>0</v>
      </c>
      <c r="G81" s="283">
        <f t="shared" si="13"/>
        <v>219.07999999999998</v>
      </c>
      <c r="H81" s="283">
        <f t="shared" si="13"/>
        <v>0</v>
      </c>
      <c r="I81" s="283">
        <f t="shared" si="13"/>
        <v>8.8000000000000007</v>
      </c>
      <c r="J81" s="283">
        <f t="shared" si="13"/>
        <v>0</v>
      </c>
      <c r="K81" s="283">
        <f t="shared" si="13"/>
        <v>210.28</v>
      </c>
      <c r="L81" s="282"/>
      <c r="M81" s="342"/>
      <c r="N81" s="282"/>
      <c r="O81" s="303"/>
    </row>
    <row r="82" spans="1:15" s="290" customFormat="1" ht="11.25">
      <c r="A82" s="286">
        <v>1</v>
      </c>
      <c r="B82" s="287" t="s">
        <v>453</v>
      </c>
      <c r="C82" s="287"/>
      <c r="D82" s="287" t="s">
        <v>25</v>
      </c>
      <c r="E82" s="288">
        <f t="shared" si="12"/>
        <v>97.3</v>
      </c>
      <c r="F82" s="288"/>
      <c r="G82" s="288">
        <f>SUM(H82:K82)</f>
        <v>97.3</v>
      </c>
      <c r="H82" s="288">
        <v>0</v>
      </c>
      <c r="I82" s="289"/>
      <c r="J82" s="289"/>
      <c r="K82" s="288">
        <v>97.3</v>
      </c>
      <c r="L82" s="286" t="s">
        <v>378</v>
      </c>
      <c r="M82" s="338">
        <v>88</v>
      </c>
      <c r="N82" s="286"/>
      <c r="O82" s="286"/>
    </row>
    <row r="83" spans="1:15" s="290" customFormat="1" ht="11.25">
      <c r="A83" s="286">
        <v>2</v>
      </c>
      <c r="B83" s="287" t="s">
        <v>454</v>
      </c>
      <c r="C83" s="287" t="s">
        <v>455</v>
      </c>
      <c r="D83" s="287" t="s">
        <v>25</v>
      </c>
      <c r="E83" s="288">
        <f t="shared" si="12"/>
        <v>8.8000000000000007</v>
      </c>
      <c r="F83" s="288"/>
      <c r="G83" s="288">
        <f>SUM(H83:K83)</f>
        <v>8.8000000000000007</v>
      </c>
      <c r="H83" s="288">
        <v>0</v>
      </c>
      <c r="I83" s="289">
        <v>8.8000000000000007</v>
      </c>
      <c r="J83" s="289"/>
      <c r="K83" s="288">
        <v>0</v>
      </c>
      <c r="L83" s="286" t="s">
        <v>378</v>
      </c>
      <c r="M83" s="338">
        <v>89</v>
      </c>
      <c r="N83" s="286"/>
      <c r="O83" s="286"/>
    </row>
    <row r="84" spans="1:15" s="290" customFormat="1" ht="11.25">
      <c r="A84" s="286">
        <v>3</v>
      </c>
      <c r="B84" s="287" t="s">
        <v>456</v>
      </c>
      <c r="C84" s="287"/>
      <c r="D84" s="287" t="s">
        <v>25</v>
      </c>
      <c r="E84" s="288">
        <f t="shared" si="12"/>
        <v>112.98</v>
      </c>
      <c r="F84" s="288"/>
      <c r="G84" s="288">
        <f>SUM(H84:K84)</f>
        <v>112.98</v>
      </c>
      <c r="H84" s="288">
        <v>0</v>
      </c>
      <c r="I84" s="289"/>
      <c r="J84" s="289"/>
      <c r="K84" s="288">
        <f>110+2.98</f>
        <v>112.98</v>
      </c>
      <c r="L84" s="286" t="s">
        <v>357</v>
      </c>
      <c r="M84" s="338">
        <v>90</v>
      </c>
      <c r="N84" s="286"/>
      <c r="O84" s="286"/>
    </row>
    <row r="85" spans="1:15" s="290" customFormat="1" ht="11.25">
      <c r="A85" s="292" t="s">
        <v>457</v>
      </c>
      <c r="B85" s="280" t="s">
        <v>458</v>
      </c>
      <c r="C85" s="281"/>
      <c r="D85" s="281"/>
      <c r="E85" s="283">
        <f>SUM(E86:E87)</f>
        <v>1.5</v>
      </c>
      <c r="F85" s="283">
        <f t="shared" ref="F85:K85" si="14">SUM(F86:F87)</f>
        <v>0</v>
      </c>
      <c r="G85" s="283">
        <f t="shared" si="14"/>
        <v>1.5</v>
      </c>
      <c r="H85" s="283">
        <f t="shared" si="14"/>
        <v>0</v>
      </c>
      <c r="I85" s="283">
        <f t="shared" si="14"/>
        <v>0</v>
      </c>
      <c r="J85" s="283">
        <f t="shared" si="14"/>
        <v>0</v>
      </c>
      <c r="K85" s="283">
        <f t="shared" si="14"/>
        <v>1.5</v>
      </c>
      <c r="L85" s="282"/>
      <c r="M85" s="342"/>
      <c r="N85" s="282"/>
      <c r="O85" s="303"/>
    </row>
    <row r="86" spans="1:15" s="290" customFormat="1" ht="22.5">
      <c r="A86" s="286">
        <v>1</v>
      </c>
      <c r="B86" s="287" t="s">
        <v>459</v>
      </c>
      <c r="C86" s="287"/>
      <c r="D86" s="287" t="s">
        <v>26</v>
      </c>
      <c r="E86" s="288">
        <f t="shared" si="12"/>
        <v>1</v>
      </c>
      <c r="F86" s="288"/>
      <c r="G86" s="288">
        <f>SUM(H86:K86)</f>
        <v>1</v>
      </c>
      <c r="H86" s="288">
        <v>0</v>
      </c>
      <c r="I86" s="289"/>
      <c r="J86" s="289"/>
      <c r="K86" s="288">
        <v>1</v>
      </c>
      <c r="L86" s="286" t="s">
        <v>460</v>
      </c>
      <c r="M86" s="338">
        <v>91</v>
      </c>
      <c r="N86" s="286"/>
      <c r="O86" s="286"/>
    </row>
    <row r="87" spans="1:15" s="284" customFormat="1" ht="11.25">
      <c r="A87" s="286">
        <v>2</v>
      </c>
      <c r="B87" s="287" t="s">
        <v>461</v>
      </c>
      <c r="C87" s="287"/>
      <c r="D87" s="287" t="s">
        <v>26</v>
      </c>
      <c r="E87" s="288">
        <f t="shared" si="12"/>
        <v>0.5</v>
      </c>
      <c r="F87" s="288"/>
      <c r="G87" s="288">
        <f>SUM(H87:K87)</f>
        <v>0.5</v>
      </c>
      <c r="H87" s="288">
        <v>0</v>
      </c>
      <c r="I87" s="289"/>
      <c r="J87" s="289"/>
      <c r="K87" s="288">
        <v>0.5</v>
      </c>
      <c r="L87" s="286" t="s">
        <v>408</v>
      </c>
      <c r="M87" s="338">
        <v>93</v>
      </c>
      <c r="N87" s="286"/>
      <c r="O87" s="286"/>
    </row>
    <row r="88" spans="1:15" s="284" customFormat="1" ht="11.25">
      <c r="A88" s="292" t="s">
        <v>462</v>
      </c>
      <c r="B88" s="294" t="s">
        <v>84</v>
      </c>
      <c r="C88" s="281"/>
      <c r="D88" s="281"/>
      <c r="E88" s="283">
        <f>SUM(E89:E90)</f>
        <v>56.05</v>
      </c>
      <c r="F88" s="283">
        <f t="shared" ref="F88:K88" si="15">SUM(F89:F90)</f>
        <v>11.01</v>
      </c>
      <c r="G88" s="283">
        <f t="shared" si="15"/>
        <v>45.04</v>
      </c>
      <c r="H88" s="283">
        <f t="shared" si="15"/>
        <v>40.04</v>
      </c>
      <c r="I88" s="283">
        <f t="shared" si="15"/>
        <v>5</v>
      </c>
      <c r="J88" s="283">
        <f t="shared" si="15"/>
        <v>0</v>
      </c>
      <c r="K88" s="283">
        <f t="shared" si="15"/>
        <v>0</v>
      </c>
      <c r="L88" s="282"/>
      <c r="M88" s="342"/>
      <c r="N88" s="282"/>
      <c r="O88" s="303"/>
    </row>
    <row r="89" spans="1:15" s="284" customFormat="1" ht="11.25">
      <c r="A89" s="286">
        <v>1</v>
      </c>
      <c r="B89" s="287" t="s">
        <v>463</v>
      </c>
      <c r="C89" s="287" t="s">
        <v>464</v>
      </c>
      <c r="D89" s="287" t="s">
        <v>122</v>
      </c>
      <c r="E89" s="288">
        <f t="shared" si="12"/>
        <v>5</v>
      </c>
      <c r="F89" s="288"/>
      <c r="G89" s="288">
        <f>SUM(H89:K89)</f>
        <v>5</v>
      </c>
      <c r="H89" s="288">
        <v>0</v>
      </c>
      <c r="I89" s="288">
        <v>5</v>
      </c>
      <c r="J89" s="288"/>
      <c r="K89" s="288">
        <v>0</v>
      </c>
      <c r="L89" s="291" t="s">
        <v>465</v>
      </c>
      <c r="M89" s="338">
        <v>94</v>
      </c>
      <c r="N89" s="291">
        <v>2017</v>
      </c>
      <c r="O89" s="286"/>
    </row>
    <row r="90" spans="1:15" s="284" customFormat="1" ht="40.5" customHeight="1">
      <c r="A90" s="286">
        <v>2</v>
      </c>
      <c r="B90" s="287" t="s">
        <v>466</v>
      </c>
      <c r="C90" s="287" t="s">
        <v>371</v>
      </c>
      <c r="D90" s="287" t="s">
        <v>122</v>
      </c>
      <c r="E90" s="288">
        <f t="shared" si="12"/>
        <v>51.05</v>
      </c>
      <c r="F90" s="288">
        <v>11.01</v>
      </c>
      <c r="G90" s="288">
        <f>SUM(H90:K90)</f>
        <v>40.04</v>
      </c>
      <c r="H90" s="288">
        <v>40.04</v>
      </c>
      <c r="I90" s="289"/>
      <c r="J90" s="289"/>
      <c r="K90" s="288">
        <v>0</v>
      </c>
      <c r="L90" s="286" t="s">
        <v>371</v>
      </c>
      <c r="M90" s="338">
        <v>95</v>
      </c>
      <c r="N90" s="286" t="s">
        <v>467</v>
      </c>
      <c r="O90" s="286"/>
    </row>
    <row r="91" spans="1:15" s="284" customFormat="1" ht="11.25">
      <c r="A91" s="292" t="s">
        <v>468</v>
      </c>
      <c r="B91" s="294" t="s">
        <v>85</v>
      </c>
      <c r="C91" s="281"/>
      <c r="D91" s="281"/>
      <c r="E91" s="283">
        <f>SUM(E92:E139)</f>
        <v>717.00999999999988</v>
      </c>
      <c r="F91" s="283">
        <f t="shared" ref="F91:K91" si="16">SUM(F92:F139)</f>
        <v>13</v>
      </c>
      <c r="G91" s="283">
        <f t="shared" si="16"/>
        <v>704.00999999999988</v>
      </c>
      <c r="H91" s="283">
        <f t="shared" si="16"/>
        <v>119.62</v>
      </c>
      <c r="I91" s="283">
        <f t="shared" si="16"/>
        <v>46.529999999999994</v>
      </c>
      <c r="J91" s="283">
        <f t="shared" si="16"/>
        <v>0</v>
      </c>
      <c r="K91" s="283">
        <f t="shared" si="16"/>
        <v>537.86</v>
      </c>
      <c r="L91" s="282"/>
      <c r="M91" s="342"/>
      <c r="N91" s="282"/>
      <c r="O91" s="303"/>
    </row>
    <row r="92" spans="1:15" s="290" customFormat="1" ht="11.25">
      <c r="A92" s="286">
        <v>1</v>
      </c>
      <c r="B92" s="293" t="s">
        <v>469</v>
      </c>
      <c r="C92" s="297" t="s">
        <v>470</v>
      </c>
      <c r="D92" s="287" t="s">
        <v>120</v>
      </c>
      <c r="E92" s="288">
        <f t="shared" si="12"/>
        <v>0.33</v>
      </c>
      <c r="F92" s="288"/>
      <c r="G92" s="288">
        <f t="shared" ref="G92:G139" si="17">SUM(H92:K92)</f>
        <v>0.33</v>
      </c>
      <c r="H92" s="288">
        <v>0</v>
      </c>
      <c r="I92" s="289"/>
      <c r="J92" s="289"/>
      <c r="K92" s="288">
        <v>0.33</v>
      </c>
      <c r="L92" s="286" t="s">
        <v>390</v>
      </c>
      <c r="M92" s="338">
        <v>96</v>
      </c>
      <c r="N92" s="298">
        <v>2017</v>
      </c>
      <c r="O92" s="286"/>
    </row>
    <row r="93" spans="1:15" s="290" customFormat="1" ht="11.25">
      <c r="A93" s="286">
        <v>2</v>
      </c>
      <c r="B93" s="293" t="s">
        <v>471</v>
      </c>
      <c r="C93" s="287" t="s">
        <v>472</v>
      </c>
      <c r="D93" s="287" t="s">
        <v>120</v>
      </c>
      <c r="E93" s="288">
        <f t="shared" si="12"/>
        <v>0.1</v>
      </c>
      <c r="F93" s="288"/>
      <c r="G93" s="288">
        <f t="shared" si="17"/>
        <v>0.1</v>
      </c>
      <c r="H93" s="288">
        <v>0.1</v>
      </c>
      <c r="I93" s="288"/>
      <c r="J93" s="288"/>
      <c r="K93" s="288">
        <v>0</v>
      </c>
      <c r="L93" s="286" t="s">
        <v>390</v>
      </c>
      <c r="M93" s="338">
        <v>97</v>
      </c>
      <c r="N93" s="286"/>
      <c r="O93" s="286"/>
    </row>
    <row r="94" spans="1:15" s="284" customFormat="1" ht="11.25">
      <c r="A94" s="286">
        <v>3</v>
      </c>
      <c r="B94" s="293" t="s">
        <v>85</v>
      </c>
      <c r="C94" s="287" t="s">
        <v>473</v>
      </c>
      <c r="D94" s="287" t="s">
        <v>120</v>
      </c>
      <c r="E94" s="288">
        <f t="shared" si="12"/>
        <v>2</v>
      </c>
      <c r="F94" s="288"/>
      <c r="G94" s="288">
        <f t="shared" si="17"/>
        <v>2</v>
      </c>
      <c r="H94" s="288">
        <v>0</v>
      </c>
      <c r="I94" s="289"/>
      <c r="J94" s="289"/>
      <c r="K94" s="288">
        <v>2</v>
      </c>
      <c r="L94" s="286" t="s">
        <v>390</v>
      </c>
      <c r="M94" s="338">
        <v>98</v>
      </c>
      <c r="N94" s="286"/>
      <c r="O94" s="286"/>
    </row>
    <row r="95" spans="1:15" s="284" customFormat="1" ht="11.25">
      <c r="A95" s="286">
        <v>4</v>
      </c>
      <c r="B95" s="293" t="s">
        <v>474</v>
      </c>
      <c r="C95" s="287" t="s">
        <v>475</v>
      </c>
      <c r="D95" s="287" t="s">
        <v>120</v>
      </c>
      <c r="E95" s="288">
        <f t="shared" si="12"/>
        <v>0.2</v>
      </c>
      <c r="F95" s="288"/>
      <c r="G95" s="288">
        <f t="shared" si="17"/>
        <v>0.2</v>
      </c>
      <c r="H95" s="288">
        <v>0</v>
      </c>
      <c r="I95" s="289"/>
      <c r="J95" s="289"/>
      <c r="K95" s="288">
        <v>0.2</v>
      </c>
      <c r="L95" s="286" t="s">
        <v>376</v>
      </c>
      <c r="M95" s="338">
        <v>99</v>
      </c>
      <c r="N95" s="286"/>
      <c r="O95" s="286"/>
    </row>
    <row r="96" spans="1:15" s="284" customFormat="1" ht="11.25">
      <c r="A96" s="286">
        <v>5</v>
      </c>
      <c r="B96" s="293" t="s">
        <v>85</v>
      </c>
      <c r="C96" s="287" t="s">
        <v>476</v>
      </c>
      <c r="D96" s="287" t="s">
        <v>120</v>
      </c>
      <c r="E96" s="288">
        <f t="shared" si="12"/>
        <v>1</v>
      </c>
      <c r="F96" s="288"/>
      <c r="G96" s="288">
        <f t="shared" si="17"/>
        <v>1</v>
      </c>
      <c r="H96" s="288">
        <v>1</v>
      </c>
      <c r="I96" s="289"/>
      <c r="J96" s="289"/>
      <c r="K96" s="288">
        <v>0</v>
      </c>
      <c r="L96" s="286" t="s">
        <v>376</v>
      </c>
      <c r="M96" s="338">
        <v>100</v>
      </c>
      <c r="N96" s="286"/>
      <c r="O96" s="286"/>
    </row>
    <row r="97" spans="1:15" s="284" customFormat="1" ht="11.25">
      <c r="A97" s="286">
        <v>6</v>
      </c>
      <c r="B97" s="293" t="s">
        <v>469</v>
      </c>
      <c r="C97" s="287" t="s">
        <v>477</v>
      </c>
      <c r="D97" s="287" t="s">
        <v>120</v>
      </c>
      <c r="E97" s="288">
        <f t="shared" si="12"/>
        <v>0.12</v>
      </c>
      <c r="F97" s="288"/>
      <c r="G97" s="288">
        <f t="shared" si="17"/>
        <v>0.12</v>
      </c>
      <c r="H97" s="288">
        <v>0.12</v>
      </c>
      <c r="I97" s="289"/>
      <c r="J97" s="289"/>
      <c r="K97" s="288">
        <v>0</v>
      </c>
      <c r="L97" s="286" t="s">
        <v>376</v>
      </c>
      <c r="M97" s="338">
        <v>101</v>
      </c>
      <c r="N97" s="286">
        <v>2017</v>
      </c>
      <c r="O97" s="286"/>
    </row>
    <row r="98" spans="1:15" s="284" customFormat="1" ht="11.25">
      <c r="A98" s="286">
        <v>7</v>
      </c>
      <c r="B98" s="293" t="s">
        <v>85</v>
      </c>
      <c r="C98" s="287" t="s">
        <v>478</v>
      </c>
      <c r="D98" s="287" t="s">
        <v>120</v>
      </c>
      <c r="E98" s="288">
        <f t="shared" si="12"/>
        <v>2.5</v>
      </c>
      <c r="F98" s="288"/>
      <c r="G98" s="288">
        <f t="shared" si="17"/>
        <v>2.5</v>
      </c>
      <c r="H98" s="288">
        <v>0</v>
      </c>
      <c r="I98" s="289"/>
      <c r="J98" s="289"/>
      <c r="K98" s="288">
        <v>2.5</v>
      </c>
      <c r="L98" s="286" t="s">
        <v>393</v>
      </c>
      <c r="M98" s="338">
        <v>102</v>
      </c>
      <c r="N98" s="286"/>
      <c r="O98" s="286"/>
    </row>
    <row r="99" spans="1:15" s="284" customFormat="1" ht="11.25">
      <c r="A99" s="286">
        <v>8</v>
      </c>
      <c r="B99" s="293" t="s">
        <v>479</v>
      </c>
      <c r="C99" s="287" t="s">
        <v>478</v>
      </c>
      <c r="D99" s="287" t="s">
        <v>120</v>
      </c>
      <c r="E99" s="288">
        <f>F99+G99</f>
        <v>1</v>
      </c>
      <c r="F99" s="288"/>
      <c r="G99" s="288">
        <f t="shared" si="17"/>
        <v>1</v>
      </c>
      <c r="H99" s="288">
        <v>0</v>
      </c>
      <c r="I99" s="289"/>
      <c r="J99" s="289"/>
      <c r="K99" s="288">
        <v>1</v>
      </c>
      <c r="L99" s="286" t="s">
        <v>393</v>
      </c>
      <c r="M99" s="338">
        <v>103</v>
      </c>
      <c r="N99" s="286"/>
      <c r="O99" s="286"/>
    </row>
    <row r="100" spans="1:15" s="284" customFormat="1" ht="11.25">
      <c r="A100" s="286">
        <v>9</v>
      </c>
      <c r="B100" s="293" t="s">
        <v>85</v>
      </c>
      <c r="C100" s="339" t="s">
        <v>796</v>
      </c>
      <c r="D100" s="339" t="s">
        <v>120</v>
      </c>
      <c r="E100" s="288">
        <f>F100+G100</f>
        <v>3</v>
      </c>
      <c r="F100" s="288"/>
      <c r="G100" s="288">
        <f t="shared" si="17"/>
        <v>3</v>
      </c>
      <c r="H100" s="288"/>
      <c r="I100" s="289"/>
      <c r="J100" s="289"/>
      <c r="K100" s="288">
        <v>3</v>
      </c>
      <c r="L100" s="286" t="s">
        <v>393</v>
      </c>
      <c r="M100" s="338"/>
      <c r="N100" s="286"/>
      <c r="O100" s="286"/>
    </row>
    <row r="101" spans="1:15" s="284" customFormat="1" ht="11.25">
      <c r="A101" s="286">
        <v>10</v>
      </c>
      <c r="B101" s="293" t="s">
        <v>85</v>
      </c>
      <c r="C101" s="339"/>
      <c r="D101" s="339" t="s">
        <v>120</v>
      </c>
      <c r="E101" s="288">
        <f>SUM(F101:G101)</f>
        <v>23.95</v>
      </c>
      <c r="F101" s="288"/>
      <c r="G101" s="288">
        <f t="shared" si="17"/>
        <v>23.95</v>
      </c>
      <c r="H101" s="288">
        <v>20.2</v>
      </c>
      <c r="I101" s="288"/>
      <c r="J101" s="288"/>
      <c r="K101" s="288">
        <v>3.75</v>
      </c>
      <c r="L101" s="286" t="s">
        <v>352</v>
      </c>
      <c r="M101" s="338">
        <v>104</v>
      </c>
      <c r="N101" s="286"/>
      <c r="O101" s="286"/>
    </row>
    <row r="102" spans="1:15" s="284" customFormat="1" ht="11.25">
      <c r="A102" s="286">
        <v>11</v>
      </c>
      <c r="B102" s="293" t="s">
        <v>469</v>
      </c>
      <c r="C102" s="287" t="s">
        <v>443</v>
      </c>
      <c r="D102" s="287" t="s">
        <v>120</v>
      </c>
      <c r="E102" s="288">
        <f>SUM(F102:G102)</f>
        <v>0.4</v>
      </c>
      <c r="F102" s="288"/>
      <c r="G102" s="288">
        <f t="shared" si="17"/>
        <v>0.4</v>
      </c>
      <c r="H102" s="288">
        <v>0.4</v>
      </c>
      <c r="I102" s="288"/>
      <c r="J102" s="288"/>
      <c r="K102" s="288">
        <v>0</v>
      </c>
      <c r="L102" s="286" t="s">
        <v>352</v>
      </c>
      <c r="M102" s="338">
        <v>105</v>
      </c>
      <c r="N102" s="286"/>
      <c r="O102" s="286"/>
    </row>
    <row r="103" spans="1:15" s="284" customFormat="1" ht="11.25">
      <c r="A103" s="286">
        <v>12</v>
      </c>
      <c r="B103" s="293" t="s">
        <v>480</v>
      </c>
      <c r="C103" s="287" t="s">
        <v>481</v>
      </c>
      <c r="D103" s="287" t="s">
        <v>120</v>
      </c>
      <c r="E103" s="288">
        <f>SUM(F103:G103)</f>
        <v>0.16</v>
      </c>
      <c r="F103" s="288"/>
      <c r="G103" s="288">
        <f t="shared" si="17"/>
        <v>0.16</v>
      </c>
      <c r="H103" s="288">
        <v>0</v>
      </c>
      <c r="I103" s="288"/>
      <c r="J103" s="288"/>
      <c r="K103" s="288">
        <v>0.16</v>
      </c>
      <c r="L103" s="286" t="s">
        <v>352</v>
      </c>
      <c r="M103" s="338">
        <v>106</v>
      </c>
      <c r="N103" s="286"/>
      <c r="O103" s="286"/>
    </row>
    <row r="104" spans="1:15" s="290" customFormat="1" ht="11.25">
      <c r="A104" s="286">
        <v>13</v>
      </c>
      <c r="B104" s="293" t="s">
        <v>85</v>
      </c>
      <c r="C104" s="287" t="s">
        <v>482</v>
      </c>
      <c r="D104" s="287" t="s">
        <v>120</v>
      </c>
      <c r="E104" s="288">
        <f t="shared" ref="E104:E111" si="18">F104+G104</f>
        <v>5</v>
      </c>
      <c r="F104" s="288"/>
      <c r="G104" s="288">
        <f t="shared" si="17"/>
        <v>5</v>
      </c>
      <c r="H104" s="288">
        <v>5</v>
      </c>
      <c r="I104" s="288"/>
      <c r="J104" s="288"/>
      <c r="K104" s="288">
        <v>0</v>
      </c>
      <c r="L104" s="291" t="s">
        <v>378</v>
      </c>
      <c r="M104" s="338">
        <v>107</v>
      </c>
      <c r="N104" s="291">
        <v>2017</v>
      </c>
      <c r="O104" s="286"/>
    </row>
    <row r="105" spans="1:15" s="290" customFormat="1" ht="11.25">
      <c r="A105" s="286">
        <v>14</v>
      </c>
      <c r="B105" s="287" t="s">
        <v>483</v>
      </c>
      <c r="C105" s="287"/>
      <c r="D105" s="287" t="s">
        <v>120</v>
      </c>
      <c r="E105" s="288">
        <f t="shared" si="18"/>
        <v>0.03</v>
      </c>
      <c r="F105" s="288"/>
      <c r="G105" s="288">
        <f t="shared" si="17"/>
        <v>0.03</v>
      </c>
      <c r="H105" s="288">
        <v>0.03</v>
      </c>
      <c r="I105" s="289"/>
      <c r="J105" s="289"/>
      <c r="K105" s="288">
        <v>0</v>
      </c>
      <c r="L105" s="286" t="s">
        <v>381</v>
      </c>
      <c r="M105" s="338">
        <v>108</v>
      </c>
      <c r="N105" s="286">
        <v>2016</v>
      </c>
      <c r="O105" s="286"/>
    </row>
    <row r="106" spans="1:15" s="290" customFormat="1" ht="11.25">
      <c r="A106" s="286">
        <v>15</v>
      </c>
      <c r="B106" s="293" t="s">
        <v>484</v>
      </c>
      <c r="C106" s="287"/>
      <c r="D106" s="287" t="s">
        <v>120</v>
      </c>
      <c r="E106" s="288">
        <f t="shared" si="18"/>
        <v>4</v>
      </c>
      <c r="F106" s="288"/>
      <c r="G106" s="288">
        <f t="shared" si="17"/>
        <v>4</v>
      </c>
      <c r="H106" s="288">
        <v>0</v>
      </c>
      <c r="I106" s="289"/>
      <c r="J106" s="289"/>
      <c r="K106" s="288">
        <v>4</v>
      </c>
      <c r="L106" s="286" t="s">
        <v>381</v>
      </c>
      <c r="M106" s="338">
        <v>109</v>
      </c>
      <c r="N106" s="286"/>
      <c r="O106" s="286"/>
    </row>
    <row r="107" spans="1:15" s="284" customFormat="1" ht="11.25">
      <c r="A107" s="286">
        <v>16</v>
      </c>
      <c r="B107" s="287" t="s">
        <v>485</v>
      </c>
      <c r="C107" s="287" t="s">
        <v>486</v>
      </c>
      <c r="D107" s="287" t="s">
        <v>120</v>
      </c>
      <c r="E107" s="288">
        <f t="shared" si="18"/>
        <v>1.5</v>
      </c>
      <c r="F107" s="288"/>
      <c r="G107" s="288">
        <f t="shared" si="17"/>
        <v>1.5</v>
      </c>
      <c r="H107" s="288">
        <v>0</v>
      </c>
      <c r="I107" s="289"/>
      <c r="J107" s="289"/>
      <c r="K107" s="288">
        <v>1.5</v>
      </c>
      <c r="L107" s="286" t="s">
        <v>381</v>
      </c>
      <c r="M107" s="338">
        <v>110</v>
      </c>
      <c r="N107" s="286"/>
      <c r="O107" s="286"/>
    </row>
    <row r="108" spans="1:15" s="284" customFormat="1" ht="11.25">
      <c r="A108" s="286">
        <v>17</v>
      </c>
      <c r="B108" s="293" t="s">
        <v>480</v>
      </c>
      <c r="C108" s="287" t="s">
        <v>366</v>
      </c>
      <c r="D108" s="287" t="s">
        <v>120</v>
      </c>
      <c r="E108" s="288">
        <f t="shared" si="18"/>
        <v>0.1</v>
      </c>
      <c r="F108" s="288"/>
      <c r="G108" s="288">
        <f t="shared" si="17"/>
        <v>0.1</v>
      </c>
      <c r="H108" s="288">
        <v>0</v>
      </c>
      <c r="I108" s="288"/>
      <c r="J108" s="288"/>
      <c r="K108" s="288">
        <v>0.1</v>
      </c>
      <c r="L108" s="286" t="s">
        <v>354</v>
      </c>
      <c r="M108" s="338">
        <v>111</v>
      </c>
      <c r="N108" s="286"/>
      <c r="O108" s="286"/>
    </row>
    <row r="109" spans="1:15" s="284" customFormat="1" ht="11.25">
      <c r="A109" s="286">
        <v>18</v>
      </c>
      <c r="B109" s="293" t="s">
        <v>85</v>
      </c>
      <c r="C109" s="287" t="s">
        <v>487</v>
      </c>
      <c r="D109" s="287" t="s">
        <v>120</v>
      </c>
      <c r="E109" s="288">
        <f t="shared" si="18"/>
        <v>1</v>
      </c>
      <c r="F109" s="288"/>
      <c r="G109" s="288">
        <f t="shared" si="17"/>
        <v>1</v>
      </c>
      <c r="H109" s="288">
        <v>0</v>
      </c>
      <c r="I109" s="289"/>
      <c r="J109" s="289"/>
      <c r="K109" s="288">
        <v>1</v>
      </c>
      <c r="L109" s="286" t="s">
        <v>354</v>
      </c>
      <c r="M109" s="338">
        <v>112</v>
      </c>
      <c r="N109" s="286"/>
      <c r="O109" s="286"/>
    </row>
    <row r="110" spans="1:15" s="284" customFormat="1" ht="11.25">
      <c r="A110" s="286">
        <v>19</v>
      </c>
      <c r="B110" s="293" t="s">
        <v>797</v>
      </c>
      <c r="C110" s="339" t="s">
        <v>488</v>
      </c>
      <c r="D110" s="339" t="s">
        <v>120</v>
      </c>
      <c r="E110" s="288">
        <f t="shared" si="18"/>
        <v>0.6</v>
      </c>
      <c r="F110" s="288"/>
      <c r="G110" s="288">
        <f t="shared" si="17"/>
        <v>0.6</v>
      </c>
      <c r="H110" s="288">
        <v>0.6</v>
      </c>
      <c r="I110" s="289"/>
      <c r="J110" s="289"/>
      <c r="K110" s="288">
        <v>0</v>
      </c>
      <c r="L110" s="286" t="s">
        <v>354</v>
      </c>
      <c r="M110" s="338">
        <v>113</v>
      </c>
      <c r="N110" s="286"/>
      <c r="O110" s="286"/>
    </row>
    <row r="111" spans="1:15" s="284" customFormat="1" ht="11.25">
      <c r="A111" s="286">
        <v>20</v>
      </c>
      <c r="B111" s="293" t="s">
        <v>85</v>
      </c>
      <c r="C111" s="287" t="s">
        <v>489</v>
      </c>
      <c r="D111" s="287" t="s">
        <v>120</v>
      </c>
      <c r="E111" s="288">
        <f t="shared" si="18"/>
        <v>2</v>
      </c>
      <c r="F111" s="288"/>
      <c r="G111" s="288">
        <f t="shared" si="17"/>
        <v>2</v>
      </c>
      <c r="H111" s="288">
        <v>0</v>
      </c>
      <c r="I111" s="289"/>
      <c r="J111" s="289"/>
      <c r="K111" s="288">
        <v>2</v>
      </c>
      <c r="L111" s="286" t="s">
        <v>354</v>
      </c>
      <c r="M111" s="338">
        <v>114</v>
      </c>
      <c r="N111" s="286"/>
      <c r="O111" s="286"/>
    </row>
    <row r="112" spans="1:15" s="284" customFormat="1" ht="11.25">
      <c r="A112" s="286">
        <v>21</v>
      </c>
      <c r="B112" s="293" t="s">
        <v>490</v>
      </c>
      <c r="C112" s="287"/>
      <c r="D112" s="287" t="s">
        <v>120</v>
      </c>
      <c r="E112" s="288">
        <f>SUM(F112:G112)</f>
        <v>100</v>
      </c>
      <c r="F112" s="288"/>
      <c r="G112" s="288">
        <f t="shared" si="17"/>
        <v>100</v>
      </c>
      <c r="H112" s="288">
        <v>0</v>
      </c>
      <c r="I112" s="288"/>
      <c r="J112" s="288"/>
      <c r="K112" s="288">
        <v>100</v>
      </c>
      <c r="L112" s="286" t="s">
        <v>356</v>
      </c>
      <c r="M112" s="338">
        <v>115</v>
      </c>
      <c r="N112" s="286"/>
      <c r="O112" s="286"/>
    </row>
    <row r="113" spans="1:15" s="290" customFormat="1" ht="11.25">
      <c r="A113" s="286">
        <v>22</v>
      </c>
      <c r="B113" s="293" t="s">
        <v>85</v>
      </c>
      <c r="C113" s="287" t="s">
        <v>491</v>
      </c>
      <c r="D113" s="287" t="s">
        <v>120</v>
      </c>
      <c r="E113" s="288">
        <f>SUM(F113:G113)</f>
        <v>1.5</v>
      </c>
      <c r="F113" s="288"/>
      <c r="G113" s="288">
        <f t="shared" si="17"/>
        <v>1.5</v>
      </c>
      <c r="H113" s="288">
        <v>1.5</v>
      </c>
      <c r="I113" s="288"/>
      <c r="J113" s="288"/>
      <c r="K113" s="288">
        <v>0</v>
      </c>
      <c r="L113" s="286" t="s">
        <v>359</v>
      </c>
      <c r="M113" s="338">
        <v>116</v>
      </c>
      <c r="N113" s="286"/>
      <c r="O113" s="286"/>
    </row>
    <row r="114" spans="1:15" s="290" customFormat="1" ht="11.25">
      <c r="A114" s="286">
        <v>23</v>
      </c>
      <c r="B114" s="293" t="s">
        <v>480</v>
      </c>
      <c r="C114" s="287"/>
      <c r="D114" s="287" t="s">
        <v>120</v>
      </c>
      <c r="E114" s="288">
        <f>SUM(F114:G114)</f>
        <v>0.2</v>
      </c>
      <c r="F114" s="288"/>
      <c r="G114" s="288">
        <f t="shared" si="17"/>
        <v>0.2</v>
      </c>
      <c r="H114" s="288">
        <v>0</v>
      </c>
      <c r="I114" s="288"/>
      <c r="J114" s="288"/>
      <c r="K114" s="288">
        <v>0.2</v>
      </c>
      <c r="L114" s="286" t="s">
        <v>359</v>
      </c>
      <c r="M114" s="338">
        <v>117</v>
      </c>
      <c r="N114" s="286"/>
      <c r="O114" s="286"/>
    </row>
    <row r="115" spans="1:15" s="290" customFormat="1" ht="11.25">
      <c r="A115" s="286">
        <v>24</v>
      </c>
      <c r="B115" s="293" t="s">
        <v>85</v>
      </c>
      <c r="C115" s="287" t="s">
        <v>492</v>
      </c>
      <c r="D115" s="287" t="s">
        <v>120</v>
      </c>
      <c r="E115" s="288">
        <f>F115+G115</f>
        <v>5.58</v>
      </c>
      <c r="F115" s="288"/>
      <c r="G115" s="288">
        <f t="shared" si="17"/>
        <v>5.58</v>
      </c>
      <c r="H115" s="288">
        <v>0</v>
      </c>
      <c r="I115" s="288"/>
      <c r="J115" s="288"/>
      <c r="K115" s="288">
        <v>5.58</v>
      </c>
      <c r="L115" s="291" t="s">
        <v>465</v>
      </c>
      <c r="M115" s="338">
        <v>118</v>
      </c>
      <c r="N115" s="291">
        <v>2017</v>
      </c>
      <c r="O115" s="286"/>
    </row>
    <row r="116" spans="1:15" s="290" customFormat="1" ht="11.25">
      <c r="A116" s="286">
        <v>25</v>
      </c>
      <c r="B116" s="287" t="s">
        <v>493</v>
      </c>
      <c r="C116" s="287" t="s">
        <v>464</v>
      </c>
      <c r="D116" s="287" t="s">
        <v>120</v>
      </c>
      <c r="E116" s="288">
        <f>F116+G116</f>
        <v>5</v>
      </c>
      <c r="F116" s="288"/>
      <c r="G116" s="288">
        <f t="shared" si="17"/>
        <v>5</v>
      </c>
      <c r="H116" s="288">
        <v>0</v>
      </c>
      <c r="I116" s="288"/>
      <c r="J116" s="288"/>
      <c r="K116" s="288">
        <v>5</v>
      </c>
      <c r="L116" s="291" t="s">
        <v>465</v>
      </c>
      <c r="M116" s="338">
        <v>119</v>
      </c>
      <c r="N116" s="286">
        <v>2017</v>
      </c>
      <c r="O116" s="286"/>
    </row>
    <row r="117" spans="1:15" s="290" customFormat="1" ht="11.25">
      <c r="A117" s="286">
        <v>26</v>
      </c>
      <c r="B117" s="293" t="s">
        <v>85</v>
      </c>
      <c r="C117" s="287" t="s">
        <v>494</v>
      </c>
      <c r="D117" s="287" t="s">
        <v>120</v>
      </c>
      <c r="E117" s="288">
        <f>F117+G117</f>
        <v>4</v>
      </c>
      <c r="F117" s="288"/>
      <c r="G117" s="288">
        <f t="shared" si="17"/>
        <v>4</v>
      </c>
      <c r="H117" s="288">
        <v>4</v>
      </c>
      <c r="I117" s="288"/>
      <c r="J117" s="288"/>
      <c r="K117" s="288">
        <v>0</v>
      </c>
      <c r="L117" s="291" t="s">
        <v>362</v>
      </c>
      <c r="M117" s="338">
        <v>120</v>
      </c>
      <c r="N117" s="291"/>
      <c r="O117" s="286"/>
    </row>
    <row r="118" spans="1:15" s="290" customFormat="1" ht="11.25">
      <c r="A118" s="286">
        <v>27</v>
      </c>
      <c r="B118" s="293" t="s">
        <v>480</v>
      </c>
      <c r="C118" s="287"/>
      <c r="D118" s="287" t="s">
        <v>120</v>
      </c>
      <c r="E118" s="288">
        <f>SUM(F118:G118)</f>
        <v>0.1</v>
      </c>
      <c r="F118" s="288"/>
      <c r="G118" s="288">
        <f t="shared" si="17"/>
        <v>0.1</v>
      </c>
      <c r="H118" s="288">
        <v>0</v>
      </c>
      <c r="I118" s="288"/>
      <c r="J118" s="288"/>
      <c r="K118" s="288">
        <v>0.1</v>
      </c>
      <c r="L118" s="286" t="s">
        <v>357</v>
      </c>
      <c r="M118" s="338">
        <v>121</v>
      </c>
      <c r="N118" s="286"/>
      <c r="O118" s="286"/>
    </row>
    <row r="119" spans="1:15" s="290" customFormat="1" ht="11.25">
      <c r="A119" s="286">
        <v>28</v>
      </c>
      <c r="B119" s="293" t="s">
        <v>85</v>
      </c>
      <c r="C119" s="339"/>
      <c r="D119" s="339" t="s">
        <v>120</v>
      </c>
      <c r="E119" s="288">
        <f>SUM(F119:G119)</f>
        <v>1</v>
      </c>
      <c r="F119" s="288"/>
      <c r="G119" s="288">
        <f t="shared" si="17"/>
        <v>1</v>
      </c>
      <c r="H119" s="288">
        <v>1</v>
      </c>
      <c r="I119" s="288"/>
      <c r="J119" s="288"/>
      <c r="K119" s="288"/>
      <c r="L119" s="286" t="s">
        <v>404</v>
      </c>
      <c r="M119" s="338"/>
      <c r="N119" s="286"/>
      <c r="O119" s="286"/>
    </row>
    <row r="120" spans="1:15" s="290" customFormat="1" ht="11.25">
      <c r="A120" s="286">
        <v>29</v>
      </c>
      <c r="B120" s="293" t="s">
        <v>85</v>
      </c>
      <c r="C120" s="287" t="s">
        <v>495</v>
      </c>
      <c r="D120" s="287" t="s">
        <v>120</v>
      </c>
      <c r="E120" s="288">
        <f>F120+G120</f>
        <v>0.15</v>
      </c>
      <c r="F120" s="288"/>
      <c r="G120" s="288">
        <f t="shared" si="17"/>
        <v>0.15</v>
      </c>
      <c r="H120" s="288">
        <v>0.15</v>
      </c>
      <c r="I120" s="289"/>
      <c r="J120" s="289"/>
      <c r="K120" s="288">
        <v>0</v>
      </c>
      <c r="L120" s="286" t="s">
        <v>385</v>
      </c>
      <c r="M120" s="338">
        <v>122</v>
      </c>
      <c r="N120" s="286"/>
      <c r="O120" s="286"/>
    </row>
    <row r="121" spans="1:15" s="290" customFormat="1" ht="11.25">
      <c r="A121" s="286">
        <v>30</v>
      </c>
      <c r="B121" s="293" t="s">
        <v>85</v>
      </c>
      <c r="C121" s="287" t="s">
        <v>496</v>
      </c>
      <c r="D121" s="287" t="s">
        <v>120</v>
      </c>
      <c r="E121" s="288">
        <f>F121+G121</f>
        <v>1.5</v>
      </c>
      <c r="F121" s="288"/>
      <c r="G121" s="288">
        <f t="shared" si="17"/>
        <v>1.5</v>
      </c>
      <c r="H121" s="288">
        <v>1.5</v>
      </c>
      <c r="I121" s="288"/>
      <c r="J121" s="288"/>
      <c r="K121" s="288">
        <v>0</v>
      </c>
      <c r="L121" s="291" t="s">
        <v>445</v>
      </c>
      <c r="M121" s="338">
        <v>123</v>
      </c>
      <c r="N121" s="291"/>
      <c r="O121" s="286"/>
    </row>
    <row r="122" spans="1:15" s="290" customFormat="1" ht="11.25">
      <c r="A122" s="286">
        <v>31</v>
      </c>
      <c r="B122" s="293" t="s">
        <v>480</v>
      </c>
      <c r="C122" s="287" t="s">
        <v>497</v>
      </c>
      <c r="D122" s="287" t="s">
        <v>120</v>
      </c>
      <c r="E122" s="288">
        <f>F122+G122</f>
        <v>3</v>
      </c>
      <c r="F122" s="288"/>
      <c r="G122" s="288">
        <f t="shared" si="17"/>
        <v>3</v>
      </c>
      <c r="H122" s="288">
        <v>3</v>
      </c>
      <c r="I122" s="289"/>
      <c r="J122" s="289"/>
      <c r="K122" s="288">
        <v>0</v>
      </c>
      <c r="L122" s="286" t="s">
        <v>369</v>
      </c>
      <c r="M122" s="338">
        <v>124</v>
      </c>
      <c r="N122" s="286"/>
      <c r="O122" s="286"/>
    </row>
    <row r="123" spans="1:15" s="290" customFormat="1" ht="11.25">
      <c r="A123" s="286">
        <v>32</v>
      </c>
      <c r="B123" s="293" t="s">
        <v>480</v>
      </c>
      <c r="C123" s="287" t="s">
        <v>498</v>
      </c>
      <c r="D123" s="287" t="s">
        <v>120</v>
      </c>
      <c r="E123" s="288">
        <f>SUM(F123:G123)</f>
        <v>0.06</v>
      </c>
      <c r="F123" s="288"/>
      <c r="G123" s="288">
        <f t="shared" si="17"/>
        <v>0.06</v>
      </c>
      <c r="H123" s="288">
        <v>0</v>
      </c>
      <c r="I123" s="288"/>
      <c r="J123" s="288"/>
      <c r="K123" s="288">
        <v>0.06</v>
      </c>
      <c r="L123" s="286" t="s">
        <v>405</v>
      </c>
      <c r="M123" s="338">
        <v>125</v>
      </c>
      <c r="N123" s="286"/>
      <c r="O123" s="286"/>
    </row>
    <row r="124" spans="1:15" s="290" customFormat="1" ht="11.25">
      <c r="A124" s="286">
        <v>33</v>
      </c>
      <c r="B124" s="293" t="s">
        <v>85</v>
      </c>
      <c r="C124" s="287" t="s">
        <v>499</v>
      </c>
      <c r="D124" s="287" t="s">
        <v>120</v>
      </c>
      <c r="E124" s="288">
        <f t="shared" ref="E124:E129" si="19">F124+G124</f>
        <v>4</v>
      </c>
      <c r="F124" s="288"/>
      <c r="G124" s="288">
        <f t="shared" si="17"/>
        <v>4</v>
      </c>
      <c r="H124" s="288">
        <v>2</v>
      </c>
      <c r="I124" s="288"/>
      <c r="J124" s="288"/>
      <c r="K124" s="288">
        <v>2</v>
      </c>
      <c r="L124" s="291" t="s">
        <v>460</v>
      </c>
      <c r="M124" s="338">
        <v>126</v>
      </c>
      <c r="N124" s="291"/>
      <c r="O124" s="286"/>
    </row>
    <row r="125" spans="1:15" s="290" customFormat="1" ht="11.25">
      <c r="A125" s="286">
        <v>34</v>
      </c>
      <c r="B125" s="293" t="s">
        <v>85</v>
      </c>
      <c r="C125" s="287" t="s">
        <v>500</v>
      </c>
      <c r="D125" s="287" t="s">
        <v>120</v>
      </c>
      <c r="E125" s="288">
        <f t="shared" si="19"/>
        <v>3.3</v>
      </c>
      <c r="F125" s="288"/>
      <c r="G125" s="288">
        <f t="shared" si="17"/>
        <v>3.3</v>
      </c>
      <c r="H125" s="288">
        <v>1</v>
      </c>
      <c r="I125" s="288"/>
      <c r="J125" s="288"/>
      <c r="K125" s="288">
        <v>2.2999999999999998</v>
      </c>
      <c r="L125" s="291" t="s">
        <v>460</v>
      </c>
      <c r="M125" s="338">
        <v>127</v>
      </c>
      <c r="N125" s="291"/>
      <c r="O125" s="286"/>
    </row>
    <row r="126" spans="1:15" s="290" customFormat="1" ht="11.25">
      <c r="A126" s="286">
        <v>35</v>
      </c>
      <c r="B126" s="293" t="s">
        <v>501</v>
      </c>
      <c r="C126" s="287"/>
      <c r="D126" s="287" t="s">
        <v>120</v>
      </c>
      <c r="E126" s="288">
        <f t="shared" si="19"/>
        <v>0.6</v>
      </c>
      <c r="F126" s="288"/>
      <c r="G126" s="288">
        <f t="shared" si="17"/>
        <v>0.6</v>
      </c>
      <c r="H126" s="288">
        <v>0.6</v>
      </c>
      <c r="I126" s="288"/>
      <c r="J126" s="288"/>
      <c r="K126" s="288">
        <v>0</v>
      </c>
      <c r="L126" s="291" t="s">
        <v>460</v>
      </c>
      <c r="M126" s="338">
        <v>128</v>
      </c>
      <c r="N126" s="291">
        <v>2016</v>
      </c>
      <c r="O126" s="286"/>
    </row>
    <row r="127" spans="1:15" s="290" customFormat="1" ht="22.5">
      <c r="A127" s="286">
        <v>36</v>
      </c>
      <c r="B127" s="297" t="s">
        <v>502</v>
      </c>
      <c r="C127" s="287" t="s">
        <v>503</v>
      </c>
      <c r="D127" s="287" t="s">
        <v>120</v>
      </c>
      <c r="E127" s="288">
        <f t="shared" si="19"/>
        <v>95.31</v>
      </c>
      <c r="F127" s="288"/>
      <c r="G127" s="288">
        <f t="shared" si="17"/>
        <v>95.31</v>
      </c>
      <c r="H127" s="288">
        <v>30</v>
      </c>
      <c r="I127" s="289"/>
      <c r="J127" s="289"/>
      <c r="K127" s="288">
        <v>65.31</v>
      </c>
      <c r="L127" s="286" t="s">
        <v>387</v>
      </c>
      <c r="M127" s="338">
        <v>129</v>
      </c>
      <c r="N127" s="286"/>
      <c r="O127" s="286"/>
    </row>
    <row r="128" spans="1:15" s="290" customFormat="1" ht="11.25">
      <c r="A128" s="286">
        <v>37</v>
      </c>
      <c r="B128" s="293" t="s">
        <v>85</v>
      </c>
      <c r="C128" s="287"/>
      <c r="D128" s="287" t="s">
        <v>120</v>
      </c>
      <c r="E128" s="288">
        <f t="shared" si="19"/>
        <v>1</v>
      </c>
      <c r="F128" s="299"/>
      <c r="G128" s="288">
        <f t="shared" si="17"/>
        <v>1</v>
      </c>
      <c r="H128" s="288">
        <v>1</v>
      </c>
      <c r="I128" s="289"/>
      <c r="J128" s="289"/>
      <c r="K128" s="288">
        <v>0</v>
      </c>
      <c r="L128" s="286" t="s">
        <v>387</v>
      </c>
      <c r="M128" s="338">
        <v>130</v>
      </c>
      <c r="N128" s="286">
        <v>2017</v>
      </c>
      <c r="O128" s="286"/>
    </row>
    <row r="129" spans="1:15" s="290" customFormat="1" ht="11.25">
      <c r="A129" s="286">
        <v>38</v>
      </c>
      <c r="B129" s="293" t="s">
        <v>85</v>
      </c>
      <c r="C129" s="287" t="s">
        <v>386</v>
      </c>
      <c r="D129" s="287" t="s">
        <v>120</v>
      </c>
      <c r="E129" s="288">
        <f t="shared" si="19"/>
        <v>2</v>
      </c>
      <c r="F129" s="288"/>
      <c r="G129" s="288">
        <f t="shared" si="17"/>
        <v>2</v>
      </c>
      <c r="H129" s="288">
        <v>0</v>
      </c>
      <c r="I129" s="289"/>
      <c r="J129" s="289"/>
      <c r="K129" s="288">
        <v>2</v>
      </c>
      <c r="L129" s="286" t="s">
        <v>387</v>
      </c>
      <c r="M129" s="338">
        <v>131</v>
      </c>
      <c r="N129" s="286"/>
      <c r="O129" s="286"/>
    </row>
    <row r="130" spans="1:15" s="290" customFormat="1" ht="11.25">
      <c r="A130" s="286">
        <v>39</v>
      </c>
      <c r="B130" s="293" t="s">
        <v>85</v>
      </c>
      <c r="C130" s="287"/>
      <c r="D130" s="287" t="s">
        <v>120</v>
      </c>
      <c r="E130" s="288">
        <f>SUM(F130:G130)</f>
        <v>40</v>
      </c>
      <c r="F130" s="288"/>
      <c r="G130" s="288">
        <f t="shared" si="17"/>
        <v>40</v>
      </c>
      <c r="H130" s="288">
        <v>40</v>
      </c>
      <c r="I130" s="288"/>
      <c r="J130" s="288"/>
      <c r="K130" s="288">
        <v>0</v>
      </c>
      <c r="L130" s="286" t="s">
        <v>371</v>
      </c>
      <c r="M130" s="338">
        <v>132</v>
      </c>
      <c r="N130" s="286"/>
      <c r="O130" s="286"/>
    </row>
    <row r="131" spans="1:15" s="290" customFormat="1" ht="11.25">
      <c r="A131" s="286">
        <v>40</v>
      </c>
      <c r="B131" s="293" t="s">
        <v>85</v>
      </c>
      <c r="C131" s="287" t="s">
        <v>372</v>
      </c>
      <c r="D131" s="287" t="s">
        <v>120</v>
      </c>
      <c r="E131" s="288">
        <f>F131+G131</f>
        <v>0.5</v>
      </c>
      <c r="F131" s="288"/>
      <c r="G131" s="288">
        <f t="shared" si="17"/>
        <v>0.5</v>
      </c>
      <c r="H131" s="288">
        <v>0.5</v>
      </c>
      <c r="I131" s="288"/>
      <c r="J131" s="288"/>
      <c r="K131" s="288">
        <v>0</v>
      </c>
      <c r="L131" s="286" t="s">
        <v>373</v>
      </c>
      <c r="M131" s="338">
        <v>133</v>
      </c>
      <c r="N131" s="286"/>
      <c r="O131" s="286"/>
    </row>
    <row r="132" spans="1:15" s="290" customFormat="1" ht="11.25">
      <c r="A132" s="286">
        <v>41</v>
      </c>
      <c r="B132" s="293" t="s">
        <v>85</v>
      </c>
      <c r="C132" s="287" t="s">
        <v>504</v>
      </c>
      <c r="D132" s="287" t="s">
        <v>120</v>
      </c>
      <c r="E132" s="288">
        <f>F132+G132</f>
        <v>2.5</v>
      </c>
      <c r="F132" s="288"/>
      <c r="G132" s="288">
        <f t="shared" si="17"/>
        <v>2.5</v>
      </c>
      <c r="H132" s="288">
        <v>2.5</v>
      </c>
      <c r="I132" s="288"/>
      <c r="J132" s="288"/>
      <c r="K132" s="288">
        <v>0</v>
      </c>
      <c r="L132" s="286" t="s">
        <v>373</v>
      </c>
      <c r="M132" s="338">
        <v>134</v>
      </c>
      <c r="N132" s="286"/>
      <c r="O132" s="286"/>
    </row>
    <row r="133" spans="1:15" s="290" customFormat="1" ht="11.25">
      <c r="A133" s="286">
        <v>42</v>
      </c>
      <c r="B133" s="287" t="s">
        <v>505</v>
      </c>
      <c r="C133" s="287" t="s">
        <v>506</v>
      </c>
      <c r="D133" s="287" t="s">
        <v>120</v>
      </c>
      <c r="E133" s="288">
        <f t="shared" ref="E133:E139" si="20">SUM(F133:G133)</f>
        <v>1</v>
      </c>
      <c r="F133" s="288"/>
      <c r="G133" s="288">
        <f t="shared" si="17"/>
        <v>1</v>
      </c>
      <c r="H133" s="288">
        <v>0</v>
      </c>
      <c r="I133" s="288"/>
      <c r="J133" s="288"/>
      <c r="K133" s="288">
        <v>1</v>
      </c>
      <c r="L133" s="286" t="s">
        <v>507</v>
      </c>
      <c r="M133" s="338">
        <v>135</v>
      </c>
      <c r="N133" s="286">
        <v>2017</v>
      </c>
      <c r="O133" s="286"/>
    </row>
    <row r="134" spans="1:15" s="290" customFormat="1" ht="11.25">
      <c r="A134" s="286">
        <v>43</v>
      </c>
      <c r="B134" s="287" t="s">
        <v>508</v>
      </c>
      <c r="C134" s="287" t="s">
        <v>509</v>
      </c>
      <c r="D134" s="287" t="s">
        <v>120</v>
      </c>
      <c r="E134" s="288">
        <f t="shared" si="20"/>
        <v>0.5</v>
      </c>
      <c r="F134" s="288"/>
      <c r="G134" s="288">
        <f t="shared" si="17"/>
        <v>0.5</v>
      </c>
      <c r="H134" s="288">
        <v>0</v>
      </c>
      <c r="I134" s="288"/>
      <c r="J134" s="288"/>
      <c r="K134" s="288">
        <v>0.5</v>
      </c>
      <c r="L134" s="286" t="s">
        <v>507</v>
      </c>
      <c r="M134" s="338">
        <v>136</v>
      </c>
      <c r="N134" s="286">
        <v>2017</v>
      </c>
      <c r="O134" s="286"/>
    </row>
    <row r="135" spans="1:15" s="290" customFormat="1" ht="11.25">
      <c r="A135" s="286">
        <v>44</v>
      </c>
      <c r="B135" s="287" t="s">
        <v>85</v>
      </c>
      <c r="C135" s="339" t="s">
        <v>537</v>
      </c>
      <c r="D135" s="339" t="s">
        <v>120</v>
      </c>
      <c r="E135" s="288">
        <f t="shared" si="20"/>
        <v>0.5</v>
      </c>
      <c r="F135" s="288"/>
      <c r="G135" s="288">
        <f t="shared" si="17"/>
        <v>0.5</v>
      </c>
      <c r="H135" s="288">
        <v>0.5</v>
      </c>
      <c r="I135" s="288"/>
      <c r="J135" s="288"/>
      <c r="K135" s="288"/>
      <c r="L135" s="286" t="s">
        <v>507</v>
      </c>
      <c r="M135" s="338"/>
      <c r="N135" s="286"/>
      <c r="O135" s="286"/>
    </row>
    <row r="136" spans="1:15" s="290" customFormat="1" ht="11.25">
      <c r="A136" s="286">
        <v>45</v>
      </c>
      <c r="B136" s="287" t="s">
        <v>510</v>
      </c>
      <c r="C136" s="287"/>
      <c r="D136" s="287" t="s">
        <v>120</v>
      </c>
      <c r="E136" s="288">
        <f t="shared" si="20"/>
        <v>376</v>
      </c>
      <c r="F136" s="288">
        <v>13</v>
      </c>
      <c r="G136" s="288">
        <f t="shared" si="17"/>
        <v>363</v>
      </c>
      <c r="H136" s="288">
        <v>0</v>
      </c>
      <c r="I136" s="288">
        <v>43.3</v>
      </c>
      <c r="J136" s="288"/>
      <c r="K136" s="288">
        <v>319.7</v>
      </c>
      <c r="L136" s="286" t="s">
        <v>408</v>
      </c>
      <c r="M136" s="338">
        <v>137</v>
      </c>
      <c r="N136" s="286"/>
      <c r="O136" s="286"/>
    </row>
    <row r="137" spans="1:15" s="290" customFormat="1" ht="11.25">
      <c r="A137" s="286">
        <v>46</v>
      </c>
      <c r="B137" s="293" t="s">
        <v>85</v>
      </c>
      <c r="C137" s="287"/>
      <c r="D137" s="287" t="s">
        <v>120</v>
      </c>
      <c r="E137" s="288">
        <f t="shared" si="20"/>
        <v>0.30000000000000004</v>
      </c>
      <c r="F137" s="288"/>
      <c r="G137" s="288">
        <f t="shared" si="17"/>
        <v>0.30000000000000004</v>
      </c>
      <c r="H137" s="288">
        <v>0.2</v>
      </c>
      <c r="I137" s="288"/>
      <c r="J137" s="288"/>
      <c r="K137" s="288">
        <v>0.1</v>
      </c>
      <c r="L137" s="286" t="s">
        <v>408</v>
      </c>
      <c r="M137" s="338">
        <v>138</v>
      </c>
      <c r="N137" s="286"/>
      <c r="O137" s="286"/>
    </row>
    <row r="138" spans="1:15" s="290" customFormat="1" ht="11.25">
      <c r="A138" s="286">
        <v>47</v>
      </c>
      <c r="B138" s="293" t="s">
        <v>85</v>
      </c>
      <c r="C138" s="287"/>
      <c r="D138" s="287" t="s">
        <v>120</v>
      </c>
      <c r="E138" s="288">
        <f t="shared" si="20"/>
        <v>18.28</v>
      </c>
      <c r="F138" s="288"/>
      <c r="G138" s="288">
        <f t="shared" si="17"/>
        <v>18.28</v>
      </c>
      <c r="H138" s="288">
        <v>2.58</v>
      </c>
      <c r="I138" s="288">
        <v>3.23</v>
      </c>
      <c r="J138" s="288"/>
      <c r="K138" s="288">
        <v>12.469999999999999</v>
      </c>
      <c r="L138" s="286" t="s">
        <v>408</v>
      </c>
      <c r="M138" s="338">
        <v>139</v>
      </c>
      <c r="N138" s="286"/>
      <c r="O138" s="286"/>
    </row>
    <row r="139" spans="1:15" s="290" customFormat="1" ht="22.5">
      <c r="A139" s="286">
        <v>48</v>
      </c>
      <c r="B139" s="287" t="s">
        <v>511</v>
      </c>
      <c r="C139" s="287"/>
      <c r="D139" s="287" t="s">
        <v>120</v>
      </c>
      <c r="E139" s="288">
        <f t="shared" si="20"/>
        <v>0.14000000000000001</v>
      </c>
      <c r="F139" s="288"/>
      <c r="G139" s="288">
        <f t="shared" si="17"/>
        <v>0.14000000000000001</v>
      </c>
      <c r="H139" s="288">
        <v>0.14000000000000001</v>
      </c>
      <c r="I139" s="288"/>
      <c r="J139" s="288"/>
      <c r="K139" s="288">
        <v>0</v>
      </c>
      <c r="L139" s="286" t="s">
        <v>408</v>
      </c>
      <c r="M139" s="338">
        <v>140</v>
      </c>
      <c r="N139" s="286">
        <v>2016</v>
      </c>
      <c r="O139" s="286"/>
    </row>
    <row r="140" spans="1:15" s="290" customFormat="1" ht="21">
      <c r="A140" s="292" t="s">
        <v>512</v>
      </c>
      <c r="B140" s="294" t="s">
        <v>86</v>
      </c>
      <c r="C140" s="281"/>
      <c r="D140" s="281"/>
      <c r="E140" s="283">
        <f>SUM(E141:E168)</f>
        <v>61.2</v>
      </c>
      <c r="F140" s="283">
        <f t="shared" ref="F140:K140" si="21">SUM(F141:F168)</f>
        <v>0</v>
      </c>
      <c r="G140" s="283">
        <f t="shared" si="21"/>
        <v>61.2</v>
      </c>
      <c r="H140" s="283">
        <f t="shared" si="21"/>
        <v>39.39</v>
      </c>
      <c r="I140" s="283">
        <f t="shared" si="21"/>
        <v>0</v>
      </c>
      <c r="J140" s="283">
        <f t="shared" si="21"/>
        <v>0</v>
      </c>
      <c r="K140" s="283">
        <f t="shared" si="21"/>
        <v>21.81</v>
      </c>
      <c r="L140" s="282"/>
      <c r="M140" s="342"/>
      <c r="N140" s="282"/>
      <c r="O140" s="303"/>
    </row>
    <row r="141" spans="1:15" s="290" customFormat="1" ht="11.25">
      <c r="A141" s="286">
        <v>1</v>
      </c>
      <c r="B141" s="287" t="s">
        <v>513</v>
      </c>
      <c r="C141" s="287" t="s">
        <v>514</v>
      </c>
      <c r="D141" s="287" t="s">
        <v>48</v>
      </c>
      <c r="E141" s="288">
        <f>F141+G141</f>
        <v>0.21</v>
      </c>
      <c r="F141" s="288"/>
      <c r="G141" s="288">
        <f t="shared" ref="G141:G168" si="22">SUM(H141:K141)</f>
        <v>0.21</v>
      </c>
      <c r="H141" s="288">
        <v>0</v>
      </c>
      <c r="I141" s="289"/>
      <c r="J141" s="289"/>
      <c r="K141" s="288">
        <v>0.21</v>
      </c>
      <c r="L141" s="286" t="s">
        <v>390</v>
      </c>
      <c r="M141" s="338">
        <v>469</v>
      </c>
      <c r="N141" s="298">
        <v>2016</v>
      </c>
      <c r="O141" s="286"/>
    </row>
    <row r="142" spans="1:15" s="290" customFormat="1" ht="11.25">
      <c r="A142" s="286">
        <v>2</v>
      </c>
      <c r="B142" s="293" t="s">
        <v>515</v>
      </c>
      <c r="C142" s="287" t="s">
        <v>516</v>
      </c>
      <c r="D142" s="287" t="s">
        <v>48</v>
      </c>
      <c r="E142" s="288">
        <f>F142+G142</f>
        <v>2</v>
      </c>
      <c r="F142" s="288"/>
      <c r="G142" s="288">
        <f t="shared" si="22"/>
        <v>2</v>
      </c>
      <c r="H142" s="288">
        <v>2</v>
      </c>
      <c r="I142" s="289"/>
      <c r="J142" s="289"/>
      <c r="K142" s="288">
        <v>0</v>
      </c>
      <c r="L142" s="286" t="s">
        <v>376</v>
      </c>
      <c r="M142" s="338">
        <v>141</v>
      </c>
      <c r="N142" s="286"/>
      <c r="O142" s="286"/>
    </row>
    <row r="143" spans="1:15" s="290" customFormat="1" ht="11.25">
      <c r="A143" s="286">
        <v>3</v>
      </c>
      <c r="B143" s="293" t="s">
        <v>515</v>
      </c>
      <c r="C143" s="287" t="s">
        <v>517</v>
      </c>
      <c r="D143" s="287" t="s">
        <v>48</v>
      </c>
      <c r="E143" s="288">
        <f>F143+G143</f>
        <v>4</v>
      </c>
      <c r="F143" s="288"/>
      <c r="G143" s="288">
        <f t="shared" si="22"/>
        <v>4</v>
      </c>
      <c r="H143" s="288">
        <v>4</v>
      </c>
      <c r="I143" s="288"/>
      <c r="J143" s="288"/>
      <c r="K143" s="288">
        <v>0</v>
      </c>
      <c r="L143" s="291" t="s">
        <v>391</v>
      </c>
      <c r="M143" s="338">
        <v>142</v>
      </c>
      <c r="N143" s="286"/>
      <c r="O143" s="286"/>
    </row>
    <row r="144" spans="1:15" s="290" customFormat="1" ht="11.25">
      <c r="A144" s="286">
        <v>4</v>
      </c>
      <c r="B144" s="293" t="s">
        <v>515</v>
      </c>
      <c r="C144" s="287" t="s">
        <v>518</v>
      </c>
      <c r="D144" s="287" t="s">
        <v>48</v>
      </c>
      <c r="E144" s="288">
        <f>F144+G144</f>
        <v>8</v>
      </c>
      <c r="F144" s="288"/>
      <c r="G144" s="288">
        <f t="shared" si="22"/>
        <v>8</v>
      </c>
      <c r="H144" s="288">
        <v>8</v>
      </c>
      <c r="I144" s="289"/>
      <c r="J144" s="289"/>
      <c r="K144" s="288">
        <v>0</v>
      </c>
      <c r="L144" s="291" t="s">
        <v>419</v>
      </c>
      <c r="M144" s="338">
        <v>143</v>
      </c>
      <c r="N144" s="286"/>
      <c r="O144" s="286"/>
    </row>
    <row r="145" spans="1:15" s="290" customFormat="1" ht="11.25">
      <c r="A145" s="286">
        <v>5</v>
      </c>
      <c r="B145" s="293" t="s">
        <v>515</v>
      </c>
      <c r="C145" s="287" t="s">
        <v>478</v>
      </c>
      <c r="D145" s="287" t="s">
        <v>48</v>
      </c>
      <c r="E145" s="288">
        <f>F145+G145</f>
        <v>2.5</v>
      </c>
      <c r="F145" s="288"/>
      <c r="G145" s="288">
        <f t="shared" si="22"/>
        <v>2.5</v>
      </c>
      <c r="H145" s="288">
        <v>0</v>
      </c>
      <c r="I145" s="289"/>
      <c r="J145" s="289"/>
      <c r="K145" s="288">
        <v>2.5</v>
      </c>
      <c r="L145" s="286" t="s">
        <v>393</v>
      </c>
      <c r="M145" s="338">
        <v>144</v>
      </c>
      <c r="N145" s="286"/>
      <c r="O145" s="286"/>
    </row>
    <row r="146" spans="1:15" s="290" customFormat="1" ht="22.5">
      <c r="A146" s="286">
        <v>6</v>
      </c>
      <c r="B146" s="293" t="s">
        <v>515</v>
      </c>
      <c r="C146" s="287" t="s">
        <v>519</v>
      </c>
      <c r="D146" s="287" t="s">
        <v>48</v>
      </c>
      <c r="E146" s="288">
        <f>SUM(F146:G146)</f>
        <v>1.5</v>
      </c>
      <c r="F146" s="288"/>
      <c r="G146" s="288">
        <f t="shared" si="22"/>
        <v>1.5</v>
      </c>
      <c r="H146" s="288">
        <v>1.5</v>
      </c>
      <c r="I146" s="288"/>
      <c r="J146" s="288"/>
      <c r="K146" s="288">
        <v>0</v>
      </c>
      <c r="L146" s="286" t="s">
        <v>352</v>
      </c>
      <c r="M146" s="338">
        <v>145</v>
      </c>
      <c r="N146" s="286"/>
      <c r="O146" s="286"/>
    </row>
    <row r="147" spans="1:15" s="290" customFormat="1" ht="11.25">
      <c r="A147" s="286">
        <v>7</v>
      </c>
      <c r="B147" s="287" t="s">
        <v>520</v>
      </c>
      <c r="C147" s="287" t="s">
        <v>366</v>
      </c>
      <c r="D147" s="287" t="s">
        <v>48</v>
      </c>
      <c r="E147" s="288">
        <f>SUM(F147:G147)</f>
        <v>0.2</v>
      </c>
      <c r="F147" s="288"/>
      <c r="G147" s="288">
        <f t="shared" si="22"/>
        <v>0.2</v>
      </c>
      <c r="H147" s="288">
        <v>0</v>
      </c>
      <c r="I147" s="288"/>
      <c r="J147" s="288"/>
      <c r="K147" s="288">
        <v>0.2</v>
      </c>
      <c r="L147" s="286" t="s">
        <v>352</v>
      </c>
      <c r="M147" s="338">
        <v>146</v>
      </c>
      <c r="N147" s="286"/>
      <c r="O147" s="286"/>
    </row>
    <row r="148" spans="1:15" s="290" customFormat="1" ht="11.25">
      <c r="A148" s="286">
        <v>8</v>
      </c>
      <c r="B148" s="293" t="s">
        <v>515</v>
      </c>
      <c r="C148" s="287" t="s">
        <v>482</v>
      </c>
      <c r="D148" s="287" t="s">
        <v>48</v>
      </c>
      <c r="E148" s="288">
        <f t="shared" ref="E148:E155" si="23">F148+G148</f>
        <v>2</v>
      </c>
      <c r="F148" s="288"/>
      <c r="G148" s="288">
        <f t="shared" si="22"/>
        <v>2</v>
      </c>
      <c r="H148" s="288">
        <v>2</v>
      </c>
      <c r="I148" s="288"/>
      <c r="J148" s="288"/>
      <c r="K148" s="288">
        <v>0</v>
      </c>
      <c r="L148" s="291" t="s">
        <v>378</v>
      </c>
      <c r="M148" s="338">
        <v>147</v>
      </c>
      <c r="N148" s="286">
        <v>2017</v>
      </c>
      <c r="O148" s="286"/>
    </row>
    <row r="149" spans="1:15" s="290" customFormat="1" ht="11.25">
      <c r="A149" s="286">
        <v>9</v>
      </c>
      <c r="B149" s="293" t="s">
        <v>521</v>
      </c>
      <c r="C149" s="287" t="s">
        <v>482</v>
      </c>
      <c r="D149" s="287" t="s">
        <v>48</v>
      </c>
      <c r="E149" s="288">
        <f t="shared" si="23"/>
        <v>2</v>
      </c>
      <c r="F149" s="288"/>
      <c r="G149" s="288">
        <f t="shared" si="22"/>
        <v>2</v>
      </c>
      <c r="H149" s="288">
        <v>0</v>
      </c>
      <c r="I149" s="288"/>
      <c r="J149" s="288"/>
      <c r="K149" s="288">
        <v>2</v>
      </c>
      <c r="L149" s="291" t="s">
        <v>378</v>
      </c>
      <c r="M149" s="338">
        <v>148</v>
      </c>
      <c r="N149" s="286"/>
      <c r="O149" s="286"/>
    </row>
    <row r="150" spans="1:15" s="290" customFormat="1" ht="11.25">
      <c r="A150" s="286">
        <v>10</v>
      </c>
      <c r="B150" s="293" t="s">
        <v>522</v>
      </c>
      <c r="C150" s="287" t="s">
        <v>523</v>
      </c>
      <c r="D150" s="287" t="s">
        <v>48</v>
      </c>
      <c r="E150" s="288">
        <f t="shared" si="23"/>
        <v>2</v>
      </c>
      <c r="F150" s="288"/>
      <c r="G150" s="288">
        <f t="shared" si="22"/>
        <v>2</v>
      </c>
      <c r="H150" s="288">
        <v>0</v>
      </c>
      <c r="I150" s="288"/>
      <c r="J150" s="288"/>
      <c r="K150" s="288">
        <v>2</v>
      </c>
      <c r="L150" s="291" t="s">
        <v>378</v>
      </c>
      <c r="M150" s="338">
        <v>149</v>
      </c>
      <c r="N150" s="286"/>
      <c r="O150" s="286"/>
    </row>
    <row r="151" spans="1:15" s="290" customFormat="1" ht="11.25">
      <c r="A151" s="286">
        <v>11</v>
      </c>
      <c r="B151" s="293" t="s">
        <v>524</v>
      </c>
      <c r="C151" s="287" t="s">
        <v>525</v>
      </c>
      <c r="D151" s="287" t="s">
        <v>48</v>
      </c>
      <c r="E151" s="288">
        <f t="shared" si="23"/>
        <v>0.1</v>
      </c>
      <c r="F151" s="288"/>
      <c r="G151" s="288">
        <f t="shared" si="22"/>
        <v>0.1</v>
      </c>
      <c r="H151" s="288">
        <v>0.1</v>
      </c>
      <c r="I151" s="289"/>
      <c r="J151" s="289"/>
      <c r="K151" s="288">
        <v>0</v>
      </c>
      <c r="L151" s="286" t="s">
        <v>381</v>
      </c>
      <c r="M151" s="338">
        <v>150</v>
      </c>
      <c r="N151" s="286">
        <v>2017</v>
      </c>
      <c r="O151" s="286"/>
    </row>
    <row r="152" spans="1:15" s="290" customFormat="1" ht="11.25">
      <c r="A152" s="286">
        <v>12</v>
      </c>
      <c r="B152" s="293" t="s">
        <v>515</v>
      </c>
      <c r="C152" s="287" t="s">
        <v>486</v>
      </c>
      <c r="D152" s="287" t="s">
        <v>48</v>
      </c>
      <c r="E152" s="288">
        <f t="shared" si="23"/>
        <v>4</v>
      </c>
      <c r="F152" s="288"/>
      <c r="G152" s="288">
        <f t="shared" si="22"/>
        <v>4</v>
      </c>
      <c r="H152" s="288">
        <v>0</v>
      </c>
      <c r="I152" s="289"/>
      <c r="J152" s="289"/>
      <c r="K152" s="288">
        <v>4</v>
      </c>
      <c r="L152" s="286" t="s">
        <v>381</v>
      </c>
      <c r="M152" s="338">
        <v>151</v>
      </c>
      <c r="N152" s="286"/>
      <c r="O152" s="286"/>
    </row>
    <row r="153" spans="1:15" s="290" customFormat="1" ht="11.25">
      <c r="A153" s="286">
        <v>13</v>
      </c>
      <c r="B153" s="287" t="s">
        <v>513</v>
      </c>
      <c r="C153" s="287" t="s">
        <v>526</v>
      </c>
      <c r="D153" s="287" t="s">
        <v>48</v>
      </c>
      <c r="E153" s="288">
        <f t="shared" si="23"/>
        <v>0.34</v>
      </c>
      <c r="F153" s="288"/>
      <c r="G153" s="288">
        <f t="shared" si="22"/>
        <v>0.34</v>
      </c>
      <c r="H153" s="288">
        <v>0.34</v>
      </c>
      <c r="I153" s="289"/>
      <c r="J153" s="289"/>
      <c r="K153" s="288">
        <v>0</v>
      </c>
      <c r="L153" s="286" t="s">
        <v>354</v>
      </c>
      <c r="M153" s="338">
        <v>470</v>
      </c>
      <c r="N153" s="286">
        <v>2017</v>
      </c>
      <c r="O153" s="286"/>
    </row>
    <row r="154" spans="1:15" s="290" customFormat="1" ht="11.25">
      <c r="A154" s="286">
        <v>14</v>
      </c>
      <c r="B154" s="287" t="s">
        <v>513</v>
      </c>
      <c r="C154" s="287"/>
      <c r="D154" s="287" t="s">
        <v>48</v>
      </c>
      <c r="E154" s="288">
        <f t="shared" si="23"/>
        <v>0.25</v>
      </c>
      <c r="F154" s="288"/>
      <c r="G154" s="288">
        <f t="shared" si="22"/>
        <v>0.25</v>
      </c>
      <c r="H154" s="288">
        <v>0.15</v>
      </c>
      <c r="I154" s="289"/>
      <c r="J154" s="289"/>
      <c r="K154" s="288">
        <v>0.1</v>
      </c>
      <c r="L154" s="286" t="s">
        <v>400</v>
      </c>
      <c r="M154" s="338">
        <v>471</v>
      </c>
      <c r="N154" s="286">
        <v>2017</v>
      </c>
      <c r="O154" s="286"/>
    </row>
    <row r="155" spans="1:15" s="290" customFormat="1" ht="11.25">
      <c r="A155" s="286">
        <v>15</v>
      </c>
      <c r="B155" s="293" t="s">
        <v>515</v>
      </c>
      <c r="C155" s="287" t="s">
        <v>527</v>
      </c>
      <c r="D155" s="287" t="s">
        <v>48</v>
      </c>
      <c r="E155" s="288">
        <f t="shared" si="23"/>
        <v>4</v>
      </c>
      <c r="F155" s="288"/>
      <c r="G155" s="288">
        <f t="shared" si="22"/>
        <v>4</v>
      </c>
      <c r="H155" s="288">
        <v>4</v>
      </c>
      <c r="I155" s="289"/>
      <c r="J155" s="289"/>
      <c r="K155" s="288">
        <v>0</v>
      </c>
      <c r="L155" s="286" t="s">
        <v>429</v>
      </c>
      <c r="M155" s="338">
        <v>152</v>
      </c>
      <c r="N155" s="286"/>
      <c r="O155" s="286"/>
    </row>
    <row r="156" spans="1:15" s="290" customFormat="1" ht="11.25">
      <c r="A156" s="286">
        <v>16</v>
      </c>
      <c r="B156" s="293" t="s">
        <v>515</v>
      </c>
      <c r="C156" s="287" t="s">
        <v>528</v>
      </c>
      <c r="D156" s="287" t="s">
        <v>48</v>
      </c>
      <c r="E156" s="288">
        <f>SUM(F156:G156)</f>
        <v>2</v>
      </c>
      <c r="F156" s="288"/>
      <c r="G156" s="288">
        <f t="shared" si="22"/>
        <v>2</v>
      </c>
      <c r="H156" s="288">
        <v>2</v>
      </c>
      <c r="I156" s="288"/>
      <c r="J156" s="288"/>
      <c r="K156" s="288">
        <v>0</v>
      </c>
      <c r="L156" s="286" t="s">
        <v>359</v>
      </c>
      <c r="M156" s="338">
        <v>153</v>
      </c>
      <c r="N156" s="286"/>
      <c r="O156" s="286"/>
    </row>
    <row r="157" spans="1:15" s="290" customFormat="1" ht="11.25">
      <c r="A157" s="286">
        <v>17</v>
      </c>
      <c r="B157" s="287" t="s">
        <v>513</v>
      </c>
      <c r="C157" s="287"/>
      <c r="D157" s="287" t="s">
        <v>48</v>
      </c>
      <c r="E157" s="288">
        <f>F157+G157</f>
        <v>0.3</v>
      </c>
      <c r="F157" s="288"/>
      <c r="G157" s="288">
        <f t="shared" si="22"/>
        <v>0.3</v>
      </c>
      <c r="H157" s="288">
        <v>0.3</v>
      </c>
      <c r="I157" s="289"/>
      <c r="J157" s="289"/>
      <c r="K157" s="288">
        <v>0</v>
      </c>
      <c r="L157" s="286" t="s">
        <v>359</v>
      </c>
      <c r="M157" s="338">
        <v>472</v>
      </c>
      <c r="N157" s="298"/>
      <c r="O157" s="286"/>
    </row>
    <row r="158" spans="1:15" s="290" customFormat="1" ht="11.25">
      <c r="A158" s="286">
        <v>18</v>
      </c>
      <c r="B158" s="287" t="s">
        <v>529</v>
      </c>
      <c r="C158" s="287" t="s">
        <v>530</v>
      </c>
      <c r="D158" s="287" t="s">
        <v>48</v>
      </c>
      <c r="E158" s="288">
        <f>F158+G158</f>
        <v>2</v>
      </c>
      <c r="F158" s="288"/>
      <c r="G158" s="288">
        <f t="shared" si="22"/>
        <v>2</v>
      </c>
      <c r="H158" s="288">
        <v>0</v>
      </c>
      <c r="I158" s="288"/>
      <c r="J158" s="288"/>
      <c r="K158" s="288">
        <v>2</v>
      </c>
      <c r="L158" s="291" t="s">
        <v>465</v>
      </c>
      <c r="M158" s="338">
        <v>154</v>
      </c>
      <c r="N158" s="286">
        <v>2017</v>
      </c>
      <c r="O158" s="286"/>
    </row>
    <row r="159" spans="1:15" s="290" customFormat="1" ht="11.25">
      <c r="A159" s="286">
        <v>19</v>
      </c>
      <c r="B159" s="293" t="s">
        <v>515</v>
      </c>
      <c r="C159" s="287"/>
      <c r="D159" s="287" t="s">
        <v>48</v>
      </c>
      <c r="E159" s="288">
        <f>SUM(F159:G159)</f>
        <v>3</v>
      </c>
      <c r="F159" s="288"/>
      <c r="G159" s="288">
        <f t="shared" si="22"/>
        <v>3</v>
      </c>
      <c r="H159" s="288">
        <v>0</v>
      </c>
      <c r="I159" s="288"/>
      <c r="J159" s="288"/>
      <c r="K159" s="288">
        <v>3</v>
      </c>
      <c r="L159" s="286" t="s">
        <v>357</v>
      </c>
      <c r="M159" s="338">
        <v>155</v>
      </c>
      <c r="N159" s="286"/>
      <c r="O159" s="286"/>
    </row>
    <row r="160" spans="1:15" s="290" customFormat="1" ht="11.25">
      <c r="A160" s="286">
        <v>20</v>
      </c>
      <c r="B160" s="293" t="s">
        <v>515</v>
      </c>
      <c r="C160" s="287" t="s">
        <v>495</v>
      </c>
      <c r="D160" s="287" t="s">
        <v>48</v>
      </c>
      <c r="E160" s="288">
        <f t="shared" ref="E160:E167" si="24">F160+G160</f>
        <v>4</v>
      </c>
      <c r="F160" s="288"/>
      <c r="G160" s="288">
        <f t="shared" si="22"/>
        <v>4</v>
      </c>
      <c r="H160" s="288">
        <v>4</v>
      </c>
      <c r="I160" s="289"/>
      <c r="J160" s="289"/>
      <c r="K160" s="288">
        <v>0</v>
      </c>
      <c r="L160" s="286" t="s">
        <v>404</v>
      </c>
      <c r="M160" s="338">
        <v>156</v>
      </c>
      <c r="N160" s="286"/>
      <c r="O160" s="286"/>
    </row>
    <row r="161" spans="1:15" s="290" customFormat="1" ht="11.25">
      <c r="A161" s="286">
        <v>21</v>
      </c>
      <c r="B161" s="293" t="s">
        <v>515</v>
      </c>
      <c r="C161" s="287" t="s">
        <v>531</v>
      </c>
      <c r="D161" s="287" t="s">
        <v>48</v>
      </c>
      <c r="E161" s="288">
        <f t="shared" si="24"/>
        <v>6</v>
      </c>
      <c r="F161" s="288"/>
      <c r="G161" s="288">
        <f t="shared" si="22"/>
        <v>6</v>
      </c>
      <c r="H161" s="288">
        <v>6</v>
      </c>
      <c r="I161" s="289"/>
      <c r="J161" s="289"/>
      <c r="K161" s="288">
        <v>0</v>
      </c>
      <c r="L161" s="286" t="s">
        <v>385</v>
      </c>
      <c r="M161" s="338">
        <v>157</v>
      </c>
      <c r="N161" s="286"/>
      <c r="O161" s="286"/>
    </row>
    <row r="162" spans="1:15" s="290" customFormat="1" ht="22.5">
      <c r="A162" s="286">
        <v>22</v>
      </c>
      <c r="B162" s="293" t="s">
        <v>515</v>
      </c>
      <c r="C162" s="287" t="s">
        <v>532</v>
      </c>
      <c r="D162" s="287" t="s">
        <v>48</v>
      </c>
      <c r="E162" s="288">
        <f t="shared" si="24"/>
        <v>2.4500000000000002</v>
      </c>
      <c r="F162" s="288"/>
      <c r="G162" s="288">
        <f t="shared" si="22"/>
        <v>2.4500000000000002</v>
      </c>
      <c r="H162" s="288">
        <v>0</v>
      </c>
      <c r="I162" s="288"/>
      <c r="J162" s="288"/>
      <c r="K162" s="288">
        <v>2.4500000000000002</v>
      </c>
      <c r="L162" s="291" t="s">
        <v>460</v>
      </c>
      <c r="M162" s="338">
        <v>158</v>
      </c>
      <c r="N162" s="286"/>
      <c r="O162" s="286"/>
    </row>
    <row r="163" spans="1:15" s="290" customFormat="1" ht="33.75">
      <c r="A163" s="286">
        <v>23</v>
      </c>
      <c r="B163" s="293" t="s">
        <v>515</v>
      </c>
      <c r="C163" s="287" t="s">
        <v>533</v>
      </c>
      <c r="D163" s="287" t="s">
        <v>48</v>
      </c>
      <c r="E163" s="288">
        <f t="shared" si="24"/>
        <v>2.2999999999999998</v>
      </c>
      <c r="F163" s="288"/>
      <c r="G163" s="288">
        <f t="shared" si="22"/>
        <v>2.2999999999999998</v>
      </c>
      <c r="H163" s="288">
        <v>2</v>
      </c>
      <c r="I163" s="288"/>
      <c r="J163" s="288"/>
      <c r="K163" s="288">
        <v>0.3</v>
      </c>
      <c r="L163" s="291" t="s">
        <v>460</v>
      </c>
      <c r="M163" s="338">
        <v>159</v>
      </c>
      <c r="N163" s="286"/>
      <c r="O163" s="286"/>
    </row>
    <row r="164" spans="1:15" s="290" customFormat="1" ht="11.25">
      <c r="A164" s="286">
        <v>24</v>
      </c>
      <c r="B164" s="293" t="s">
        <v>515</v>
      </c>
      <c r="C164" s="287" t="s">
        <v>534</v>
      </c>
      <c r="D164" s="287" t="s">
        <v>48</v>
      </c>
      <c r="E164" s="288">
        <f t="shared" si="24"/>
        <v>1</v>
      </c>
      <c r="F164" s="288"/>
      <c r="G164" s="288">
        <f t="shared" si="22"/>
        <v>1</v>
      </c>
      <c r="H164" s="288">
        <v>1</v>
      </c>
      <c r="I164" s="288"/>
      <c r="J164" s="288"/>
      <c r="K164" s="288">
        <v>0</v>
      </c>
      <c r="L164" s="291" t="s">
        <v>460</v>
      </c>
      <c r="M164" s="338">
        <v>160</v>
      </c>
      <c r="N164" s="286">
        <v>2016</v>
      </c>
      <c r="O164" s="286"/>
    </row>
    <row r="165" spans="1:15" s="290" customFormat="1" ht="11.25">
      <c r="A165" s="286">
        <v>25</v>
      </c>
      <c r="B165" s="293" t="s">
        <v>515</v>
      </c>
      <c r="C165" s="287" t="s">
        <v>386</v>
      </c>
      <c r="D165" s="287" t="s">
        <v>48</v>
      </c>
      <c r="E165" s="288">
        <f t="shared" si="24"/>
        <v>2</v>
      </c>
      <c r="F165" s="288"/>
      <c r="G165" s="288">
        <f t="shared" si="22"/>
        <v>2</v>
      </c>
      <c r="H165" s="288">
        <v>0</v>
      </c>
      <c r="I165" s="289"/>
      <c r="J165" s="289"/>
      <c r="K165" s="288">
        <v>2</v>
      </c>
      <c r="L165" s="286" t="s">
        <v>387</v>
      </c>
      <c r="M165" s="338">
        <v>161</v>
      </c>
      <c r="N165" s="286"/>
      <c r="O165" s="286"/>
    </row>
    <row r="166" spans="1:15" s="290" customFormat="1" ht="11.25">
      <c r="A166" s="286">
        <v>26</v>
      </c>
      <c r="B166" s="293" t="s">
        <v>522</v>
      </c>
      <c r="C166" s="287" t="s">
        <v>386</v>
      </c>
      <c r="D166" s="287" t="s">
        <v>48</v>
      </c>
      <c r="E166" s="288">
        <f t="shared" si="24"/>
        <v>0.6</v>
      </c>
      <c r="F166" s="288"/>
      <c r="G166" s="288">
        <f t="shared" si="22"/>
        <v>0.6</v>
      </c>
      <c r="H166" s="288">
        <v>0</v>
      </c>
      <c r="I166" s="289"/>
      <c r="J166" s="289"/>
      <c r="K166" s="288">
        <v>0.6</v>
      </c>
      <c r="L166" s="286" t="s">
        <v>387</v>
      </c>
      <c r="M166" s="338">
        <v>162</v>
      </c>
      <c r="N166" s="286">
        <v>2017</v>
      </c>
      <c r="O166" s="286"/>
    </row>
    <row r="167" spans="1:15" s="290" customFormat="1" ht="11.25">
      <c r="A167" s="286">
        <v>27</v>
      </c>
      <c r="B167" s="293" t="s">
        <v>535</v>
      </c>
      <c r="C167" s="287" t="s">
        <v>536</v>
      </c>
      <c r="D167" s="287" t="s">
        <v>48</v>
      </c>
      <c r="E167" s="288">
        <f t="shared" si="24"/>
        <v>0.45</v>
      </c>
      <c r="F167" s="288"/>
      <c r="G167" s="288">
        <f t="shared" si="22"/>
        <v>0.45</v>
      </c>
      <c r="H167" s="288">
        <v>0</v>
      </c>
      <c r="I167" s="289"/>
      <c r="J167" s="289"/>
      <c r="K167" s="288">
        <v>0.45</v>
      </c>
      <c r="L167" s="286" t="s">
        <v>371</v>
      </c>
      <c r="M167" s="338">
        <v>163</v>
      </c>
      <c r="N167" s="286">
        <v>2017</v>
      </c>
      <c r="O167" s="286"/>
    </row>
    <row r="168" spans="1:15" s="290" customFormat="1" ht="11.25">
      <c r="A168" s="286">
        <v>28</v>
      </c>
      <c r="B168" s="293" t="s">
        <v>515</v>
      </c>
      <c r="C168" s="287" t="s">
        <v>537</v>
      </c>
      <c r="D168" s="287" t="s">
        <v>48</v>
      </c>
      <c r="E168" s="288">
        <f>SUM(F168:G168)</f>
        <v>2</v>
      </c>
      <c r="F168" s="288"/>
      <c r="G168" s="288">
        <f t="shared" si="22"/>
        <v>2</v>
      </c>
      <c r="H168" s="288">
        <v>2</v>
      </c>
      <c r="I168" s="288"/>
      <c r="J168" s="288"/>
      <c r="K168" s="288">
        <v>0</v>
      </c>
      <c r="L168" s="286" t="s">
        <v>507</v>
      </c>
      <c r="M168" s="338">
        <v>164</v>
      </c>
      <c r="N168" s="286"/>
      <c r="O168" s="286"/>
    </row>
    <row r="169" spans="1:15" s="290" customFormat="1" ht="11.25">
      <c r="A169" s="292" t="s">
        <v>538</v>
      </c>
      <c r="B169" s="294" t="s">
        <v>539</v>
      </c>
      <c r="C169" s="281"/>
      <c r="D169" s="281"/>
      <c r="E169" s="283">
        <f>SUM(E170:E176)</f>
        <v>3.2149999999999999</v>
      </c>
      <c r="F169" s="283">
        <f t="shared" ref="F169:K169" si="25">SUM(F170:F176)</f>
        <v>0.46</v>
      </c>
      <c r="G169" s="283">
        <f t="shared" si="25"/>
        <v>2.7550000000000003</v>
      </c>
      <c r="H169" s="283">
        <f t="shared" si="25"/>
        <v>0.9</v>
      </c>
      <c r="I169" s="283">
        <f t="shared" si="25"/>
        <v>0</v>
      </c>
      <c r="J169" s="283">
        <f t="shared" si="25"/>
        <v>0</v>
      </c>
      <c r="K169" s="283">
        <f t="shared" si="25"/>
        <v>1.855</v>
      </c>
      <c r="L169" s="282"/>
      <c r="M169" s="342"/>
      <c r="N169" s="282"/>
      <c r="O169" s="303"/>
    </row>
    <row r="170" spans="1:15" s="290" customFormat="1" ht="11.25">
      <c r="A170" s="286">
        <v>1</v>
      </c>
      <c r="B170" s="287" t="s">
        <v>540</v>
      </c>
      <c r="C170" s="287"/>
      <c r="D170" s="287" t="s">
        <v>779</v>
      </c>
      <c r="E170" s="288">
        <f>SUM(F170:G170)</f>
        <v>0.22</v>
      </c>
      <c r="F170" s="288">
        <v>0.12</v>
      </c>
      <c r="G170" s="288">
        <f t="shared" ref="G170:G176" si="26">SUM(H170:K170)</f>
        <v>0.1</v>
      </c>
      <c r="H170" s="288">
        <v>0</v>
      </c>
      <c r="I170" s="288"/>
      <c r="J170" s="288"/>
      <c r="K170" s="288">
        <v>0.1</v>
      </c>
      <c r="L170" s="286" t="s">
        <v>352</v>
      </c>
      <c r="M170" s="338">
        <v>165</v>
      </c>
      <c r="N170" s="286"/>
      <c r="O170" s="286"/>
    </row>
    <row r="171" spans="1:15" s="290" customFormat="1" ht="11.25">
      <c r="A171" s="286">
        <v>2</v>
      </c>
      <c r="B171" s="287" t="s">
        <v>540</v>
      </c>
      <c r="C171" s="287" t="s">
        <v>525</v>
      </c>
      <c r="D171" s="287" t="s">
        <v>779</v>
      </c>
      <c r="E171" s="288">
        <f>F171+G171</f>
        <v>6.5000000000000002E-2</v>
      </c>
      <c r="F171" s="288">
        <v>0.03</v>
      </c>
      <c r="G171" s="288">
        <f t="shared" si="26"/>
        <v>3.5000000000000003E-2</v>
      </c>
      <c r="H171" s="288">
        <v>0</v>
      </c>
      <c r="I171" s="289"/>
      <c r="J171" s="289"/>
      <c r="K171" s="288">
        <v>3.5000000000000003E-2</v>
      </c>
      <c r="L171" s="286" t="s">
        <v>381</v>
      </c>
      <c r="M171" s="338">
        <v>166</v>
      </c>
      <c r="N171" s="286">
        <v>2017</v>
      </c>
      <c r="O171" s="286"/>
    </row>
    <row r="172" spans="1:15" s="290" customFormat="1" ht="11.25">
      <c r="A172" s="286">
        <v>3</v>
      </c>
      <c r="B172" s="287" t="s">
        <v>541</v>
      </c>
      <c r="C172" s="287"/>
      <c r="D172" s="287" t="s">
        <v>779</v>
      </c>
      <c r="E172" s="288">
        <f>SUM(F172:G172)</f>
        <v>0.9</v>
      </c>
      <c r="F172" s="288"/>
      <c r="G172" s="288">
        <f t="shared" si="26"/>
        <v>0.9</v>
      </c>
      <c r="H172" s="288">
        <v>0.9</v>
      </c>
      <c r="I172" s="288"/>
      <c r="J172" s="288"/>
      <c r="K172" s="288">
        <v>0</v>
      </c>
      <c r="L172" s="286" t="s">
        <v>400</v>
      </c>
      <c r="M172" s="338">
        <v>167</v>
      </c>
      <c r="N172" s="286"/>
      <c r="O172" s="286"/>
    </row>
    <row r="173" spans="1:15" s="290" customFormat="1" ht="22.5">
      <c r="A173" s="286">
        <v>4</v>
      </c>
      <c r="B173" s="287" t="s">
        <v>540</v>
      </c>
      <c r="C173" s="287" t="s">
        <v>542</v>
      </c>
      <c r="D173" s="287" t="s">
        <v>779</v>
      </c>
      <c r="E173" s="288">
        <f>F173+G173</f>
        <v>1</v>
      </c>
      <c r="F173" s="288">
        <v>0.05</v>
      </c>
      <c r="G173" s="288">
        <f t="shared" si="26"/>
        <v>0.95</v>
      </c>
      <c r="H173" s="288">
        <v>0</v>
      </c>
      <c r="I173" s="289"/>
      <c r="J173" s="289"/>
      <c r="K173" s="288">
        <v>0.95</v>
      </c>
      <c r="L173" s="286" t="s">
        <v>429</v>
      </c>
      <c r="M173" s="338">
        <v>168</v>
      </c>
      <c r="N173" s="286"/>
      <c r="O173" s="286"/>
    </row>
    <row r="174" spans="1:15" s="290" customFormat="1" ht="11.25">
      <c r="A174" s="286">
        <v>5</v>
      </c>
      <c r="B174" s="287" t="s">
        <v>543</v>
      </c>
      <c r="C174" s="287" t="s">
        <v>443</v>
      </c>
      <c r="D174" s="287" t="s">
        <v>779</v>
      </c>
      <c r="E174" s="288">
        <f>F174+G174</f>
        <v>0.05</v>
      </c>
      <c r="F174" s="288"/>
      <c r="G174" s="288">
        <f t="shared" si="26"/>
        <v>0.05</v>
      </c>
      <c r="H174" s="288">
        <v>0</v>
      </c>
      <c r="I174" s="288"/>
      <c r="J174" s="288"/>
      <c r="K174" s="288">
        <v>0.05</v>
      </c>
      <c r="L174" s="291" t="s">
        <v>362</v>
      </c>
      <c r="M174" s="338">
        <v>169</v>
      </c>
      <c r="N174" s="286">
        <v>2017</v>
      </c>
      <c r="O174" s="286"/>
    </row>
    <row r="175" spans="1:15" s="290" customFormat="1" ht="11.25">
      <c r="A175" s="286">
        <v>6</v>
      </c>
      <c r="B175" s="287" t="s">
        <v>544</v>
      </c>
      <c r="C175" s="287" t="s">
        <v>386</v>
      </c>
      <c r="D175" s="287" t="s">
        <v>779</v>
      </c>
      <c r="E175" s="288">
        <f>F175+G175</f>
        <v>0.48</v>
      </c>
      <c r="F175" s="288">
        <v>0.26</v>
      </c>
      <c r="G175" s="288">
        <f t="shared" si="26"/>
        <v>0.22</v>
      </c>
      <c r="H175" s="288">
        <v>0</v>
      </c>
      <c r="I175" s="289"/>
      <c r="J175" s="289"/>
      <c r="K175" s="288">
        <v>0.22</v>
      </c>
      <c r="L175" s="286" t="s">
        <v>385</v>
      </c>
      <c r="M175" s="338">
        <v>170</v>
      </c>
      <c r="N175" s="286"/>
      <c r="O175" s="286"/>
    </row>
    <row r="176" spans="1:15" s="290" customFormat="1" ht="11.25">
      <c r="A176" s="286">
        <v>7</v>
      </c>
      <c r="B176" s="287" t="s">
        <v>543</v>
      </c>
      <c r="C176" s="287"/>
      <c r="D176" s="287" t="s">
        <v>779</v>
      </c>
      <c r="E176" s="288">
        <f>SUM(F176:G176)</f>
        <v>0.5</v>
      </c>
      <c r="F176" s="288"/>
      <c r="G176" s="288">
        <f t="shared" si="26"/>
        <v>0.5</v>
      </c>
      <c r="H176" s="288">
        <v>0</v>
      </c>
      <c r="I176" s="288"/>
      <c r="J176" s="288"/>
      <c r="K176" s="288">
        <v>0.5</v>
      </c>
      <c r="L176" s="286" t="s">
        <v>408</v>
      </c>
      <c r="M176" s="338">
        <v>171</v>
      </c>
      <c r="N176" s="286">
        <v>2017</v>
      </c>
      <c r="O176" s="286"/>
    </row>
    <row r="177" spans="1:15" s="290" customFormat="1" ht="11.25">
      <c r="A177" s="292" t="s">
        <v>545</v>
      </c>
      <c r="B177" s="294" t="s">
        <v>546</v>
      </c>
      <c r="C177" s="281"/>
      <c r="D177" s="281"/>
      <c r="E177" s="283">
        <f>SUM(E178:E179)</f>
        <v>0.5</v>
      </c>
      <c r="F177" s="283">
        <f t="shared" ref="F177:K177" si="27">SUM(F178:F179)</f>
        <v>0</v>
      </c>
      <c r="G177" s="283">
        <f t="shared" si="27"/>
        <v>0.5</v>
      </c>
      <c r="H177" s="283">
        <f t="shared" si="27"/>
        <v>0.2</v>
      </c>
      <c r="I177" s="283">
        <f t="shared" si="27"/>
        <v>0</v>
      </c>
      <c r="J177" s="283">
        <f t="shared" si="27"/>
        <v>0</v>
      </c>
      <c r="K177" s="283">
        <f t="shared" si="27"/>
        <v>0.3</v>
      </c>
      <c r="L177" s="282"/>
      <c r="M177" s="342"/>
      <c r="N177" s="282"/>
      <c r="O177" s="303"/>
    </row>
    <row r="178" spans="1:15" s="290" customFormat="1" ht="11.25">
      <c r="A178" s="286">
        <v>1</v>
      </c>
      <c r="B178" s="287" t="s">
        <v>547</v>
      </c>
      <c r="C178" s="287" t="s">
        <v>548</v>
      </c>
      <c r="D178" s="287" t="s">
        <v>780</v>
      </c>
      <c r="E178" s="288">
        <f t="shared" ref="E178:E184" si="28">F178+G178</f>
        <v>0.2</v>
      </c>
      <c r="F178" s="288"/>
      <c r="G178" s="288">
        <f>SUM(H178:K178)</f>
        <v>0.2</v>
      </c>
      <c r="H178" s="288">
        <v>0.2</v>
      </c>
      <c r="I178" s="289"/>
      <c r="J178" s="289"/>
      <c r="K178" s="288">
        <v>0</v>
      </c>
      <c r="L178" s="286" t="s">
        <v>429</v>
      </c>
      <c r="M178" s="338">
        <v>172</v>
      </c>
      <c r="N178" s="286">
        <v>2016</v>
      </c>
      <c r="O178" s="286"/>
    </row>
    <row r="179" spans="1:15" s="290" customFormat="1" ht="11.25">
      <c r="A179" s="286">
        <v>2</v>
      </c>
      <c r="B179" s="287" t="s">
        <v>547</v>
      </c>
      <c r="C179" s="287" t="s">
        <v>549</v>
      </c>
      <c r="D179" s="287" t="s">
        <v>780</v>
      </c>
      <c r="E179" s="288">
        <f t="shared" si="28"/>
        <v>0.3</v>
      </c>
      <c r="F179" s="288"/>
      <c r="G179" s="288">
        <f>SUM(H179:K179)</f>
        <v>0.3</v>
      </c>
      <c r="H179" s="288">
        <v>0</v>
      </c>
      <c r="I179" s="289"/>
      <c r="J179" s="289"/>
      <c r="K179" s="288">
        <v>0.3</v>
      </c>
      <c r="L179" s="286" t="s">
        <v>385</v>
      </c>
      <c r="M179" s="338">
        <v>173</v>
      </c>
      <c r="N179" s="286"/>
      <c r="O179" s="286"/>
    </row>
    <row r="180" spans="1:15" s="290" customFormat="1" ht="21">
      <c r="A180" s="292" t="s">
        <v>550</v>
      </c>
      <c r="B180" s="294" t="s">
        <v>551</v>
      </c>
      <c r="C180" s="281"/>
      <c r="D180" s="281"/>
      <c r="E180" s="283">
        <f>SUM(E181:E200)</f>
        <v>98.33</v>
      </c>
      <c r="F180" s="283">
        <f t="shared" ref="F180:K180" si="29">SUM(F181:F200)</f>
        <v>88.71</v>
      </c>
      <c r="G180" s="283">
        <f t="shared" si="29"/>
        <v>9.620000000000001</v>
      </c>
      <c r="H180" s="283">
        <f t="shared" si="29"/>
        <v>3.35</v>
      </c>
      <c r="I180" s="283">
        <f t="shared" si="29"/>
        <v>0</v>
      </c>
      <c r="J180" s="283">
        <f t="shared" si="29"/>
        <v>0</v>
      </c>
      <c r="K180" s="283">
        <f t="shared" si="29"/>
        <v>6.2700000000000005</v>
      </c>
      <c r="L180" s="282"/>
      <c r="M180" s="342"/>
      <c r="N180" s="282"/>
      <c r="O180" s="303"/>
    </row>
    <row r="181" spans="1:15" s="290" customFormat="1" ht="11.25">
      <c r="A181" s="286">
        <v>1</v>
      </c>
      <c r="B181" s="287" t="s">
        <v>552</v>
      </c>
      <c r="C181" s="287" t="s">
        <v>553</v>
      </c>
      <c r="D181" s="287" t="s">
        <v>781</v>
      </c>
      <c r="E181" s="288">
        <f t="shared" si="28"/>
        <v>0.82000000000000006</v>
      </c>
      <c r="F181" s="288">
        <v>0.77</v>
      </c>
      <c r="G181" s="288">
        <f t="shared" ref="G181:G200" si="30">SUM(H181:K181)</f>
        <v>0.05</v>
      </c>
      <c r="H181" s="288">
        <v>0</v>
      </c>
      <c r="I181" s="289"/>
      <c r="J181" s="289"/>
      <c r="K181" s="288">
        <v>0.05</v>
      </c>
      <c r="L181" s="286" t="s">
        <v>376</v>
      </c>
      <c r="M181" s="338">
        <v>174</v>
      </c>
      <c r="N181" s="286">
        <v>2016</v>
      </c>
      <c r="O181" s="286"/>
    </row>
    <row r="182" spans="1:15" s="290" customFormat="1" ht="11.25">
      <c r="A182" s="286">
        <v>2</v>
      </c>
      <c r="B182" s="287" t="s">
        <v>554</v>
      </c>
      <c r="C182" s="287" t="s">
        <v>475</v>
      </c>
      <c r="D182" s="287" t="s">
        <v>781</v>
      </c>
      <c r="E182" s="288">
        <f t="shared" si="28"/>
        <v>0.49</v>
      </c>
      <c r="F182" s="288">
        <v>0.18</v>
      </c>
      <c r="G182" s="288">
        <f t="shared" si="30"/>
        <v>0.31</v>
      </c>
      <c r="H182" s="288">
        <v>0.31</v>
      </c>
      <c r="I182" s="289"/>
      <c r="J182" s="289"/>
      <c r="K182" s="288">
        <v>0</v>
      </c>
      <c r="L182" s="286" t="s">
        <v>376</v>
      </c>
      <c r="M182" s="338">
        <v>175</v>
      </c>
      <c r="N182" s="286">
        <v>2016</v>
      </c>
      <c r="O182" s="286"/>
    </row>
    <row r="183" spans="1:15" s="290" customFormat="1" ht="11.25">
      <c r="A183" s="286">
        <v>3</v>
      </c>
      <c r="B183" s="287" t="s">
        <v>555</v>
      </c>
      <c r="C183" s="287" t="s">
        <v>553</v>
      </c>
      <c r="D183" s="287" t="s">
        <v>781</v>
      </c>
      <c r="E183" s="288">
        <f t="shared" si="28"/>
        <v>0.97</v>
      </c>
      <c r="F183" s="288">
        <v>0.82</v>
      </c>
      <c r="G183" s="288">
        <f t="shared" si="30"/>
        <v>0.15</v>
      </c>
      <c r="H183" s="288">
        <v>0</v>
      </c>
      <c r="I183" s="289"/>
      <c r="J183" s="289"/>
      <c r="K183" s="288">
        <v>0.15</v>
      </c>
      <c r="L183" s="286" t="s">
        <v>376</v>
      </c>
      <c r="M183" s="338">
        <v>176</v>
      </c>
      <c r="N183" s="286">
        <v>2017</v>
      </c>
      <c r="O183" s="286"/>
    </row>
    <row r="184" spans="1:15" s="290" customFormat="1" ht="11.25">
      <c r="A184" s="286">
        <v>4</v>
      </c>
      <c r="B184" s="287" t="s">
        <v>554</v>
      </c>
      <c r="C184" s="287" t="s">
        <v>556</v>
      </c>
      <c r="D184" s="287" t="s">
        <v>781</v>
      </c>
      <c r="E184" s="288">
        <f t="shared" si="28"/>
        <v>0.75</v>
      </c>
      <c r="F184" s="288">
        <v>0.45</v>
      </c>
      <c r="G184" s="288">
        <f t="shared" si="30"/>
        <v>0.3</v>
      </c>
      <c r="H184" s="288">
        <v>0.3</v>
      </c>
      <c r="I184" s="288"/>
      <c r="J184" s="288"/>
      <c r="K184" s="288">
        <v>0</v>
      </c>
      <c r="L184" s="291" t="s">
        <v>419</v>
      </c>
      <c r="M184" s="338">
        <v>177</v>
      </c>
      <c r="N184" s="286">
        <v>2017</v>
      </c>
      <c r="O184" s="286"/>
    </row>
    <row r="185" spans="1:15" s="290" customFormat="1" ht="11.25">
      <c r="A185" s="286">
        <v>5</v>
      </c>
      <c r="B185" s="293" t="s">
        <v>557</v>
      </c>
      <c r="C185" s="287" t="s">
        <v>558</v>
      </c>
      <c r="D185" s="287" t="s">
        <v>781</v>
      </c>
      <c r="E185" s="288">
        <f>SUM(F185:G185)</f>
        <v>0.99</v>
      </c>
      <c r="F185" s="288">
        <v>0.84</v>
      </c>
      <c r="G185" s="288">
        <f t="shared" si="30"/>
        <v>0.15</v>
      </c>
      <c r="H185" s="288">
        <v>0</v>
      </c>
      <c r="I185" s="288"/>
      <c r="J185" s="288"/>
      <c r="K185" s="288">
        <v>0.15</v>
      </c>
      <c r="L185" s="286" t="s">
        <v>352</v>
      </c>
      <c r="M185" s="338">
        <v>178</v>
      </c>
      <c r="N185" s="286">
        <v>2017</v>
      </c>
      <c r="O185" s="286"/>
    </row>
    <row r="186" spans="1:15" s="290" customFormat="1" ht="11.25">
      <c r="A186" s="286">
        <v>6</v>
      </c>
      <c r="B186" s="287" t="s">
        <v>559</v>
      </c>
      <c r="C186" s="287" t="s">
        <v>558</v>
      </c>
      <c r="D186" s="287" t="s">
        <v>781</v>
      </c>
      <c r="E186" s="288">
        <f>SUM(F186:G186)</f>
        <v>0.98</v>
      </c>
      <c r="F186" s="288"/>
      <c r="G186" s="288">
        <f t="shared" si="30"/>
        <v>0.98</v>
      </c>
      <c r="H186" s="288">
        <v>0</v>
      </c>
      <c r="I186" s="288"/>
      <c r="J186" s="288"/>
      <c r="K186" s="288">
        <v>0.98</v>
      </c>
      <c r="L186" s="286" t="s">
        <v>352</v>
      </c>
      <c r="M186" s="338">
        <v>179</v>
      </c>
      <c r="N186" s="286">
        <v>2017</v>
      </c>
      <c r="O186" s="286"/>
    </row>
    <row r="187" spans="1:15" s="290" customFormat="1" ht="11.25">
      <c r="A187" s="286">
        <v>7</v>
      </c>
      <c r="B187" s="287" t="s">
        <v>560</v>
      </c>
      <c r="C187" s="287" t="s">
        <v>561</v>
      </c>
      <c r="D187" s="287" t="s">
        <v>781</v>
      </c>
      <c r="E187" s="288">
        <f t="shared" ref="E187:E194" si="31">F187+G187</f>
        <v>0.35</v>
      </c>
      <c r="F187" s="288"/>
      <c r="G187" s="288">
        <f t="shared" si="30"/>
        <v>0.35</v>
      </c>
      <c r="H187" s="288">
        <v>0.35</v>
      </c>
      <c r="I187" s="288"/>
      <c r="J187" s="288"/>
      <c r="K187" s="288">
        <v>0</v>
      </c>
      <c r="L187" s="291" t="s">
        <v>378</v>
      </c>
      <c r="M187" s="338">
        <v>180</v>
      </c>
      <c r="N187" s="286"/>
      <c r="O187" s="286"/>
    </row>
    <row r="188" spans="1:15" s="290" customFormat="1" ht="11.25">
      <c r="A188" s="286">
        <v>8</v>
      </c>
      <c r="B188" s="293" t="s">
        <v>562</v>
      </c>
      <c r="C188" s="287" t="s">
        <v>563</v>
      </c>
      <c r="D188" s="287" t="s">
        <v>781</v>
      </c>
      <c r="E188" s="288">
        <f t="shared" si="31"/>
        <v>0.3</v>
      </c>
      <c r="F188" s="288"/>
      <c r="G188" s="288">
        <f t="shared" si="30"/>
        <v>0.3</v>
      </c>
      <c r="H188" s="288">
        <v>0.3</v>
      </c>
      <c r="I188" s="288"/>
      <c r="J188" s="288"/>
      <c r="K188" s="288">
        <v>0</v>
      </c>
      <c r="L188" s="291" t="s">
        <v>378</v>
      </c>
      <c r="M188" s="338">
        <v>181</v>
      </c>
      <c r="N188" s="286"/>
      <c r="O188" s="286"/>
    </row>
    <row r="189" spans="1:15" s="290" customFormat="1" ht="11.25">
      <c r="A189" s="286">
        <v>9</v>
      </c>
      <c r="B189" s="287" t="s">
        <v>554</v>
      </c>
      <c r="C189" s="287" t="s">
        <v>525</v>
      </c>
      <c r="D189" s="287" t="s">
        <v>781</v>
      </c>
      <c r="E189" s="288">
        <f t="shared" si="31"/>
        <v>0.51</v>
      </c>
      <c r="F189" s="288">
        <v>0.31</v>
      </c>
      <c r="G189" s="288">
        <f t="shared" si="30"/>
        <v>0.2</v>
      </c>
      <c r="H189" s="288">
        <v>0.2</v>
      </c>
      <c r="I189" s="289"/>
      <c r="J189" s="289"/>
      <c r="K189" s="288">
        <v>0</v>
      </c>
      <c r="L189" s="286" t="s">
        <v>381</v>
      </c>
      <c r="M189" s="338">
        <v>182</v>
      </c>
      <c r="N189" s="286">
        <v>2016</v>
      </c>
      <c r="O189" s="286"/>
    </row>
    <row r="190" spans="1:15" s="290" customFormat="1" ht="11.25">
      <c r="A190" s="286">
        <v>10</v>
      </c>
      <c r="B190" s="287" t="s">
        <v>555</v>
      </c>
      <c r="C190" s="287" t="s">
        <v>525</v>
      </c>
      <c r="D190" s="287" t="s">
        <v>781</v>
      </c>
      <c r="E190" s="288">
        <f t="shared" si="31"/>
        <v>1.47</v>
      </c>
      <c r="F190" s="288">
        <v>0.96</v>
      </c>
      <c r="G190" s="288">
        <f t="shared" si="30"/>
        <v>0.51</v>
      </c>
      <c r="H190" s="288">
        <v>0.51</v>
      </c>
      <c r="I190" s="289"/>
      <c r="J190" s="289"/>
      <c r="K190" s="288">
        <v>0</v>
      </c>
      <c r="L190" s="286" t="s">
        <v>381</v>
      </c>
      <c r="M190" s="338">
        <v>183</v>
      </c>
      <c r="N190" s="286">
        <v>2017</v>
      </c>
      <c r="O190" s="286"/>
    </row>
    <row r="191" spans="1:15" s="290" customFormat="1" ht="11.25">
      <c r="A191" s="286">
        <v>11</v>
      </c>
      <c r="B191" s="287" t="s">
        <v>554</v>
      </c>
      <c r="C191" s="287" t="s">
        <v>564</v>
      </c>
      <c r="D191" s="287" t="s">
        <v>781</v>
      </c>
      <c r="E191" s="288">
        <f t="shared" si="31"/>
        <v>0.60000000000000009</v>
      </c>
      <c r="F191" s="288">
        <v>0.26</v>
      </c>
      <c r="G191" s="288">
        <f t="shared" si="30"/>
        <v>0.34</v>
      </c>
      <c r="H191" s="288">
        <v>0</v>
      </c>
      <c r="I191" s="289"/>
      <c r="J191" s="289"/>
      <c r="K191" s="288">
        <v>0.34</v>
      </c>
      <c r="L191" s="286" t="s">
        <v>354</v>
      </c>
      <c r="M191" s="338">
        <v>184</v>
      </c>
      <c r="N191" s="286">
        <v>2016</v>
      </c>
      <c r="O191" s="286"/>
    </row>
    <row r="192" spans="1:15" s="290" customFormat="1" ht="11.25">
      <c r="A192" s="286">
        <v>12</v>
      </c>
      <c r="B192" s="287" t="s">
        <v>565</v>
      </c>
      <c r="C192" s="287" t="s">
        <v>530</v>
      </c>
      <c r="D192" s="287" t="s">
        <v>781</v>
      </c>
      <c r="E192" s="288">
        <f t="shared" si="31"/>
        <v>2.5</v>
      </c>
      <c r="F192" s="288"/>
      <c r="G192" s="288">
        <f t="shared" si="30"/>
        <v>2.5</v>
      </c>
      <c r="H192" s="288">
        <v>0</v>
      </c>
      <c r="I192" s="288"/>
      <c r="J192" s="288"/>
      <c r="K192" s="288">
        <v>2.5</v>
      </c>
      <c r="L192" s="291" t="s">
        <v>465</v>
      </c>
      <c r="M192" s="338">
        <v>186</v>
      </c>
      <c r="N192" s="286">
        <v>2017</v>
      </c>
      <c r="O192" s="286"/>
    </row>
    <row r="193" spans="1:15" s="290" customFormat="1" ht="22.5">
      <c r="A193" s="286">
        <v>13</v>
      </c>
      <c r="B193" s="287" t="s">
        <v>554</v>
      </c>
      <c r="C193" s="287" t="s">
        <v>566</v>
      </c>
      <c r="D193" s="287" t="s">
        <v>781</v>
      </c>
      <c r="E193" s="288">
        <f t="shared" si="31"/>
        <v>0.28000000000000003</v>
      </c>
      <c r="F193" s="288">
        <v>0.23</v>
      </c>
      <c r="G193" s="288">
        <f t="shared" si="30"/>
        <v>0.05</v>
      </c>
      <c r="H193" s="288">
        <v>0</v>
      </c>
      <c r="I193" s="288"/>
      <c r="J193" s="288"/>
      <c r="K193" s="288">
        <v>0.05</v>
      </c>
      <c r="L193" s="291" t="s">
        <v>362</v>
      </c>
      <c r="M193" s="338">
        <v>187</v>
      </c>
      <c r="N193" s="286"/>
      <c r="O193" s="286"/>
    </row>
    <row r="194" spans="1:15" s="290" customFormat="1" ht="22.5">
      <c r="A194" s="286">
        <v>14</v>
      </c>
      <c r="B194" s="287" t="s">
        <v>567</v>
      </c>
      <c r="C194" s="287"/>
      <c r="D194" s="287" t="s">
        <v>781</v>
      </c>
      <c r="E194" s="288">
        <f t="shared" si="31"/>
        <v>0.69</v>
      </c>
      <c r="F194" s="288">
        <v>0.59</v>
      </c>
      <c r="G194" s="288">
        <f t="shared" si="30"/>
        <v>0.1</v>
      </c>
      <c r="H194" s="288">
        <v>0.03</v>
      </c>
      <c r="I194" s="288"/>
      <c r="J194" s="288"/>
      <c r="K194" s="288">
        <v>7.0000000000000007E-2</v>
      </c>
      <c r="L194" s="291" t="s">
        <v>362</v>
      </c>
      <c r="M194" s="338">
        <v>188</v>
      </c>
      <c r="N194" s="286">
        <v>2016</v>
      </c>
      <c r="O194" s="286"/>
    </row>
    <row r="195" spans="1:15" s="290" customFormat="1" ht="11.25">
      <c r="A195" s="286">
        <v>15</v>
      </c>
      <c r="B195" s="287" t="s">
        <v>552</v>
      </c>
      <c r="C195" s="287" t="s">
        <v>568</v>
      </c>
      <c r="D195" s="287" t="s">
        <v>781</v>
      </c>
      <c r="E195" s="288">
        <f>SUM(F195:G195)</f>
        <v>1.2</v>
      </c>
      <c r="F195" s="288"/>
      <c r="G195" s="288">
        <f t="shared" si="30"/>
        <v>1.2</v>
      </c>
      <c r="H195" s="288">
        <v>1.2</v>
      </c>
      <c r="I195" s="288"/>
      <c r="J195" s="288"/>
      <c r="K195" s="288">
        <v>0</v>
      </c>
      <c r="L195" s="286" t="s">
        <v>357</v>
      </c>
      <c r="M195" s="338">
        <v>189</v>
      </c>
      <c r="N195" s="286">
        <v>2017</v>
      </c>
      <c r="O195" s="286"/>
    </row>
    <row r="196" spans="1:15" s="290" customFormat="1" ht="11.25">
      <c r="A196" s="286">
        <v>16</v>
      </c>
      <c r="B196" s="287" t="s">
        <v>554</v>
      </c>
      <c r="C196" s="287" t="s">
        <v>568</v>
      </c>
      <c r="D196" s="287" t="s">
        <v>781</v>
      </c>
      <c r="E196" s="288">
        <f>SUM(F196:G196)</f>
        <v>0.72</v>
      </c>
      <c r="F196" s="288">
        <v>0.45</v>
      </c>
      <c r="G196" s="288">
        <f t="shared" si="30"/>
        <v>0.27</v>
      </c>
      <c r="H196" s="288">
        <v>0</v>
      </c>
      <c r="I196" s="288"/>
      <c r="J196" s="288"/>
      <c r="K196" s="288">
        <v>0.27</v>
      </c>
      <c r="L196" s="286" t="s">
        <v>405</v>
      </c>
      <c r="M196" s="338">
        <v>190</v>
      </c>
      <c r="N196" s="286">
        <v>2017</v>
      </c>
      <c r="O196" s="286"/>
    </row>
    <row r="197" spans="1:15" s="290" customFormat="1" ht="11.25">
      <c r="A197" s="286">
        <v>17</v>
      </c>
      <c r="B197" s="293" t="s">
        <v>557</v>
      </c>
      <c r="C197" s="287" t="s">
        <v>366</v>
      </c>
      <c r="D197" s="287" t="s">
        <v>781</v>
      </c>
      <c r="E197" s="288">
        <f>SUM(F197:G197)</f>
        <v>0.98</v>
      </c>
      <c r="F197" s="288">
        <v>0.83</v>
      </c>
      <c r="G197" s="288">
        <f t="shared" si="30"/>
        <v>0.15</v>
      </c>
      <c r="H197" s="288">
        <v>0.15</v>
      </c>
      <c r="I197" s="288"/>
      <c r="J197" s="288"/>
      <c r="K197" s="288">
        <v>0</v>
      </c>
      <c r="L197" s="286" t="s">
        <v>405</v>
      </c>
      <c r="M197" s="338">
        <v>191</v>
      </c>
      <c r="N197" s="286"/>
      <c r="O197" s="286"/>
    </row>
    <row r="198" spans="1:15" s="290" customFormat="1" ht="11.25">
      <c r="A198" s="286">
        <v>18</v>
      </c>
      <c r="B198" s="287" t="s">
        <v>554</v>
      </c>
      <c r="C198" s="287" t="s">
        <v>558</v>
      </c>
      <c r="D198" s="287" t="s">
        <v>781</v>
      </c>
      <c r="E198" s="288">
        <f t="shared" ref="E198:E204" si="32">F198+G198</f>
        <v>0.48</v>
      </c>
      <c r="F198" s="288">
        <v>0.45</v>
      </c>
      <c r="G198" s="288">
        <f t="shared" si="30"/>
        <v>0.03</v>
      </c>
      <c r="H198" s="288">
        <v>0</v>
      </c>
      <c r="I198" s="289"/>
      <c r="J198" s="289"/>
      <c r="K198" s="288">
        <v>0.03</v>
      </c>
      <c r="L198" s="286" t="s">
        <v>387</v>
      </c>
      <c r="M198" s="338">
        <v>192</v>
      </c>
      <c r="N198" s="286">
        <v>2017</v>
      </c>
      <c r="O198" s="286"/>
    </row>
    <row r="199" spans="1:15" s="290" customFormat="1" ht="11.25">
      <c r="A199" s="286">
        <v>19</v>
      </c>
      <c r="B199" s="287" t="s">
        <v>569</v>
      </c>
      <c r="C199" s="287"/>
      <c r="D199" s="287" t="s">
        <v>781</v>
      </c>
      <c r="E199" s="288">
        <f t="shared" si="32"/>
        <v>82.57</v>
      </c>
      <c r="F199" s="288">
        <f>23.35+58.22</f>
        <v>81.569999999999993</v>
      </c>
      <c r="G199" s="288">
        <f t="shared" si="30"/>
        <v>1</v>
      </c>
      <c r="H199" s="288">
        <v>0</v>
      </c>
      <c r="I199" s="289"/>
      <c r="J199" s="289"/>
      <c r="K199" s="288">
        <v>1</v>
      </c>
      <c r="L199" s="286" t="s">
        <v>371</v>
      </c>
      <c r="M199" s="338">
        <v>193</v>
      </c>
      <c r="N199" s="286"/>
      <c r="O199" s="286"/>
    </row>
    <row r="200" spans="1:15" s="290" customFormat="1" ht="11.25">
      <c r="A200" s="286">
        <v>20</v>
      </c>
      <c r="B200" s="287" t="s">
        <v>570</v>
      </c>
      <c r="C200" s="287"/>
      <c r="D200" s="287" t="s">
        <v>781</v>
      </c>
      <c r="E200" s="288">
        <f t="shared" si="32"/>
        <v>0.68</v>
      </c>
      <c r="F200" s="288"/>
      <c r="G200" s="288">
        <f t="shared" si="30"/>
        <v>0.68</v>
      </c>
      <c r="H200" s="288">
        <v>0</v>
      </c>
      <c r="I200" s="289"/>
      <c r="J200" s="289"/>
      <c r="K200" s="288">
        <v>0.68</v>
      </c>
      <c r="L200" s="286" t="s">
        <v>507</v>
      </c>
      <c r="M200" s="338">
        <v>194</v>
      </c>
      <c r="N200" s="286"/>
      <c r="O200" s="286"/>
    </row>
    <row r="201" spans="1:15" s="290" customFormat="1" ht="21">
      <c r="A201" s="292" t="s">
        <v>571</v>
      </c>
      <c r="B201" s="294" t="s">
        <v>572</v>
      </c>
      <c r="C201" s="281"/>
      <c r="D201" s="281"/>
      <c r="E201" s="283">
        <f>SUM(E202:E210)</f>
        <v>11.459999999999999</v>
      </c>
      <c r="F201" s="283">
        <f t="shared" ref="F201:K201" si="33">SUM(F202:F210)</f>
        <v>0.46</v>
      </c>
      <c r="G201" s="283">
        <f t="shared" si="33"/>
        <v>11</v>
      </c>
      <c r="H201" s="283">
        <f t="shared" si="33"/>
        <v>1.9</v>
      </c>
      <c r="I201" s="283">
        <f t="shared" si="33"/>
        <v>0</v>
      </c>
      <c r="J201" s="283">
        <f t="shared" si="33"/>
        <v>0</v>
      </c>
      <c r="K201" s="283">
        <f t="shared" si="33"/>
        <v>9.1</v>
      </c>
      <c r="L201" s="282"/>
      <c r="M201" s="342"/>
      <c r="N201" s="282"/>
      <c r="O201" s="303"/>
    </row>
    <row r="202" spans="1:15" s="290" customFormat="1" ht="22.5">
      <c r="A202" s="286">
        <v>1</v>
      </c>
      <c r="B202" s="287" t="s">
        <v>573</v>
      </c>
      <c r="C202" s="287" t="s">
        <v>574</v>
      </c>
      <c r="D202" s="287" t="s">
        <v>782</v>
      </c>
      <c r="E202" s="288">
        <f t="shared" si="32"/>
        <v>3.2</v>
      </c>
      <c r="F202" s="288"/>
      <c r="G202" s="288">
        <f t="shared" ref="G202:G210" si="34">SUM(H202:K202)</f>
        <v>3.2</v>
      </c>
      <c r="H202" s="288">
        <v>0</v>
      </c>
      <c r="I202" s="288"/>
      <c r="J202" s="288"/>
      <c r="K202" s="288">
        <v>3.2</v>
      </c>
      <c r="L202" s="291" t="s">
        <v>391</v>
      </c>
      <c r="M202" s="338">
        <v>195</v>
      </c>
      <c r="N202" s="286"/>
      <c r="O202" s="286"/>
    </row>
    <row r="203" spans="1:15" s="290" customFormat="1" ht="11.25">
      <c r="A203" s="286">
        <v>2</v>
      </c>
      <c r="B203" s="287" t="s">
        <v>575</v>
      </c>
      <c r="C203" s="287" t="s">
        <v>576</v>
      </c>
      <c r="D203" s="287" t="s">
        <v>782</v>
      </c>
      <c r="E203" s="288">
        <f t="shared" si="32"/>
        <v>1.06</v>
      </c>
      <c r="F203" s="288">
        <v>0.46</v>
      </c>
      <c r="G203" s="288">
        <f t="shared" si="34"/>
        <v>0.6</v>
      </c>
      <c r="H203" s="288">
        <v>0</v>
      </c>
      <c r="I203" s="289"/>
      <c r="J203" s="289"/>
      <c r="K203" s="288">
        <v>0.6</v>
      </c>
      <c r="L203" s="286" t="s">
        <v>381</v>
      </c>
      <c r="M203" s="338">
        <v>196</v>
      </c>
      <c r="N203" s="286"/>
      <c r="O203" s="286"/>
    </row>
    <row r="204" spans="1:15" s="290" customFormat="1" ht="11.25">
      <c r="A204" s="286">
        <v>3</v>
      </c>
      <c r="B204" s="287" t="s">
        <v>573</v>
      </c>
      <c r="C204" s="287" t="s">
        <v>548</v>
      </c>
      <c r="D204" s="287" t="s">
        <v>782</v>
      </c>
      <c r="E204" s="288">
        <f t="shared" si="32"/>
        <v>0.5</v>
      </c>
      <c r="F204" s="288"/>
      <c r="G204" s="288">
        <f t="shared" si="34"/>
        <v>0.5</v>
      </c>
      <c r="H204" s="288">
        <v>0.5</v>
      </c>
      <c r="I204" s="289"/>
      <c r="J204" s="289"/>
      <c r="K204" s="288">
        <v>0</v>
      </c>
      <c r="L204" s="286" t="s">
        <v>429</v>
      </c>
      <c r="M204" s="338">
        <v>197</v>
      </c>
      <c r="N204" s="286"/>
      <c r="O204" s="286"/>
    </row>
    <row r="205" spans="1:15" s="290" customFormat="1" ht="22.5">
      <c r="A205" s="286">
        <v>4</v>
      </c>
      <c r="B205" s="287" t="s">
        <v>577</v>
      </c>
      <c r="C205" s="287"/>
      <c r="D205" s="287" t="s">
        <v>782</v>
      </c>
      <c r="E205" s="288">
        <f>SUM(F205:G205)</f>
        <v>2</v>
      </c>
      <c r="F205" s="288"/>
      <c r="G205" s="288">
        <f t="shared" si="34"/>
        <v>2</v>
      </c>
      <c r="H205" s="288">
        <v>0</v>
      </c>
      <c r="I205" s="288"/>
      <c r="J205" s="288"/>
      <c r="K205" s="288">
        <v>2</v>
      </c>
      <c r="L205" s="286" t="s">
        <v>359</v>
      </c>
      <c r="M205" s="338">
        <v>198</v>
      </c>
      <c r="N205" s="286" t="s">
        <v>578</v>
      </c>
      <c r="O205" s="286"/>
    </row>
    <row r="206" spans="1:15" s="290" customFormat="1" ht="11.25">
      <c r="A206" s="286">
        <v>5</v>
      </c>
      <c r="B206" s="287" t="s">
        <v>577</v>
      </c>
      <c r="C206" s="287" t="s">
        <v>530</v>
      </c>
      <c r="D206" s="287" t="s">
        <v>782</v>
      </c>
      <c r="E206" s="288">
        <f>F206+G206</f>
        <v>1.3</v>
      </c>
      <c r="F206" s="288"/>
      <c r="G206" s="288">
        <f t="shared" si="34"/>
        <v>1.3</v>
      </c>
      <c r="H206" s="288">
        <v>0</v>
      </c>
      <c r="I206" s="288"/>
      <c r="J206" s="288"/>
      <c r="K206" s="288">
        <v>1.3</v>
      </c>
      <c r="L206" s="291" t="s">
        <v>465</v>
      </c>
      <c r="M206" s="338">
        <v>199</v>
      </c>
      <c r="N206" s="286"/>
      <c r="O206" s="286"/>
    </row>
    <row r="207" spans="1:15" s="290" customFormat="1" ht="11.25">
      <c r="A207" s="286">
        <v>6</v>
      </c>
      <c r="B207" s="287" t="s">
        <v>573</v>
      </c>
      <c r="C207" s="287" t="s">
        <v>579</v>
      </c>
      <c r="D207" s="287" t="s">
        <v>782</v>
      </c>
      <c r="E207" s="288">
        <f>SUM(F207:G207)</f>
        <v>0.2</v>
      </c>
      <c r="F207" s="288"/>
      <c r="G207" s="288">
        <f t="shared" si="34"/>
        <v>0.2</v>
      </c>
      <c r="H207" s="288">
        <v>0.2</v>
      </c>
      <c r="I207" s="288"/>
      <c r="J207" s="288"/>
      <c r="K207" s="288">
        <v>0</v>
      </c>
      <c r="L207" s="286" t="s">
        <v>357</v>
      </c>
      <c r="M207" s="338">
        <v>200</v>
      </c>
      <c r="N207" s="286">
        <v>2016</v>
      </c>
      <c r="O207" s="286"/>
    </row>
    <row r="208" spans="1:15" s="290" customFormat="1" ht="11.25">
      <c r="A208" s="286">
        <v>7</v>
      </c>
      <c r="B208" s="287" t="s">
        <v>573</v>
      </c>
      <c r="C208" s="287" t="s">
        <v>580</v>
      </c>
      <c r="D208" s="287" t="s">
        <v>782</v>
      </c>
      <c r="E208" s="288">
        <f>F208+G208</f>
        <v>1.8</v>
      </c>
      <c r="F208" s="288"/>
      <c r="G208" s="288">
        <f t="shared" si="34"/>
        <v>1.8</v>
      </c>
      <c r="H208" s="288">
        <v>0</v>
      </c>
      <c r="I208" s="288"/>
      <c r="J208" s="288"/>
      <c r="K208" s="288">
        <v>1.8</v>
      </c>
      <c r="L208" s="291" t="s">
        <v>445</v>
      </c>
      <c r="M208" s="338">
        <v>201</v>
      </c>
      <c r="N208" s="286"/>
      <c r="O208" s="286"/>
    </row>
    <row r="209" spans="1:15" s="290" customFormat="1" ht="11.25">
      <c r="A209" s="286">
        <v>8</v>
      </c>
      <c r="B209" s="287" t="s">
        <v>573</v>
      </c>
      <c r="C209" s="287" t="s">
        <v>481</v>
      </c>
      <c r="D209" s="287" t="s">
        <v>782</v>
      </c>
      <c r="E209" s="288">
        <f>SUM(F209:G209)</f>
        <v>0.2</v>
      </c>
      <c r="F209" s="288"/>
      <c r="G209" s="288">
        <f t="shared" si="34"/>
        <v>0.2</v>
      </c>
      <c r="H209" s="288">
        <v>0</v>
      </c>
      <c r="I209" s="288"/>
      <c r="J209" s="288"/>
      <c r="K209" s="288">
        <v>0.2</v>
      </c>
      <c r="L209" s="286" t="s">
        <v>405</v>
      </c>
      <c r="M209" s="338">
        <v>202</v>
      </c>
      <c r="N209" s="286"/>
      <c r="O209" s="286"/>
    </row>
    <row r="210" spans="1:15" s="290" customFormat="1" ht="11.25">
      <c r="A210" s="286">
        <v>9</v>
      </c>
      <c r="B210" s="287" t="s">
        <v>577</v>
      </c>
      <c r="C210" s="287" t="s">
        <v>581</v>
      </c>
      <c r="D210" s="287" t="s">
        <v>782</v>
      </c>
      <c r="E210" s="288">
        <f>F210+G210</f>
        <v>1.2</v>
      </c>
      <c r="F210" s="288"/>
      <c r="G210" s="288">
        <f t="shared" si="34"/>
        <v>1.2</v>
      </c>
      <c r="H210" s="288">
        <v>1.2</v>
      </c>
      <c r="I210" s="288"/>
      <c r="J210" s="288"/>
      <c r="K210" s="288">
        <v>0</v>
      </c>
      <c r="L210" s="291" t="s">
        <v>460</v>
      </c>
      <c r="M210" s="338">
        <v>203</v>
      </c>
      <c r="N210" s="286"/>
      <c r="O210" s="286"/>
    </row>
    <row r="211" spans="1:15" s="290" customFormat="1" ht="11.25">
      <c r="A211" s="292" t="s">
        <v>582</v>
      </c>
      <c r="B211" s="294" t="s">
        <v>583</v>
      </c>
      <c r="C211" s="281"/>
      <c r="D211" s="281"/>
      <c r="E211" s="283">
        <f>SUM(E212:E310)</f>
        <v>698.06000000000006</v>
      </c>
      <c r="F211" s="283">
        <f t="shared" ref="F211:K211" si="35">SUM(F212:F310)</f>
        <v>301.37000000000012</v>
      </c>
      <c r="G211" s="283">
        <f t="shared" si="35"/>
        <v>396.69</v>
      </c>
      <c r="H211" s="283">
        <f t="shared" si="35"/>
        <v>169.60000000000002</v>
      </c>
      <c r="I211" s="283">
        <f t="shared" si="35"/>
        <v>3.6</v>
      </c>
      <c r="J211" s="283">
        <f t="shared" si="35"/>
        <v>0</v>
      </c>
      <c r="K211" s="283">
        <f t="shared" si="35"/>
        <v>223.48999999999995</v>
      </c>
      <c r="L211" s="356"/>
      <c r="M211" s="342"/>
      <c r="N211" s="282"/>
      <c r="O211" s="303"/>
    </row>
    <row r="212" spans="1:15" s="290" customFormat="1" ht="11.25">
      <c r="A212" s="286">
        <v>1</v>
      </c>
      <c r="B212" s="287" t="s">
        <v>584</v>
      </c>
      <c r="C212" s="287"/>
      <c r="D212" s="287" t="s">
        <v>783</v>
      </c>
      <c r="E212" s="288">
        <f>F212+G212</f>
        <v>0.23</v>
      </c>
      <c r="F212" s="288"/>
      <c r="G212" s="288">
        <f t="shared" ref="G212:G243" si="36">SUM(H212:K212)</f>
        <v>0.23</v>
      </c>
      <c r="H212" s="288">
        <v>0</v>
      </c>
      <c r="I212" s="288"/>
      <c r="J212" s="288"/>
      <c r="K212" s="288">
        <v>0.23</v>
      </c>
      <c r="L212" s="286" t="s">
        <v>376</v>
      </c>
      <c r="M212" s="338">
        <v>204</v>
      </c>
      <c r="N212" s="286"/>
      <c r="O212" s="286"/>
    </row>
    <row r="213" spans="1:15" s="290" customFormat="1" ht="11.25">
      <c r="A213" s="286">
        <v>2</v>
      </c>
      <c r="B213" s="287" t="s">
        <v>585</v>
      </c>
      <c r="C213" s="287" t="s">
        <v>364</v>
      </c>
      <c r="D213" s="287" t="s">
        <v>783</v>
      </c>
      <c r="E213" s="288">
        <f>SUM(F213:G213)</f>
        <v>2</v>
      </c>
      <c r="F213" s="288"/>
      <c r="G213" s="288">
        <f t="shared" si="36"/>
        <v>2</v>
      </c>
      <c r="H213" s="288">
        <v>0.5</v>
      </c>
      <c r="I213" s="288"/>
      <c r="J213" s="288"/>
      <c r="K213" s="288">
        <v>1.5</v>
      </c>
      <c r="L213" s="286" t="s">
        <v>352</v>
      </c>
      <c r="M213" s="338">
        <v>205</v>
      </c>
      <c r="N213" s="286"/>
      <c r="O213" s="286"/>
    </row>
    <row r="214" spans="1:15" s="290" customFormat="1" ht="11.25">
      <c r="A214" s="286">
        <v>3</v>
      </c>
      <c r="B214" s="293" t="s">
        <v>586</v>
      </c>
      <c r="C214" s="287"/>
      <c r="D214" s="287" t="s">
        <v>783</v>
      </c>
      <c r="E214" s="288">
        <f>F214+G214</f>
        <v>7</v>
      </c>
      <c r="F214" s="288">
        <v>3</v>
      </c>
      <c r="G214" s="288">
        <f t="shared" si="36"/>
        <v>4</v>
      </c>
      <c r="H214" s="288">
        <v>1</v>
      </c>
      <c r="I214" s="288"/>
      <c r="J214" s="288"/>
      <c r="K214" s="288">
        <v>3</v>
      </c>
      <c r="L214" s="291" t="s">
        <v>378</v>
      </c>
      <c r="M214" s="338">
        <v>206</v>
      </c>
      <c r="N214" s="286"/>
      <c r="O214" s="286"/>
    </row>
    <row r="215" spans="1:15" s="290" customFormat="1" ht="22.5">
      <c r="A215" s="286">
        <v>4</v>
      </c>
      <c r="B215" s="287" t="s">
        <v>587</v>
      </c>
      <c r="C215" s="287" t="s">
        <v>588</v>
      </c>
      <c r="D215" s="287" t="s">
        <v>783</v>
      </c>
      <c r="E215" s="288">
        <f>F215+G215</f>
        <v>1.7</v>
      </c>
      <c r="F215" s="288"/>
      <c r="G215" s="288">
        <f t="shared" si="36"/>
        <v>1.7</v>
      </c>
      <c r="H215" s="288">
        <v>0</v>
      </c>
      <c r="I215" s="289"/>
      <c r="J215" s="289"/>
      <c r="K215" s="288">
        <v>1.7</v>
      </c>
      <c r="L215" s="286" t="s">
        <v>356</v>
      </c>
      <c r="M215" s="338">
        <v>207</v>
      </c>
      <c r="N215" s="286">
        <v>2017</v>
      </c>
      <c r="O215" s="286"/>
    </row>
    <row r="216" spans="1:15" s="290" customFormat="1" ht="11.25">
      <c r="A216" s="286">
        <v>5</v>
      </c>
      <c r="B216" s="287" t="s">
        <v>589</v>
      </c>
      <c r="C216" s="287"/>
      <c r="D216" s="287" t="s">
        <v>783</v>
      </c>
      <c r="E216" s="288">
        <f>F216+G216</f>
        <v>0.23</v>
      </c>
      <c r="F216" s="288"/>
      <c r="G216" s="288">
        <f t="shared" si="36"/>
        <v>0.23</v>
      </c>
      <c r="H216" s="288">
        <v>0</v>
      </c>
      <c r="I216" s="289"/>
      <c r="J216" s="289"/>
      <c r="K216" s="288">
        <v>0.23</v>
      </c>
      <c r="L216" s="286" t="s">
        <v>356</v>
      </c>
      <c r="M216" s="338">
        <v>208</v>
      </c>
      <c r="N216" s="286"/>
      <c r="O216" s="286"/>
    </row>
    <row r="217" spans="1:15" s="290" customFormat="1" ht="11.25">
      <c r="A217" s="286">
        <v>6</v>
      </c>
      <c r="B217" s="287" t="s">
        <v>590</v>
      </c>
      <c r="C217" s="287"/>
      <c r="D217" s="287" t="s">
        <v>783</v>
      </c>
      <c r="E217" s="288">
        <f t="shared" ref="E217:E222" si="37">SUM(F217:G217)</f>
        <v>7.0000000000000007E-2</v>
      </c>
      <c r="F217" s="288"/>
      <c r="G217" s="288">
        <f t="shared" si="36"/>
        <v>7.0000000000000007E-2</v>
      </c>
      <c r="H217" s="288">
        <v>0</v>
      </c>
      <c r="I217" s="288"/>
      <c r="J217" s="288"/>
      <c r="K217" s="288">
        <v>7.0000000000000007E-2</v>
      </c>
      <c r="L217" s="286" t="s">
        <v>357</v>
      </c>
      <c r="M217" s="338">
        <v>209</v>
      </c>
      <c r="N217" s="286">
        <v>2017</v>
      </c>
      <c r="O217" s="286"/>
    </row>
    <row r="218" spans="1:15" s="290" customFormat="1" ht="11.25">
      <c r="A218" s="286">
        <v>7</v>
      </c>
      <c r="B218" s="287" t="s">
        <v>591</v>
      </c>
      <c r="C218" s="287"/>
      <c r="D218" s="287" t="s">
        <v>783</v>
      </c>
      <c r="E218" s="288">
        <f t="shared" si="37"/>
        <v>7.0000000000000007E-2</v>
      </c>
      <c r="F218" s="288"/>
      <c r="G218" s="288">
        <f t="shared" si="36"/>
        <v>7.0000000000000007E-2</v>
      </c>
      <c r="H218" s="288">
        <v>0</v>
      </c>
      <c r="I218" s="288"/>
      <c r="J218" s="288"/>
      <c r="K218" s="288">
        <v>7.0000000000000007E-2</v>
      </c>
      <c r="L218" s="286" t="s">
        <v>357</v>
      </c>
      <c r="M218" s="338">
        <v>210</v>
      </c>
      <c r="N218" s="286">
        <v>2017</v>
      </c>
      <c r="O218" s="286"/>
    </row>
    <row r="219" spans="1:15" s="290" customFormat="1" ht="11.25">
      <c r="A219" s="286">
        <v>8</v>
      </c>
      <c r="B219" s="287" t="s">
        <v>585</v>
      </c>
      <c r="C219" s="287" t="s">
        <v>364</v>
      </c>
      <c r="D219" s="287" t="s">
        <v>783</v>
      </c>
      <c r="E219" s="288">
        <f t="shared" si="37"/>
        <v>7.3</v>
      </c>
      <c r="F219" s="288"/>
      <c r="G219" s="288">
        <f t="shared" si="36"/>
        <v>7.3</v>
      </c>
      <c r="H219" s="288">
        <v>2.5</v>
      </c>
      <c r="I219" s="288"/>
      <c r="J219" s="288"/>
      <c r="K219" s="288">
        <v>4.8</v>
      </c>
      <c r="L219" s="286" t="s">
        <v>357</v>
      </c>
      <c r="M219" s="338">
        <v>211</v>
      </c>
      <c r="N219" s="286"/>
      <c r="O219" s="286"/>
    </row>
    <row r="220" spans="1:15" s="290" customFormat="1" ht="11.25">
      <c r="A220" s="286">
        <v>9</v>
      </c>
      <c r="B220" s="287" t="s">
        <v>592</v>
      </c>
      <c r="C220" s="287" t="s">
        <v>593</v>
      </c>
      <c r="D220" s="287" t="s">
        <v>783</v>
      </c>
      <c r="E220" s="288">
        <f t="shared" si="37"/>
        <v>0.15000000000000002</v>
      </c>
      <c r="F220" s="288"/>
      <c r="G220" s="288">
        <f t="shared" si="36"/>
        <v>0.15000000000000002</v>
      </c>
      <c r="H220" s="288">
        <v>0.05</v>
      </c>
      <c r="I220" s="288"/>
      <c r="J220" s="288"/>
      <c r="K220" s="288">
        <v>0.1</v>
      </c>
      <c r="L220" s="286" t="s">
        <v>357</v>
      </c>
      <c r="M220" s="338">
        <v>212</v>
      </c>
      <c r="N220" s="286">
        <v>2016</v>
      </c>
      <c r="O220" s="286"/>
    </row>
    <row r="221" spans="1:15" s="290" customFormat="1" ht="11.25">
      <c r="A221" s="286">
        <v>10</v>
      </c>
      <c r="B221" s="287" t="s">
        <v>594</v>
      </c>
      <c r="C221" s="287"/>
      <c r="D221" s="287" t="s">
        <v>783</v>
      </c>
      <c r="E221" s="288">
        <f t="shared" si="37"/>
        <v>0.44999999999999996</v>
      </c>
      <c r="F221" s="288"/>
      <c r="G221" s="288">
        <f t="shared" si="36"/>
        <v>0.44999999999999996</v>
      </c>
      <c r="H221" s="288">
        <v>0</v>
      </c>
      <c r="I221" s="288"/>
      <c r="J221" s="288"/>
      <c r="K221" s="288">
        <v>0.44999999999999996</v>
      </c>
      <c r="L221" s="286" t="s">
        <v>357</v>
      </c>
      <c r="M221" s="338">
        <v>213</v>
      </c>
      <c r="N221" s="286">
        <v>2016</v>
      </c>
      <c r="O221" s="286"/>
    </row>
    <row r="222" spans="1:15" s="290" customFormat="1" ht="22.5">
      <c r="A222" s="286">
        <v>11</v>
      </c>
      <c r="B222" s="287" t="s">
        <v>595</v>
      </c>
      <c r="C222" s="287"/>
      <c r="D222" s="287" t="s">
        <v>783</v>
      </c>
      <c r="E222" s="288">
        <f t="shared" si="37"/>
        <v>1.5</v>
      </c>
      <c r="F222" s="288"/>
      <c r="G222" s="288">
        <f t="shared" si="36"/>
        <v>1.5</v>
      </c>
      <c r="H222" s="288">
        <v>1.5</v>
      </c>
      <c r="I222" s="288"/>
      <c r="J222" s="288"/>
      <c r="K222" s="288">
        <v>0</v>
      </c>
      <c r="L222" s="286" t="s">
        <v>357</v>
      </c>
      <c r="M222" s="338">
        <v>214</v>
      </c>
      <c r="N222" s="286">
        <v>2017</v>
      </c>
      <c r="O222" s="286"/>
    </row>
    <row r="223" spans="1:15" s="290" customFormat="1" ht="11.25">
      <c r="A223" s="286">
        <v>12</v>
      </c>
      <c r="B223" s="287" t="s">
        <v>585</v>
      </c>
      <c r="C223" s="287" t="s">
        <v>364</v>
      </c>
      <c r="D223" s="287" t="s">
        <v>783</v>
      </c>
      <c r="E223" s="288">
        <f>F223+G223</f>
        <v>2.85</v>
      </c>
      <c r="F223" s="288"/>
      <c r="G223" s="288">
        <f t="shared" si="36"/>
        <v>2.85</v>
      </c>
      <c r="H223" s="288">
        <v>1.85</v>
      </c>
      <c r="I223" s="289"/>
      <c r="J223" s="289"/>
      <c r="K223" s="288">
        <v>1</v>
      </c>
      <c r="L223" s="286" t="s">
        <v>385</v>
      </c>
      <c r="M223" s="338">
        <v>215</v>
      </c>
      <c r="N223" s="286"/>
      <c r="O223" s="286"/>
    </row>
    <row r="224" spans="1:15" s="290" customFormat="1" ht="22.5">
      <c r="A224" s="286">
        <v>13</v>
      </c>
      <c r="B224" s="287" t="s">
        <v>596</v>
      </c>
      <c r="C224" s="287" t="s">
        <v>597</v>
      </c>
      <c r="D224" s="287" t="s">
        <v>783</v>
      </c>
      <c r="E224" s="288">
        <f>F224+G224</f>
        <v>1</v>
      </c>
      <c r="F224" s="288"/>
      <c r="G224" s="288">
        <f t="shared" si="36"/>
        <v>1</v>
      </c>
      <c r="H224" s="288">
        <v>0.4</v>
      </c>
      <c r="I224" s="289"/>
      <c r="J224" s="289"/>
      <c r="K224" s="288">
        <v>0.60000000000000009</v>
      </c>
      <c r="L224" s="286" t="s">
        <v>369</v>
      </c>
      <c r="M224" s="338">
        <v>216</v>
      </c>
      <c r="N224" s="286">
        <v>2017</v>
      </c>
      <c r="O224" s="286"/>
    </row>
    <row r="225" spans="1:15" s="290" customFormat="1" ht="22.5">
      <c r="A225" s="286">
        <v>14</v>
      </c>
      <c r="B225" s="287" t="s">
        <v>598</v>
      </c>
      <c r="C225" s="287" t="s">
        <v>599</v>
      </c>
      <c r="D225" s="287" t="s">
        <v>783</v>
      </c>
      <c r="E225" s="288">
        <f>F225+G225</f>
        <v>1</v>
      </c>
      <c r="F225" s="288"/>
      <c r="G225" s="288">
        <f t="shared" si="36"/>
        <v>1</v>
      </c>
      <c r="H225" s="288">
        <v>0.6</v>
      </c>
      <c r="I225" s="288"/>
      <c r="J225" s="288"/>
      <c r="K225" s="288">
        <v>0.4</v>
      </c>
      <c r="L225" s="286" t="s">
        <v>369</v>
      </c>
      <c r="M225" s="338">
        <v>217</v>
      </c>
      <c r="N225" s="286"/>
      <c r="O225" s="286"/>
    </row>
    <row r="226" spans="1:15" s="290" customFormat="1" ht="11.25">
      <c r="A226" s="286">
        <v>15</v>
      </c>
      <c r="B226" s="287" t="s">
        <v>585</v>
      </c>
      <c r="C226" s="287" t="s">
        <v>364</v>
      </c>
      <c r="D226" s="287" t="s">
        <v>783</v>
      </c>
      <c r="E226" s="288">
        <f>SUM(F226:G226)</f>
        <v>1.7399999999999998</v>
      </c>
      <c r="F226" s="288"/>
      <c r="G226" s="288">
        <f t="shared" si="36"/>
        <v>1.7399999999999998</v>
      </c>
      <c r="H226" s="288">
        <v>1.38</v>
      </c>
      <c r="I226" s="288"/>
      <c r="J226" s="288"/>
      <c r="K226" s="288">
        <v>0.36</v>
      </c>
      <c r="L226" s="286" t="s">
        <v>405</v>
      </c>
      <c r="M226" s="338">
        <v>218</v>
      </c>
      <c r="N226" s="286"/>
      <c r="O226" s="286"/>
    </row>
    <row r="227" spans="1:15" s="290" customFormat="1" ht="11.25">
      <c r="A227" s="286">
        <v>16</v>
      </c>
      <c r="B227" s="287" t="s">
        <v>592</v>
      </c>
      <c r="C227" s="287" t="s">
        <v>487</v>
      </c>
      <c r="D227" s="287" t="s">
        <v>783</v>
      </c>
      <c r="E227" s="288">
        <f>F227+G227</f>
        <v>2</v>
      </c>
      <c r="F227" s="288"/>
      <c r="G227" s="288">
        <f t="shared" si="36"/>
        <v>2</v>
      </c>
      <c r="H227" s="288">
        <v>1</v>
      </c>
      <c r="I227" s="288"/>
      <c r="J227" s="288"/>
      <c r="K227" s="288">
        <v>1</v>
      </c>
      <c r="L227" s="286" t="s">
        <v>387</v>
      </c>
      <c r="M227" s="338">
        <v>219</v>
      </c>
      <c r="N227" s="286"/>
      <c r="O227" s="286"/>
    </row>
    <row r="228" spans="1:15" s="290" customFormat="1" ht="11.25">
      <c r="A228" s="286">
        <v>17</v>
      </c>
      <c r="B228" s="287" t="s">
        <v>600</v>
      </c>
      <c r="C228" s="287"/>
      <c r="D228" s="287" t="s">
        <v>783</v>
      </c>
      <c r="E228" s="288">
        <f>F228+G228</f>
        <v>0.3</v>
      </c>
      <c r="F228" s="288"/>
      <c r="G228" s="288">
        <f t="shared" si="36"/>
        <v>0.3</v>
      </c>
      <c r="H228" s="288">
        <v>0</v>
      </c>
      <c r="I228" s="288"/>
      <c r="J228" s="288"/>
      <c r="K228" s="288">
        <v>0.3</v>
      </c>
      <c r="L228" s="286" t="s">
        <v>371</v>
      </c>
      <c r="M228" s="338">
        <v>220</v>
      </c>
      <c r="N228" s="286"/>
      <c r="O228" s="286"/>
    </row>
    <row r="229" spans="1:15" s="290" customFormat="1" ht="11.25">
      <c r="A229" s="286">
        <v>18</v>
      </c>
      <c r="B229" s="287" t="s">
        <v>601</v>
      </c>
      <c r="C229" s="287"/>
      <c r="D229" s="287" t="s">
        <v>783</v>
      </c>
      <c r="E229" s="288">
        <f>F229+G229</f>
        <v>25.1</v>
      </c>
      <c r="F229" s="288">
        <f>1*24</f>
        <v>24</v>
      </c>
      <c r="G229" s="288">
        <f t="shared" si="36"/>
        <v>1.1000000000000001</v>
      </c>
      <c r="H229" s="288">
        <v>0.4</v>
      </c>
      <c r="I229" s="289"/>
      <c r="J229" s="289"/>
      <c r="K229" s="288">
        <v>0.7</v>
      </c>
      <c r="L229" s="286" t="s">
        <v>371</v>
      </c>
      <c r="M229" s="338">
        <v>221</v>
      </c>
      <c r="N229" s="286">
        <v>2016</v>
      </c>
      <c r="O229" s="286"/>
    </row>
    <row r="230" spans="1:15" s="290" customFormat="1" ht="11.25">
      <c r="A230" s="286">
        <v>19</v>
      </c>
      <c r="B230" s="287" t="s">
        <v>602</v>
      </c>
      <c r="C230" s="287"/>
      <c r="D230" s="287" t="s">
        <v>783</v>
      </c>
      <c r="E230" s="288">
        <f>F230+G230</f>
        <v>136.04999999999998</v>
      </c>
      <c r="F230" s="288">
        <f>2.4*54</f>
        <v>129.6</v>
      </c>
      <c r="G230" s="288">
        <f t="shared" si="36"/>
        <v>6.45</v>
      </c>
      <c r="H230" s="288">
        <v>6</v>
      </c>
      <c r="I230" s="289"/>
      <c r="J230" s="289"/>
      <c r="K230" s="288">
        <v>0.45000000000000007</v>
      </c>
      <c r="L230" s="286" t="s">
        <v>371</v>
      </c>
      <c r="M230" s="338">
        <v>222</v>
      </c>
      <c r="N230" s="286">
        <v>2016</v>
      </c>
      <c r="O230" s="286"/>
    </row>
    <row r="231" spans="1:15" s="290" customFormat="1" ht="22.5">
      <c r="A231" s="286">
        <v>20</v>
      </c>
      <c r="B231" s="287" t="s">
        <v>603</v>
      </c>
      <c r="C231" s="287"/>
      <c r="D231" s="287" t="s">
        <v>783</v>
      </c>
      <c r="E231" s="288">
        <f t="shared" ref="E231:E236" si="38">SUM(F231:G231)</f>
        <v>2.1</v>
      </c>
      <c r="F231" s="288"/>
      <c r="G231" s="288">
        <f t="shared" si="36"/>
        <v>2.1</v>
      </c>
      <c r="H231" s="288">
        <v>1.5</v>
      </c>
      <c r="I231" s="288"/>
      <c r="J231" s="288"/>
      <c r="K231" s="288">
        <v>0.6</v>
      </c>
      <c r="L231" s="286" t="s">
        <v>507</v>
      </c>
      <c r="M231" s="338">
        <v>223</v>
      </c>
      <c r="N231" s="286"/>
      <c r="O231" s="286"/>
    </row>
    <row r="232" spans="1:15" s="290" customFormat="1" ht="11.25">
      <c r="A232" s="286">
        <v>21</v>
      </c>
      <c r="B232" s="287" t="s">
        <v>604</v>
      </c>
      <c r="C232" s="287" t="s">
        <v>605</v>
      </c>
      <c r="D232" s="287" t="s">
        <v>783</v>
      </c>
      <c r="E232" s="288">
        <f t="shared" si="38"/>
        <v>0.04</v>
      </c>
      <c r="F232" s="288"/>
      <c r="G232" s="288">
        <f t="shared" si="36"/>
        <v>0.04</v>
      </c>
      <c r="H232" s="288">
        <v>0</v>
      </c>
      <c r="I232" s="288"/>
      <c r="J232" s="288"/>
      <c r="K232" s="288">
        <v>0.04</v>
      </c>
      <c r="L232" s="286" t="s">
        <v>507</v>
      </c>
      <c r="M232" s="338">
        <v>224</v>
      </c>
      <c r="N232" s="286"/>
      <c r="O232" s="286"/>
    </row>
    <row r="233" spans="1:15" s="290" customFormat="1" ht="11.25">
      <c r="A233" s="286">
        <v>22</v>
      </c>
      <c r="B233" s="287" t="s">
        <v>606</v>
      </c>
      <c r="C233" s="287"/>
      <c r="D233" s="287" t="s">
        <v>783</v>
      </c>
      <c r="E233" s="288">
        <f t="shared" si="38"/>
        <v>2</v>
      </c>
      <c r="F233" s="288"/>
      <c r="G233" s="288">
        <f t="shared" si="36"/>
        <v>2</v>
      </c>
      <c r="H233" s="288">
        <v>0</v>
      </c>
      <c r="I233" s="288"/>
      <c r="J233" s="288"/>
      <c r="K233" s="288">
        <v>2</v>
      </c>
      <c r="L233" s="286" t="s">
        <v>507</v>
      </c>
      <c r="M233" s="338">
        <v>225</v>
      </c>
      <c r="N233" s="286"/>
      <c r="O233" s="286"/>
    </row>
    <row r="234" spans="1:15" s="290" customFormat="1" ht="11.25">
      <c r="A234" s="286">
        <v>23</v>
      </c>
      <c r="B234" s="287" t="s">
        <v>607</v>
      </c>
      <c r="C234" s="287"/>
      <c r="D234" s="287" t="s">
        <v>783</v>
      </c>
      <c r="E234" s="288">
        <f t="shared" si="38"/>
        <v>4.5</v>
      </c>
      <c r="F234" s="288">
        <v>3</v>
      </c>
      <c r="G234" s="288">
        <f t="shared" si="36"/>
        <v>1.5</v>
      </c>
      <c r="H234" s="288">
        <v>0.5</v>
      </c>
      <c r="I234" s="288"/>
      <c r="J234" s="288"/>
      <c r="K234" s="288">
        <v>1</v>
      </c>
      <c r="L234" s="286" t="s">
        <v>507</v>
      </c>
      <c r="M234" s="338">
        <v>226</v>
      </c>
      <c r="N234" s="286"/>
      <c r="O234" s="286"/>
    </row>
    <row r="235" spans="1:15" s="290" customFormat="1" ht="22.5">
      <c r="A235" s="286">
        <v>24</v>
      </c>
      <c r="B235" s="287" t="s">
        <v>608</v>
      </c>
      <c r="C235" s="287"/>
      <c r="D235" s="287" t="s">
        <v>783</v>
      </c>
      <c r="E235" s="288">
        <f t="shared" si="38"/>
        <v>0.23</v>
      </c>
      <c r="F235" s="288"/>
      <c r="G235" s="288">
        <f t="shared" si="36"/>
        <v>0.23</v>
      </c>
      <c r="H235" s="288">
        <v>0</v>
      </c>
      <c r="I235" s="288"/>
      <c r="J235" s="288"/>
      <c r="K235" s="288">
        <v>0.23</v>
      </c>
      <c r="L235" s="286" t="s">
        <v>507</v>
      </c>
      <c r="M235" s="338">
        <v>227</v>
      </c>
      <c r="N235" s="286"/>
      <c r="O235" s="286"/>
    </row>
    <row r="236" spans="1:15" s="290" customFormat="1" ht="22.5">
      <c r="A236" s="286">
        <v>25</v>
      </c>
      <c r="B236" s="287" t="s">
        <v>609</v>
      </c>
      <c r="C236" s="287" t="s">
        <v>610</v>
      </c>
      <c r="D236" s="287" t="s">
        <v>783</v>
      </c>
      <c r="E236" s="288">
        <f t="shared" si="38"/>
        <v>13.08</v>
      </c>
      <c r="F236" s="288"/>
      <c r="G236" s="288">
        <f t="shared" si="36"/>
        <v>13.08</v>
      </c>
      <c r="H236" s="288">
        <v>7</v>
      </c>
      <c r="I236" s="288"/>
      <c r="J236" s="288"/>
      <c r="K236" s="288">
        <v>6.08</v>
      </c>
      <c r="L236" s="286" t="s">
        <v>408</v>
      </c>
      <c r="M236" s="338">
        <v>228</v>
      </c>
      <c r="N236" s="286">
        <v>2017</v>
      </c>
      <c r="O236" s="286"/>
    </row>
    <row r="237" spans="1:15" s="290" customFormat="1" ht="11.25">
      <c r="A237" s="434">
        <v>26</v>
      </c>
      <c r="B237" s="287" t="s">
        <v>611</v>
      </c>
      <c r="C237" s="287"/>
      <c r="D237" s="287" t="s">
        <v>783</v>
      </c>
      <c r="E237" s="288">
        <f t="shared" ref="E237:E242" si="39">F237+G237</f>
        <v>2.8</v>
      </c>
      <c r="F237" s="288">
        <v>1.8</v>
      </c>
      <c r="G237" s="288">
        <f t="shared" si="36"/>
        <v>1</v>
      </c>
      <c r="H237" s="288">
        <v>0.5</v>
      </c>
      <c r="I237" s="288"/>
      <c r="J237" s="288"/>
      <c r="K237" s="288">
        <v>0.5</v>
      </c>
      <c r="L237" s="286" t="s">
        <v>390</v>
      </c>
      <c r="M237" s="338">
        <v>230</v>
      </c>
      <c r="N237" s="286"/>
      <c r="O237" s="286"/>
    </row>
    <row r="238" spans="1:15" s="290" customFormat="1" ht="11.25">
      <c r="A238" s="436"/>
      <c r="B238" s="287" t="s">
        <v>611</v>
      </c>
      <c r="C238" s="287"/>
      <c r="D238" s="287" t="s">
        <v>783</v>
      </c>
      <c r="E238" s="288">
        <f t="shared" si="39"/>
        <v>4.83</v>
      </c>
      <c r="F238" s="288">
        <v>2.31</v>
      </c>
      <c r="G238" s="288">
        <f t="shared" si="36"/>
        <v>2.52</v>
      </c>
      <c r="H238" s="288">
        <v>1.2</v>
      </c>
      <c r="I238" s="288"/>
      <c r="J238" s="288"/>
      <c r="K238" s="288">
        <v>1.32</v>
      </c>
      <c r="L238" s="291" t="s">
        <v>445</v>
      </c>
      <c r="M238" s="338">
        <v>231</v>
      </c>
      <c r="N238" s="286"/>
      <c r="O238" s="286"/>
    </row>
    <row r="239" spans="1:15" s="290" customFormat="1" ht="11.25">
      <c r="A239" s="286">
        <v>27</v>
      </c>
      <c r="B239" s="287" t="s">
        <v>612</v>
      </c>
      <c r="C239" s="287"/>
      <c r="D239" s="287" t="s">
        <v>783</v>
      </c>
      <c r="E239" s="288">
        <f t="shared" si="39"/>
        <v>2.5</v>
      </c>
      <c r="F239" s="288">
        <v>1.3</v>
      </c>
      <c r="G239" s="288">
        <f t="shared" si="36"/>
        <v>1.2</v>
      </c>
      <c r="H239" s="288">
        <v>0.3</v>
      </c>
      <c r="I239" s="288"/>
      <c r="J239" s="288"/>
      <c r="K239" s="288">
        <v>0.89999999999999991</v>
      </c>
      <c r="L239" s="286" t="s">
        <v>390</v>
      </c>
      <c r="M239" s="338">
        <v>232</v>
      </c>
      <c r="N239" s="286"/>
      <c r="O239" s="286"/>
    </row>
    <row r="240" spans="1:15" s="290" customFormat="1" ht="11.25">
      <c r="A240" s="434">
        <v>28</v>
      </c>
      <c r="B240" s="287" t="s">
        <v>613</v>
      </c>
      <c r="C240" s="287"/>
      <c r="D240" s="287" t="s">
        <v>783</v>
      </c>
      <c r="E240" s="288">
        <f t="shared" si="39"/>
        <v>2.8</v>
      </c>
      <c r="F240" s="288">
        <v>1.2</v>
      </c>
      <c r="G240" s="288">
        <f t="shared" si="36"/>
        <v>1.6</v>
      </c>
      <c r="H240" s="288">
        <v>1</v>
      </c>
      <c r="I240" s="289"/>
      <c r="J240" s="289"/>
      <c r="K240" s="288">
        <v>0.6</v>
      </c>
      <c r="L240" s="286" t="s">
        <v>393</v>
      </c>
      <c r="M240" s="338">
        <v>233</v>
      </c>
      <c r="N240" s="286"/>
      <c r="O240" s="286"/>
    </row>
    <row r="241" spans="1:15" s="290" customFormat="1" ht="11.25">
      <c r="A241" s="436"/>
      <c r="B241" s="287" t="s">
        <v>613</v>
      </c>
      <c r="C241" s="287"/>
      <c r="D241" s="287" t="s">
        <v>783</v>
      </c>
      <c r="E241" s="288">
        <f t="shared" si="39"/>
        <v>3.29</v>
      </c>
      <c r="F241" s="288">
        <v>1.59</v>
      </c>
      <c r="G241" s="288">
        <f t="shared" si="36"/>
        <v>1.7</v>
      </c>
      <c r="H241" s="288">
        <v>0.7</v>
      </c>
      <c r="I241" s="288"/>
      <c r="J241" s="288"/>
      <c r="K241" s="288">
        <v>1</v>
      </c>
      <c r="L241" s="286" t="s">
        <v>373</v>
      </c>
      <c r="M241" s="338">
        <v>234</v>
      </c>
      <c r="N241" s="286"/>
      <c r="O241" s="286"/>
    </row>
    <row r="242" spans="1:15" s="290" customFormat="1" ht="11.25">
      <c r="A242" s="434">
        <v>29</v>
      </c>
      <c r="B242" s="287" t="s">
        <v>614</v>
      </c>
      <c r="C242" s="287"/>
      <c r="D242" s="287" t="s">
        <v>783</v>
      </c>
      <c r="E242" s="288">
        <f t="shared" si="39"/>
        <v>3.2</v>
      </c>
      <c r="F242" s="288">
        <v>2.2000000000000002</v>
      </c>
      <c r="G242" s="288">
        <f t="shared" si="36"/>
        <v>1</v>
      </c>
      <c r="H242" s="288">
        <v>0.3</v>
      </c>
      <c r="I242" s="289"/>
      <c r="J242" s="289"/>
      <c r="K242" s="288">
        <v>0.7</v>
      </c>
      <c r="L242" s="286" t="s">
        <v>393</v>
      </c>
      <c r="M242" s="338">
        <v>235</v>
      </c>
      <c r="N242" s="286"/>
      <c r="O242" s="286"/>
    </row>
    <row r="243" spans="1:15" s="290" customFormat="1" ht="11.25">
      <c r="A243" s="435"/>
      <c r="B243" s="287" t="s">
        <v>614</v>
      </c>
      <c r="C243" s="287"/>
      <c r="D243" s="287" t="s">
        <v>783</v>
      </c>
      <c r="E243" s="288">
        <f>SUM(F243:G243)</f>
        <v>1.67</v>
      </c>
      <c r="F243" s="288">
        <v>1.54</v>
      </c>
      <c r="G243" s="288">
        <f t="shared" si="36"/>
        <v>0.13</v>
      </c>
      <c r="H243" s="288">
        <v>7.0000000000000007E-2</v>
      </c>
      <c r="I243" s="288"/>
      <c r="J243" s="288"/>
      <c r="K243" s="288">
        <v>0.06</v>
      </c>
      <c r="L243" s="286" t="s">
        <v>352</v>
      </c>
      <c r="M243" s="338">
        <v>236</v>
      </c>
      <c r="N243" s="286"/>
      <c r="O243" s="286"/>
    </row>
    <row r="244" spans="1:15" s="290" customFormat="1" ht="11.25">
      <c r="A244" s="435"/>
      <c r="B244" s="287" t="s">
        <v>615</v>
      </c>
      <c r="C244" s="287" t="s">
        <v>616</v>
      </c>
      <c r="D244" s="287" t="s">
        <v>783</v>
      </c>
      <c r="E244" s="288">
        <f>F244+G244</f>
        <v>4.5</v>
      </c>
      <c r="F244" s="288"/>
      <c r="G244" s="288">
        <f t="shared" ref="G244:G275" si="40">SUM(H244:K244)</f>
        <v>4.5</v>
      </c>
      <c r="H244" s="288">
        <v>0.37</v>
      </c>
      <c r="I244" s="289"/>
      <c r="J244" s="289"/>
      <c r="K244" s="288">
        <v>4.13</v>
      </c>
      <c r="L244" s="286" t="s">
        <v>356</v>
      </c>
      <c r="M244" s="338">
        <v>237</v>
      </c>
      <c r="N244" s="286"/>
      <c r="O244" s="286"/>
    </row>
    <row r="245" spans="1:15" s="290" customFormat="1" ht="11.25">
      <c r="A245" s="435"/>
      <c r="B245" s="287" t="s">
        <v>614</v>
      </c>
      <c r="C245" s="287"/>
      <c r="D245" s="287" t="s">
        <v>783</v>
      </c>
      <c r="E245" s="288">
        <f>SUM(F245:G245)</f>
        <v>1.8699999999999999</v>
      </c>
      <c r="F245" s="288">
        <v>1.4</v>
      </c>
      <c r="G245" s="288">
        <f t="shared" si="40"/>
        <v>0.47000000000000003</v>
      </c>
      <c r="H245" s="288">
        <v>0.27</v>
      </c>
      <c r="I245" s="288"/>
      <c r="J245" s="288"/>
      <c r="K245" s="288">
        <v>0.2</v>
      </c>
      <c r="L245" s="286" t="s">
        <v>359</v>
      </c>
      <c r="M245" s="338">
        <v>238</v>
      </c>
      <c r="N245" s="286">
        <v>2017</v>
      </c>
      <c r="O245" s="286"/>
    </row>
    <row r="246" spans="1:15" s="290" customFormat="1" ht="11.25">
      <c r="A246" s="435"/>
      <c r="B246" s="287" t="s">
        <v>614</v>
      </c>
      <c r="C246" s="287"/>
      <c r="D246" s="287" t="s">
        <v>783</v>
      </c>
      <c r="E246" s="288">
        <f>SUM(F246:G246)</f>
        <v>4.51</v>
      </c>
      <c r="F246" s="288">
        <v>1.24</v>
      </c>
      <c r="G246" s="288">
        <f t="shared" si="40"/>
        <v>3.27</v>
      </c>
      <c r="H246" s="288">
        <v>0</v>
      </c>
      <c r="I246" s="288"/>
      <c r="J246" s="288"/>
      <c r="K246" s="288">
        <v>3.27</v>
      </c>
      <c r="L246" s="286" t="s">
        <v>357</v>
      </c>
      <c r="M246" s="338">
        <v>239</v>
      </c>
      <c r="N246" s="286"/>
      <c r="O246" s="286"/>
    </row>
    <row r="247" spans="1:15" s="290" customFormat="1" ht="11.25">
      <c r="A247" s="435"/>
      <c r="B247" s="287" t="s">
        <v>614</v>
      </c>
      <c r="C247" s="287"/>
      <c r="D247" s="287" t="s">
        <v>783</v>
      </c>
      <c r="E247" s="288">
        <f>F247+G247</f>
        <v>1.17</v>
      </c>
      <c r="F247" s="288">
        <v>0.63</v>
      </c>
      <c r="G247" s="288">
        <f t="shared" si="40"/>
        <v>0.54</v>
      </c>
      <c r="H247" s="288">
        <v>0.22</v>
      </c>
      <c r="I247" s="288"/>
      <c r="J247" s="288"/>
      <c r="K247" s="288">
        <v>0.32</v>
      </c>
      <c r="L247" s="286" t="s">
        <v>373</v>
      </c>
      <c r="M247" s="338">
        <v>240</v>
      </c>
      <c r="N247" s="286"/>
      <c r="O247" s="286"/>
    </row>
    <row r="248" spans="1:15" s="290" customFormat="1" ht="22.5">
      <c r="A248" s="435"/>
      <c r="B248" s="287" t="s">
        <v>617</v>
      </c>
      <c r="C248" s="287"/>
      <c r="D248" s="287" t="s">
        <v>783</v>
      </c>
      <c r="E248" s="288">
        <f>SUM(F248:G248)</f>
        <v>0.76</v>
      </c>
      <c r="F248" s="288">
        <v>0.7</v>
      </c>
      <c r="G248" s="288">
        <f t="shared" si="40"/>
        <v>0.06</v>
      </c>
      <c r="H248" s="288">
        <v>0</v>
      </c>
      <c r="I248" s="288"/>
      <c r="J248" s="288"/>
      <c r="K248" s="288">
        <v>0.06</v>
      </c>
      <c r="L248" s="286" t="s">
        <v>507</v>
      </c>
      <c r="M248" s="338">
        <v>241</v>
      </c>
      <c r="N248" s="286"/>
      <c r="O248" s="286"/>
    </row>
    <row r="249" spans="1:15" s="290" customFormat="1" ht="22.5">
      <c r="A249" s="436"/>
      <c r="B249" s="287" t="s">
        <v>618</v>
      </c>
      <c r="C249" s="287"/>
      <c r="D249" s="287" t="s">
        <v>783</v>
      </c>
      <c r="E249" s="288">
        <f>SUM(F249:G249)</f>
        <v>2.9699999999999998</v>
      </c>
      <c r="F249" s="288">
        <v>2.23</v>
      </c>
      <c r="G249" s="288">
        <f t="shared" si="40"/>
        <v>0.74</v>
      </c>
      <c r="H249" s="288">
        <v>0.3</v>
      </c>
      <c r="I249" s="288"/>
      <c r="J249" s="288"/>
      <c r="K249" s="288">
        <v>0.44</v>
      </c>
      <c r="L249" s="286" t="s">
        <v>507</v>
      </c>
      <c r="M249" s="338">
        <v>242</v>
      </c>
      <c r="N249" s="286"/>
      <c r="O249" s="286"/>
    </row>
    <row r="250" spans="1:15" s="290" customFormat="1" ht="11.25">
      <c r="A250" s="434">
        <v>30</v>
      </c>
      <c r="B250" s="287" t="s">
        <v>619</v>
      </c>
      <c r="C250" s="287"/>
      <c r="D250" s="287" t="s">
        <v>783</v>
      </c>
      <c r="E250" s="288">
        <f>F250+G250</f>
        <v>4</v>
      </c>
      <c r="F250" s="288">
        <v>2.2400000000000002</v>
      </c>
      <c r="G250" s="288">
        <f t="shared" si="40"/>
        <v>1.7600000000000002</v>
      </c>
      <c r="H250" s="288">
        <v>0.57999999999999996</v>
      </c>
      <c r="I250" s="288"/>
      <c r="J250" s="288"/>
      <c r="K250" s="288">
        <v>1.1800000000000002</v>
      </c>
      <c r="L250" s="291" t="s">
        <v>391</v>
      </c>
      <c r="M250" s="338">
        <v>243</v>
      </c>
      <c r="N250" s="286"/>
      <c r="O250" s="286"/>
    </row>
    <row r="251" spans="1:15" s="290" customFormat="1" ht="11.25">
      <c r="A251" s="435"/>
      <c r="B251" s="287" t="s">
        <v>619</v>
      </c>
      <c r="C251" s="287"/>
      <c r="D251" s="287" t="s">
        <v>783</v>
      </c>
      <c r="E251" s="288">
        <f>SUM(F251:G251)</f>
        <v>1.3900000000000001</v>
      </c>
      <c r="F251" s="288">
        <v>1.28</v>
      </c>
      <c r="G251" s="288">
        <f t="shared" si="40"/>
        <v>0.11</v>
      </c>
      <c r="H251" s="288">
        <v>0.06</v>
      </c>
      <c r="I251" s="288"/>
      <c r="J251" s="288"/>
      <c r="K251" s="288">
        <v>0.05</v>
      </c>
      <c r="L251" s="286" t="s">
        <v>359</v>
      </c>
      <c r="M251" s="338">
        <v>244</v>
      </c>
      <c r="N251" s="286"/>
      <c r="O251" s="286"/>
    </row>
    <row r="252" spans="1:15" s="290" customFormat="1" ht="11.25">
      <c r="A252" s="436"/>
      <c r="B252" s="287" t="s">
        <v>619</v>
      </c>
      <c r="C252" s="287"/>
      <c r="D252" s="287" t="s">
        <v>783</v>
      </c>
      <c r="E252" s="288">
        <f>SUM(F252:G252)</f>
        <v>1.2100000000000002</v>
      </c>
      <c r="F252" s="288">
        <v>1.1200000000000001</v>
      </c>
      <c r="G252" s="288">
        <f t="shared" si="40"/>
        <v>0.09</v>
      </c>
      <c r="H252" s="288">
        <v>0.05</v>
      </c>
      <c r="I252" s="288"/>
      <c r="J252" s="288"/>
      <c r="K252" s="288">
        <v>0.04</v>
      </c>
      <c r="L252" s="286" t="s">
        <v>405</v>
      </c>
      <c r="M252" s="338">
        <v>245</v>
      </c>
      <c r="N252" s="286"/>
      <c r="O252" s="286"/>
    </row>
    <row r="253" spans="1:15" s="290" customFormat="1" ht="11.25">
      <c r="A253" s="434">
        <v>31</v>
      </c>
      <c r="B253" s="287" t="s">
        <v>620</v>
      </c>
      <c r="C253" s="287"/>
      <c r="D253" s="287" t="s">
        <v>783</v>
      </c>
      <c r="E253" s="288">
        <f>F253+G253</f>
        <v>11.91</v>
      </c>
      <c r="F253" s="288">
        <v>6.5</v>
      </c>
      <c r="G253" s="288">
        <f t="shared" si="40"/>
        <v>5.41</v>
      </c>
      <c r="H253" s="288">
        <v>1.6</v>
      </c>
      <c r="I253" s="288">
        <v>0.5</v>
      </c>
      <c r="J253" s="288"/>
      <c r="K253" s="288">
        <v>3.3099999999999996</v>
      </c>
      <c r="L253" s="291" t="s">
        <v>378</v>
      </c>
      <c r="M253" s="338">
        <v>246</v>
      </c>
      <c r="N253" s="286"/>
      <c r="O253" s="286"/>
    </row>
    <row r="254" spans="1:15" s="290" customFormat="1" ht="11.25">
      <c r="A254" s="436"/>
      <c r="B254" s="287" t="s">
        <v>621</v>
      </c>
      <c r="C254" s="287"/>
      <c r="D254" s="287" t="s">
        <v>783</v>
      </c>
      <c r="E254" s="288">
        <f>SUM(F254:G254)</f>
        <v>0.6</v>
      </c>
      <c r="F254" s="288"/>
      <c r="G254" s="288">
        <f t="shared" si="40"/>
        <v>0.6</v>
      </c>
      <c r="H254" s="288">
        <v>0</v>
      </c>
      <c r="I254" s="288"/>
      <c r="J254" s="288"/>
      <c r="K254" s="288">
        <v>0.6</v>
      </c>
      <c r="L254" s="286" t="s">
        <v>357</v>
      </c>
      <c r="M254" s="338">
        <v>247</v>
      </c>
      <c r="N254" s="286"/>
      <c r="O254" s="286"/>
    </row>
    <row r="255" spans="1:15" s="290" customFormat="1" ht="11.25">
      <c r="A255" s="434">
        <v>32</v>
      </c>
      <c r="B255" s="287" t="s">
        <v>622</v>
      </c>
      <c r="C255" s="287"/>
      <c r="D255" s="287" t="s">
        <v>783</v>
      </c>
      <c r="E255" s="288">
        <f>F255+G255</f>
        <v>2.76</v>
      </c>
      <c r="F255" s="288">
        <v>1.38</v>
      </c>
      <c r="G255" s="288">
        <f t="shared" si="40"/>
        <v>1.38</v>
      </c>
      <c r="H255" s="288">
        <v>0.5</v>
      </c>
      <c r="I255" s="288"/>
      <c r="J255" s="288"/>
      <c r="K255" s="288">
        <v>0.88</v>
      </c>
      <c r="L255" s="291" t="s">
        <v>391</v>
      </c>
      <c r="M255" s="338">
        <v>248</v>
      </c>
      <c r="N255" s="286"/>
      <c r="O255" s="286"/>
    </row>
    <row r="256" spans="1:15" s="290" customFormat="1" ht="11.25">
      <c r="A256" s="435"/>
      <c r="B256" s="287" t="s">
        <v>622</v>
      </c>
      <c r="C256" s="287"/>
      <c r="D256" s="287" t="s">
        <v>783</v>
      </c>
      <c r="E256" s="288">
        <f>SUM(F256:G256)</f>
        <v>0.77</v>
      </c>
      <c r="F256" s="288">
        <v>0.59</v>
      </c>
      <c r="G256" s="288">
        <f t="shared" si="40"/>
        <v>0.18</v>
      </c>
      <c r="H256" s="288">
        <v>0.13</v>
      </c>
      <c r="I256" s="288"/>
      <c r="J256" s="288"/>
      <c r="K256" s="288">
        <v>0.05</v>
      </c>
      <c r="L256" s="286" t="s">
        <v>359</v>
      </c>
      <c r="M256" s="338">
        <v>249</v>
      </c>
      <c r="N256" s="286"/>
      <c r="O256" s="286"/>
    </row>
    <row r="257" spans="1:15" s="290" customFormat="1" ht="11.25">
      <c r="A257" s="435"/>
      <c r="B257" s="287" t="s">
        <v>622</v>
      </c>
      <c r="C257" s="287"/>
      <c r="D257" s="287" t="s">
        <v>783</v>
      </c>
      <c r="E257" s="288">
        <f>F257+G257</f>
        <v>1.2799999999999998</v>
      </c>
      <c r="F257" s="288">
        <v>0.72</v>
      </c>
      <c r="G257" s="288">
        <f t="shared" si="40"/>
        <v>0.55999999999999994</v>
      </c>
      <c r="H257" s="288">
        <v>0</v>
      </c>
      <c r="I257" s="288"/>
      <c r="J257" s="288"/>
      <c r="K257" s="288">
        <v>0.55999999999999994</v>
      </c>
      <c r="L257" s="291" t="s">
        <v>362</v>
      </c>
      <c r="M257" s="338">
        <v>250</v>
      </c>
      <c r="N257" s="286"/>
      <c r="O257" s="286"/>
    </row>
    <row r="258" spans="1:15" s="290" customFormat="1" ht="11.25">
      <c r="A258" s="436"/>
      <c r="B258" s="287" t="s">
        <v>622</v>
      </c>
      <c r="C258" s="287"/>
      <c r="D258" s="287" t="s">
        <v>783</v>
      </c>
      <c r="E258" s="288">
        <f>F258+G258</f>
        <v>6.6</v>
      </c>
      <c r="F258" s="288">
        <v>3.02</v>
      </c>
      <c r="G258" s="288">
        <f t="shared" si="40"/>
        <v>3.58</v>
      </c>
      <c r="H258" s="288">
        <v>1.2</v>
      </c>
      <c r="I258" s="288"/>
      <c r="J258" s="288"/>
      <c r="K258" s="288">
        <v>2.38</v>
      </c>
      <c r="L258" s="291" t="s">
        <v>460</v>
      </c>
      <c r="M258" s="338">
        <v>251</v>
      </c>
      <c r="N258" s="286"/>
      <c r="O258" s="286"/>
    </row>
    <row r="259" spans="1:15" s="290" customFormat="1" ht="11.25">
      <c r="A259" s="434">
        <v>33</v>
      </c>
      <c r="B259" s="287" t="s">
        <v>623</v>
      </c>
      <c r="C259" s="287"/>
      <c r="D259" s="287" t="s">
        <v>783</v>
      </c>
      <c r="E259" s="288">
        <f>F259+G259</f>
        <v>3.4400000000000004</v>
      </c>
      <c r="F259" s="288">
        <v>1.86</v>
      </c>
      <c r="G259" s="288">
        <f t="shared" si="40"/>
        <v>1.58</v>
      </c>
      <c r="H259" s="288">
        <v>0.72</v>
      </c>
      <c r="I259" s="288"/>
      <c r="J259" s="288"/>
      <c r="K259" s="288">
        <v>0.86</v>
      </c>
      <c r="L259" s="291" t="s">
        <v>419</v>
      </c>
      <c r="M259" s="338">
        <v>252</v>
      </c>
      <c r="N259" s="286"/>
      <c r="O259" s="286"/>
    </row>
    <row r="260" spans="1:15" s="290" customFormat="1" ht="11.25">
      <c r="A260" s="436"/>
      <c r="B260" s="287" t="s">
        <v>624</v>
      </c>
      <c r="C260" s="287"/>
      <c r="D260" s="287" t="s">
        <v>783</v>
      </c>
      <c r="E260" s="288">
        <f>SUM(F260:G260)</f>
        <v>1.92</v>
      </c>
      <c r="F260" s="288"/>
      <c r="G260" s="288">
        <f t="shared" si="40"/>
        <v>1.92</v>
      </c>
      <c r="H260" s="288">
        <v>1</v>
      </c>
      <c r="I260" s="288"/>
      <c r="J260" s="288"/>
      <c r="K260" s="288">
        <v>0.92</v>
      </c>
      <c r="L260" s="286" t="s">
        <v>408</v>
      </c>
      <c r="M260" s="338">
        <v>253</v>
      </c>
      <c r="N260" s="286"/>
      <c r="O260" s="286"/>
    </row>
    <row r="261" spans="1:15" s="290" customFormat="1" ht="11.25">
      <c r="A261" s="434">
        <v>34</v>
      </c>
      <c r="B261" s="287" t="s">
        <v>625</v>
      </c>
      <c r="C261" s="287"/>
      <c r="D261" s="287" t="s">
        <v>783</v>
      </c>
      <c r="E261" s="288">
        <f>F261+G261</f>
        <v>4.7</v>
      </c>
      <c r="F261" s="288">
        <v>2.1</v>
      </c>
      <c r="G261" s="288">
        <f t="shared" si="40"/>
        <v>2.6</v>
      </c>
      <c r="H261" s="288">
        <v>1.5</v>
      </c>
      <c r="I261" s="289"/>
      <c r="J261" s="289"/>
      <c r="K261" s="288">
        <v>1.1000000000000001</v>
      </c>
      <c r="L261" s="286" t="s">
        <v>354</v>
      </c>
      <c r="M261" s="338">
        <v>254</v>
      </c>
      <c r="N261" s="286"/>
      <c r="O261" s="286"/>
    </row>
    <row r="262" spans="1:15" s="290" customFormat="1" ht="11.25">
      <c r="A262" s="435"/>
      <c r="B262" s="287" t="s">
        <v>625</v>
      </c>
      <c r="C262" s="287"/>
      <c r="D262" s="287" t="s">
        <v>783</v>
      </c>
      <c r="E262" s="288">
        <f>F262+G262</f>
        <v>6.07</v>
      </c>
      <c r="F262" s="288">
        <v>2.7</v>
      </c>
      <c r="G262" s="288">
        <f t="shared" si="40"/>
        <v>3.37</v>
      </c>
      <c r="H262" s="288">
        <v>1.37</v>
      </c>
      <c r="I262" s="288"/>
      <c r="J262" s="288"/>
      <c r="K262" s="288">
        <v>2</v>
      </c>
      <c r="L262" s="286" t="s">
        <v>387</v>
      </c>
      <c r="M262" s="338">
        <v>255</v>
      </c>
      <c r="N262" s="286"/>
      <c r="O262" s="286"/>
    </row>
    <row r="263" spans="1:15" s="290" customFormat="1" ht="11.25">
      <c r="A263" s="436"/>
      <c r="B263" s="287" t="s">
        <v>626</v>
      </c>
      <c r="C263" s="287"/>
      <c r="D263" s="287" t="s">
        <v>783</v>
      </c>
      <c r="E263" s="288">
        <f>F263+G263</f>
        <v>3</v>
      </c>
      <c r="F263" s="288"/>
      <c r="G263" s="288">
        <f t="shared" si="40"/>
        <v>3</v>
      </c>
      <c r="H263" s="288">
        <v>1.5</v>
      </c>
      <c r="I263" s="288"/>
      <c r="J263" s="288"/>
      <c r="K263" s="288">
        <v>1.5</v>
      </c>
      <c r="L263" s="286" t="s">
        <v>387</v>
      </c>
      <c r="M263" s="338">
        <v>256</v>
      </c>
      <c r="N263" s="286"/>
      <c r="O263" s="286"/>
    </row>
    <row r="264" spans="1:15" s="290" customFormat="1" ht="11.25">
      <c r="A264" s="434">
        <v>35</v>
      </c>
      <c r="B264" s="287" t="s">
        <v>627</v>
      </c>
      <c r="C264" s="287"/>
      <c r="D264" s="287" t="s">
        <v>783</v>
      </c>
      <c r="E264" s="288">
        <f>SUM(F264:G264)</f>
        <v>7.68</v>
      </c>
      <c r="F264" s="288">
        <v>7.66</v>
      </c>
      <c r="G264" s="288">
        <f t="shared" si="40"/>
        <v>0.02</v>
      </c>
      <c r="H264" s="288">
        <v>0.02</v>
      </c>
      <c r="I264" s="288"/>
      <c r="J264" s="288"/>
      <c r="K264" s="288">
        <v>0</v>
      </c>
      <c r="L264" s="286" t="s">
        <v>359</v>
      </c>
      <c r="M264" s="338">
        <v>257</v>
      </c>
      <c r="N264" s="286"/>
      <c r="O264" s="286"/>
    </row>
    <row r="265" spans="1:15" s="290" customFormat="1" ht="11.25">
      <c r="A265" s="436"/>
      <c r="B265" s="287" t="s">
        <v>627</v>
      </c>
      <c r="C265" s="287"/>
      <c r="D265" s="287" t="s">
        <v>783</v>
      </c>
      <c r="E265" s="288">
        <f>F265+G265</f>
        <v>4.0999999999999996</v>
      </c>
      <c r="F265" s="288">
        <v>2.2999999999999998</v>
      </c>
      <c r="G265" s="288">
        <f t="shared" si="40"/>
        <v>1.8</v>
      </c>
      <c r="H265" s="288">
        <v>1</v>
      </c>
      <c r="I265" s="288"/>
      <c r="J265" s="288"/>
      <c r="K265" s="288">
        <v>0.8</v>
      </c>
      <c r="L265" s="286" t="s">
        <v>373</v>
      </c>
      <c r="M265" s="338">
        <v>258</v>
      </c>
      <c r="N265" s="286"/>
      <c r="O265" s="286"/>
    </row>
    <row r="266" spans="1:15" s="290" customFormat="1" ht="11.25">
      <c r="A266" s="434">
        <v>36</v>
      </c>
      <c r="B266" s="287" t="s">
        <v>628</v>
      </c>
      <c r="C266" s="287"/>
      <c r="D266" s="287" t="s">
        <v>783</v>
      </c>
      <c r="E266" s="288">
        <f>F266+G266</f>
        <v>4.3</v>
      </c>
      <c r="F266" s="288">
        <v>2.8</v>
      </c>
      <c r="G266" s="288">
        <f t="shared" si="40"/>
        <v>1.5</v>
      </c>
      <c r="H266" s="288">
        <v>1</v>
      </c>
      <c r="I266" s="288"/>
      <c r="J266" s="288"/>
      <c r="K266" s="288">
        <v>0.5</v>
      </c>
      <c r="L266" s="286" t="s">
        <v>390</v>
      </c>
      <c r="M266" s="338">
        <v>259</v>
      </c>
      <c r="N266" s="286"/>
      <c r="O266" s="286"/>
    </row>
    <row r="267" spans="1:15" s="290" customFormat="1" ht="11.25">
      <c r="A267" s="435"/>
      <c r="B267" s="287" t="s">
        <v>628</v>
      </c>
      <c r="C267" s="287"/>
      <c r="D267" s="287" t="s">
        <v>783</v>
      </c>
      <c r="E267" s="288">
        <f>SUM(F267:G267)</f>
        <v>1.72</v>
      </c>
      <c r="F267" s="288">
        <v>1.67</v>
      </c>
      <c r="G267" s="288">
        <f t="shared" si="40"/>
        <v>0.05</v>
      </c>
      <c r="H267" s="288">
        <v>0</v>
      </c>
      <c r="I267" s="288"/>
      <c r="J267" s="288"/>
      <c r="K267" s="288">
        <v>0.05</v>
      </c>
      <c r="L267" s="286" t="s">
        <v>352</v>
      </c>
      <c r="M267" s="338">
        <v>260</v>
      </c>
      <c r="N267" s="286"/>
      <c r="O267" s="286"/>
    </row>
    <row r="268" spans="1:15" s="290" customFormat="1" ht="11.25">
      <c r="A268" s="435"/>
      <c r="B268" s="287" t="s">
        <v>628</v>
      </c>
      <c r="C268" s="287"/>
      <c r="D268" s="287" t="s">
        <v>783</v>
      </c>
      <c r="E268" s="288">
        <f>F268+G268</f>
        <v>0.58000000000000007</v>
      </c>
      <c r="F268" s="288">
        <v>0.27</v>
      </c>
      <c r="G268" s="288">
        <f t="shared" si="40"/>
        <v>0.31</v>
      </c>
      <c r="H268" s="288">
        <v>0.18</v>
      </c>
      <c r="I268" s="288"/>
      <c r="J268" s="288"/>
      <c r="K268" s="288">
        <v>0.13</v>
      </c>
      <c r="L268" s="291" t="s">
        <v>378</v>
      </c>
      <c r="M268" s="338">
        <v>261</v>
      </c>
      <c r="N268" s="286"/>
      <c r="O268" s="286"/>
    </row>
    <row r="269" spans="1:15" s="290" customFormat="1" ht="11.25">
      <c r="A269" s="435"/>
      <c r="B269" s="287" t="s">
        <v>628</v>
      </c>
      <c r="C269" s="287"/>
      <c r="D269" s="287" t="s">
        <v>783</v>
      </c>
      <c r="E269" s="288">
        <f>F269+G269</f>
        <v>3</v>
      </c>
      <c r="F269" s="288">
        <v>1.6</v>
      </c>
      <c r="G269" s="288">
        <f t="shared" si="40"/>
        <v>1.4</v>
      </c>
      <c r="H269" s="288">
        <v>1.4</v>
      </c>
      <c r="I269" s="288"/>
      <c r="J269" s="288"/>
      <c r="K269" s="288">
        <v>0</v>
      </c>
      <c r="L269" s="286" t="s">
        <v>404</v>
      </c>
      <c r="M269" s="338">
        <v>262</v>
      </c>
      <c r="N269" s="286"/>
      <c r="O269" s="286"/>
    </row>
    <row r="270" spans="1:15" s="290" customFormat="1" ht="11.25">
      <c r="A270" s="436"/>
      <c r="B270" s="287" t="s">
        <v>628</v>
      </c>
      <c r="C270" s="287"/>
      <c r="D270" s="287" t="s">
        <v>783</v>
      </c>
      <c r="E270" s="288">
        <f>SUM(F270:G270)</f>
        <v>2.99</v>
      </c>
      <c r="F270" s="288">
        <v>2.89</v>
      </c>
      <c r="G270" s="288">
        <f t="shared" si="40"/>
        <v>0.1</v>
      </c>
      <c r="H270" s="288">
        <v>0.05</v>
      </c>
      <c r="I270" s="288"/>
      <c r="J270" s="288"/>
      <c r="K270" s="288">
        <v>0.05</v>
      </c>
      <c r="L270" s="286" t="s">
        <v>405</v>
      </c>
      <c r="M270" s="338">
        <v>263</v>
      </c>
      <c r="N270" s="286"/>
      <c r="O270" s="286"/>
    </row>
    <row r="271" spans="1:15" s="290" customFormat="1" ht="11.25">
      <c r="A271" s="434">
        <v>37</v>
      </c>
      <c r="B271" s="287" t="s">
        <v>629</v>
      </c>
      <c r="C271" s="287"/>
      <c r="D271" s="287" t="s">
        <v>783</v>
      </c>
      <c r="E271" s="288">
        <f t="shared" ref="E271:E281" si="41">F271+G271</f>
        <v>3.3</v>
      </c>
      <c r="F271" s="288">
        <v>1.8</v>
      </c>
      <c r="G271" s="288">
        <f t="shared" si="40"/>
        <v>1.5</v>
      </c>
      <c r="H271" s="288">
        <v>0.39</v>
      </c>
      <c r="I271" s="288"/>
      <c r="J271" s="288"/>
      <c r="K271" s="288">
        <v>1.1100000000000001</v>
      </c>
      <c r="L271" s="291" t="s">
        <v>419</v>
      </c>
      <c r="M271" s="338">
        <v>264</v>
      </c>
      <c r="N271" s="286"/>
      <c r="O271" s="286"/>
    </row>
    <row r="272" spans="1:15" s="290" customFormat="1" ht="11.25">
      <c r="A272" s="435"/>
      <c r="B272" s="287" t="s">
        <v>629</v>
      </c>
      <c r="C272" s="287"/>
      <c r="D272" s="287" t="s">
        <v>783</v>
      </c>
      <c r="E272" s="288">
        <f t="shared" si="41"/>
        <v>2.48</v>
      </c>
      <c r="F272" s="288">
        <v>1.4</v>
      </c>
      <c r="G272" s="288">
        <f t="shared" si="40"/>
        <v>1.08</v>
      </c>
      <c r="H272" s="288">
        <v>0.5</v>
      </c>
      <c r="I272" s="288"/>
      <c r="J272" s="288"/>
      <c r="K272" s="288">
        <v>0.58000000000000007</v>
      </c>
      <c r="L272" s="291" t="s">
        <v>378</v>
      </c>
      <c r="M272" s="338">
        <v>265</v>
      </c>
      <c r="N272" s="286"/>
      <c r="O272" s="286"/>
    </row>
    <row r="273" spans="1:15" s="290" customFormat="1" ht="22.5">
      <c r="A273" s="435"/>
      <c r="B273" s="287" t="s">
        <v>629</v>
      </c>
      <c r="C273" s="287"/>
      <c r="D273" s="287" t="s">
        <v>783</v>
      </c>
      <c r="E273" s="288">
        <f t="shared" si="41"/>
        <v>3.2</v>
      </c>
      <c r="F273" s="288">
        <v>2.4</v>
      </c>
      <c r="G273" s="288">
        <f t="shared" si="40"/>
        <v>0.8</v>
      </c>
      <c r="H273" s="288">
        <v>0.8</v>
      </c>
      <c r="I273" s="288"/>
      <c r="J273" s="288"/>
      <c r="K273" s="288">
        <v>0</v>
      </c>
      <c r="L273" s="286" t="s">
        <v>400</v>
      </c>
      <c r="M273" s="338">
        <v>266</v>
      </c>
      <c r="N273" s="286" t="s">
        <v>401</v>
      </c>
      <c r="O273" s="286"/>
    </row>
    <row r="274" spans="1:15" s="290" customFormat="1" ht="11.25">
      <c r="A274" s="436"/>
      <c r="B274" s="287" t="s">
        <v>629</v>
      </c>
      <c r="C274" s="287"/>
      <c r="D274" s="287" t="s">
        <v>783</v>
      </c>
      <c r="E274" s="288">
        <f t="shared" si="41"/>
        <v>2.23</v>
      </c>
      <c r="F274" s="288">
        <v>1.3</v>
      </c>
      <c r="G274" s="288">
        <f t="shared" si="40"/>
        <v>0.93</v>
      </c>
      <c r="H274" s="288">
        <v>0.52</v>
      </c>
      <c r="I274" s="288"/>
      <c r="J274" s="288"/>
      <c r="K274" s="288">
        <v>0.41000000000000003</v>
      </c>
      <c r="L274" s="291" t="s">
        <v>460</v>
      </c>
      <c r="M274" s="338">
        <v>267</v>
      </c>
      <c r="N274" s="286"/>
      <c r="O274" s="286"/>
    </row>
    <row r="275" spans="1:15" s="290" customFormat="1" ht="11.25">
      <c r="A275" s="286">
        <v>38</v>
      </c>
      <c r="B275" s="287" t="s">
        <v>630</v>
      </c>
      <c r="C275" s="287"/>
      <c r="D275" s="287" t="s">
        <v>783</v>
      </c>
      <c r="E275" s="288">
        <f t="shared" si="41"/>
        <v>4.2</v>
      </c>
      <c r="F275" s="288">
        <v>2.5</v>
      </c>
      <c r="G275" s="288">
        <f t="shared" si="40"/>
        <v>1.7</v>
      </c>
      <c r="H275" s="288">
        <v>1.7</v>
      </c>
      <c r="I275" s="288"/>
      <c r="J275" s="288"/>
      <c r="K275" s="288">
        <v>0</v>
      </c>
      <c r="L275" s="286" t="s">
        <v>404</v>
      </c>
      <c r="M275" s="338">
        <v>268</v>
      </c>
      <c r="N275" s="286"/>
      <c r="O275" s="286"/>
    </row>
    <row r="276" spans="1:15" s="290" customFormat="1" ht="11.25">
      <c r="A276" s="286">
        <v>39</v>
      </c>
      <c r="B276" s="287" t="s">
        <v>631</v>
      </c>
      <c r="C276" s="287"/>
      <c r="D276" s="287" t="s">
        <v>783</v>
      </c>
      <c r="E276" s="288">
        <f t="shared" si="41"/>
        <v>3.48</v>
      </c>
      <c r="F276" s="288">
        <v>2.61</v>
      </c>
      <c r="G276" s="288">
        <f t="shared" ref="G276:G307" si="42">SUM(H276:K276)</f>
        <v>0.87000000000000011</v>
      </c>
      <c r="H276" s="288">
        <v>0.53</v>
      </c>
      <c r="I276" s="288"/>
      <c r="J276" s="288"/>
      <c r="K276" s="288">
        <v>0.34</v>
      </c>
      <c r="L276" s="291" t="s">
        <v>460</v>
      </c>
      <c r="M276" s="338">
        <v>269</v>
      </c>
      <c r="N276" s="286"/>
      <c r="O276" s="286"/>
    </row>
    <row r="277" spans="1:15" s="290" customFormat="1" ht="11.25">
      <c r="A277" s="434">
        <v>40</v>
      </c>
      <c r="B277" s="287" t="s">
        <v>632</v>
      </c>
      <c r="C277" s="287"/>
      <c r="D277" s="287" t="s">
        <v>783</v>
      </c>
      <c r="E277" s="288">
        <f t="shared" si="41"/>
        <v>3.38</v>
      </c>
      <c r="F277" s="288"/>
      <c r="G277" s="288">
        <f t="shared" si="42"/>
        <v>3.38</v>
      </c>
      <c r="H277" s="288">
        <v>1</v>
      </c>
      <c r="I277" s="289"/>
      <c r="J277" s="289"/>
      <c r="K277" s="288">
        <v>2.38</v>
      </c>
      <c r="L277" s="286" t="s">
        <v>354</v>
      </c>
      <c r="M277" s="338">
        <v>270</v>
      </c>
      <c r="N277" s="286">
        <v>2017</v>
      </c>
      <c r="O277" s="286"/>
    </row>
    <row r="278" spans="1:15" s="290" customFormat="1" ht="11.25">
      <c r="A278" s="436"/>
      <c r="B278" s="287" t="s">
        <v>632</v>
      </c>
      <c r="C278" s="287"/>
      <c r="D278" s="287" t="s">
        <v>783</v>
      </c>
      <c r="E278" s="288">
        <f t="shared" si="41"/>
        <v>1.3</v>
      </c>
      <c r="F278" s="288"/>
      <c r="G278" s="288">
        <f t="shared" si="42"/>
        <v>1.3</v>
      </c>
      <c r="H278" s="288">
        <v>1</v>
      </c>
      <c r="I278" s="289"/>
      <c r="J278" s="289"/>
      <c r="K278" s="288">
        <v>0.30000000000000004</v>
      </c>
      <c r="L278" s="286" t="s">
        <v>387</v>
      </c>
      <c r="M278" s="338">
        <v>271</v>
      </c>
      <c r="N278" s="286"/>
      <c r="O278" s="286"/>
    </row>
    <row r="279" spans="1:15" s="290" customFormat="1" ht="22.5">
      <c r="A279" s="434">
        <v>41</v>
      </c>
      <c r="B279" s="287" t="s">
        <v>633</v>
      </c>
      <c r="C279" s="287" t="s">
        <v>634</v>
      </c>
      <c r="D279" s="287" t="s">
        <v>783</v>
      </c>
      <c r="E279" s="288">
        <f t="shared" si="41"/>
        <v>48.8</v>
      </c>
      <c r="F279" s="288">
        <f>3.6*8</f>
        <v>28.8</v>
      </c>
      <c r="G279" s="288">
        <f t="shared" si="42"/>
        <v>20</v>
      </c>
      <c r="H279" s="288">
        <v>10.75</v>
      </c>
      <c r="I279" s="289"/>
      <c r="J279" s="289"/>
      <c r="K279" s="288">
        <v>9.25</v>
      </c>
      <c r="L279" s="286" t="s">
        <v>376</v>
      </c>
      <c r="M279" s="338">
        <v>272</v>
      </c>
      <c r="N279" s="286"/>
      <c r="O279" s="286"/>
    </row>
    <row r="280" spans="1:15" s="290" customFormat="1" ht="11.25">
      <c r="A280" s="435"/>
      <c r="B280" s="287" t="s">
        <v>633</v>
      </c>
      <c r="C280" s="287"/>
      <c r="D280" s="287" t="s">
        <v>783</v>
      </c>
      <c r="E280" s="288">
        <f t="shared" si="41"/>
        <v>4.83</v>
      </c>
      <c r="F280" s="288">
        <v>1.1200000000000001</v>
      </c>
      <c r="G280" s="288">
        <f t="shared" si="42"/>
        <v>3.71</v>
      </c>
      <c r="H280" s="288">
        <v>0</v>
      </c>
      <c r="I280" s="288"/>
      <c r="J280" s="288"/>
      <c r="K280" s="288">
        <v>3.71</v>
      </c>
      <c r="L280" s="291" t="s">
        <v>465</v>
      </c>
      <c r="M280" s="338">
        <v>273</v>
      </c>
      <c r="N280" s="286"/>
      <c r="O280" s="286"/>
    </row>
    <row r="281" spans="1:15" s="290" customFormat="1" ht="11.25">
      <c r="A281" s="435"/>
      <c r="B281" s="287" t="s">
        <v>633</v>
      </c>
      <c r="C281" s="287"/>
      <c r="D281" s="287" t="s">
        <v>783</v>
      </c>
      <c r="E281" s="288">
        <f t="shared" si="41"/>
        <v>9.68</v>
      </c>
      <c r="F281" s="288">
        <v>2.1800000000000002</v>
      </c>
      <c r="G281" s="288">
        <f t="shared" si="42"/>
        <v>7.5</v>
      </c>
      <c r="H281" s="288">
        <v>3.2</v>
      </c>
      <c r="I281" s="288"/>
      <c r="J281" s="288"/>
      <c r="K281" s="288">
        <v>4.3</v>
      </c>
      <c r="L281" s="291" t="s">
        <v>362</v>
      </c>
      <c r="M281" s="338">
        <v>274</v>
      </c>
      <c r="N281" s="286"/>
      <c r="O281" s="286"/>
    </row>
    <row r="282" spans="1:15" s="290" customFormat="1" ht="11.25">
      <c r="A282" s="435"/>
      <c r="B282" s="287" t="s">
        <v>633</v>
      </c>
      <c r="C282" s="287"/>
      <c r="D282" s="287" t="s">
        <v>783</v>
      </c>
      <c r="E282" s="288">
        <f>SUM(F282:G282)</f>
        <v>11.93</v>
      </c>
      <c r="F282" s="288">
        <v>5.97</v>
      </c>
      <c r="G282" s="288">
        <f t="shared" si="42"/>
        <v>5.96</v>
      </c>
      <c r="H282" s="288">
        <v>3</v>
      </c>
      <c r="I282" s="288"/>
      <c r="J282" s="288"/>
      <c r="K282" s="288">
        <v>2.96</v>
      </c>
      <c r="L282" s="286" t="s">
        <v>357</v>
      </c>
      <c r="M282" s="338">
        <v>275</v>
      </c>
      <c r="N282" s="286"/>
      <c r="O282" s="286"/>
    </row>
    <row r="283" spans="1:15" s="290" customFormat="1" ht="11.25">
      <c r="A283" s="435"/>
      <c r="B283" s="287" t="s">
        <v>633</v>
      </c>
      <c r="C283" s="287"/>
      <c r="D283" s="287" t="s">
        <v>783</v>
      </c>
      <c r="E283" s="288">
        <f>F283+G283</f>
        <v>11.750000000000002</v>
      </c>
      <c r="F283" s="288">
        <v>1.81</v>
      </c>
      <c r="G283" s="288">
        <f t="shared" si="42"/>
        <v>9.9400000000000013</v>
      </c>
      <c r="H283" s="288">
        <v>7.45</v>
      </c>
      <c r="I283" s="288"/>
      <c r="J283" s="288"/>
      <c r="K283" s="288">
        <v>2.4900000000000002</v>
      </c>
      <c r="L283" s="291" t="s">
        <v>445</v>
      </c>
      <c r="M283" s="338">
        <v>276</v>
      </c>
      <c r="N283" s="286"/>
      <c r="O283" s="286"/>
    </row>
    <row r="284" spans="1:15" s="290" customFormat="1" ht="11.25">
      <c r="A284" s="435"/>
      <c r="B284" s="287" t="s">
        <v>633</v>
      </c>
      <c r="C284" s="287"/>
      <c r="D284" s="287" t="s">
        <v>783</v>
      </c>
      <c r="E284" s="288">
        <f>SUM(F284:G284)</f>
        <v>6.1000000000000005</v>
      </c>
      <c r="F284" s="288">
        <v>4.2300000000000004</v>
      </c>
      <c r="G284" s="288">
        <f t="shared" si="42"/>
        <v>1.87</v>
      </c>
      <c r="H284" s="288">
        <v>0</v>
      </c>
      <c r="I284" s="288"/>
      <c r="J284" s="288"/>
      <c r="K284" s="288">
        <v>1.87</v>
      </c>
      <c r="L284" s="286" t="s">
        <v>405</v>
      </c>
      <c r="M284" s="338">
        <v>277</v>
      </c>
      <c r="N284" s="286">
        <v>2017</v>
      </c>
      <c r="O284" s="286"/>
    </row>
    <row r="285" spans="1:15" s="290" customFormat="1" ht="11.25">
      <c r="A285" s="435"/>
      <c r="B285" s="287" t="s">
        <v>633</v>
      </c>
      <c r="C285" s="287"/>
      <c r="D285" s="287" t="s">
        <v>783</v>
      </c>
      <c r="E285" s="288">
        <f>SUM(F285:G285)</f>
        <v>7.4399999999999995</v>
      </c>
      <c r="F285" s="288">
        <v>3.72</v>
      </c>
      <c r="G285" s="288">
        <f t="shared" si="42"/>
        <v>3.7199999999999998</v>
      </c>
      <c r="H285" s="288">
        <v>1</v>
      </c>
      <c r="I285" s="288"/>
      <c r="J285" s="288"/>
      <c r="K285" s="288">
        <v>2.7199999999999998</v>
      </c>
      <c r="L285" s="286" t="s">
        <v>507</v>
      </c>
      <c r="M285" s="338">
        <v>278</v>
      </c>
      <c r="N285" s="286">
        <v>2017</v>
      </c>
      <c r="O285" s="286"/>
    </row>
    <row r="286" spans="1:15" s="290" customFormat="1" ht="11.25">
      <c r="A286" s="436"/>
      <c r="B286" s="287" t="s">
        <v>633</v>
      </c>
      <c r="C286" s="287"/>
      <c r="D286" s="287" t="s">
        <v>783</v>
      </c>
      <c r="E286" s="288">
        <f>SUM(F286:G286)</f>
        <v>10.719999999999999</v>
      </c>
      <c r="F286" s="288">
        <v>5.36</v>
      </c>
      <c r="G286" s="288">
        <f t="shared" si="42"/>
        <v>5.3599999999999994</v>
      </c>
      <c r="H286" s="288">
        <v>0</v>
      </c>
      <c r="I286" s="288"/>
      <c r="J286" s="288"/>
      <c r="K286" s="288">
        <v>5.3599999999999994</v>
      </c>
      <c r="L286" s="286" t="s">
        <v>408</v>
      </c>
      <c r="M286" s="338">
        <v>279</v>
      </c>
      <c r="N286" s="286"/>
      <c r="O286" s="286"/>
    </row>
    <row r="287" spans="1:15" s="290" customFormat="1" ht="11.25">
      <c r="A287" s="434">
        <v>42</v>
      </c>
      <c r="B287" s="287" t="s">
        <v>635</v>
      </c>
      <c r="C287" s="287" t="s">
        <v>636</v>
      </c>
      <c r="D287" s="287" t="s">
        <v>783</v>
      </c>
      <c r="E287" s="288">
        <f t="shared" ref="E287:E292" si="43">F287+G287</f>
        <v>30</v>
      </c>
      <c r="F287" s="288">
        <v>5</v>
      </c>
      <c r="G287" s="288">
        <f t="shared" si="42"/>
        <v>25</v>
      </c>
      <c r="H287" s="288">
        <v>0</v>
      </c>
      <c r="I287" s="289"/>
      <c r="J287" s="289"/>
      <c r="K287" s="288">
        <v>25</v>
      </c>
      <c r="L287" s="286" t="s">
        <v>356</v>
      </c>
      <c r="M287" s="338">
        <v>280</v>
      </c>
      <c r="N287" s="286"/>
      <c r="O287" s="286"/>
    </row>
    <row r="288" spans="1:15" s="290" customFormat="1" ht="11.25">
      <c r="A288" s="436"/>
      <c r="B288" s="287" t="s">
        <v>635</v>
      </c>
      <c r="C288" s="287"/>
      <c r="D288" s="287" t="s">
        <v>783</v>
      </c>
      <c r="E288" s="288">
        <f t="shared" si="43"/>
        <v>7.7</v>
      </c>
      <c r="F288" s="288">
        <v>1.2</v>
      </c>
      <c r="G288" s="288">
        <f t="shared" si="42"/>
        <v>6.5</v>
      </c>
      <c r="H288" s="288">
        <v>0</v>
      </c>
      <c r="I288" s="288"/>
      <c r="J288" s="288"/>
      <c r="K288" s="288">
        <v>6.5</v>
      </c>
      <c r="L288" s="291" t="s">
        <v>445</v>
      </c>
      <c r="M288" s="338">
        <v>281</v>
      </c>
      <c r="N288" s="286"/>
      <c r="O288" s="286"/>
    </row>
    <row r="289" spans="1:15" s="290" customFormat="1" ht="11.25">
      <c r="A289" s="434">
        <v>43</v>
      </c>
      <c r="B289" s="287" t="s">
        <v>637</v>
      </c>
      <c r="C289" s="287"/>
      <c r="D289" s="287" t="s">
        <v>783</v>
      </c>
      <c r="E289" s="288">
        <f t="shared" si="43"/>
        <v>14.4</v>
      </c>
      <c r="F289" s="288"/>
      <c r="G289" s="288">
        <f t="shared" si="42"/>
        <v>14.4</v>
      </c>
      <c r="H289" s="288">
        <v>11.4</v>
      </c>
      <c r="I289" s="289"/>
      <c r="J289" s="289"/>
      <c r="K289" s="288">
        <v>3</v>
      </c>
      <c r="L289" s="286" t="s">
        <v>376</v>
      </c>
      <c r="M289" s="338">
        <v>282</v>
      </c>
      <c r="N289" s="286"/>
      <c r="O289" s="286"/>
    </row>
    <row r="290" spans="1:15" s="290" customFormat="1" ht="11.25">
      <c r="A290" s="435"/>
      <c r="B290" s="287" t="s">
        <v>637</v>
      </c>
      <c r="C290" s="287"/>
      <c r="D290" s="287" t="s">
        <v>783</v>
      </c>
      <c r="E290" s="288">
        <f t="shared" si="43"/>
        <v>26.54</v>
      </c>
      <c r="F290" s="288"/>
      <c r="G290" s="288">
        <f t="shared" si="42"/>
        <v>26.54</v>
      </c>
      <c r="H290" s="288">
        <v>8.5</v>
      </c>
      <c r="I290" s="288"/>
      <c r="J290" s="288"/>
      <c r="K290" s="288">
        <v>18.04</v>
      </c>
      <c r="L290" s="291" t="s">
        <v>378</v>
      </c>
      <c r="M290" s="338">
        <v>283</v>
      </c>
      <c r="N290" s="286"/>
      <c r="O290" s="286"/>
    </row>
    <row r="291" spans="1:15" s="290" customFormat="1" ht="11.25">
      <c r="A291" s="435"/>
      <c r="B291" s="287" t="s">
        <v>637</v>
      </c>
      <c r="C291" s="287"/>
      <c r="D291" s="287" t="s">
        <v>783</v>
      </c>
      <c r="E291" s="288">
        <f t="shared" si="43"/>
        <v>46.8</v>
      </c>
      <c r="F291" s="288"/>
      <c r="G291" s="288">
        <f t="shared" si="42"/>
        <v>46.8</v>
      </c>
      <c r="H291" s="288">
        <v>8.5</v>
      </c>
      <c r="I291" s="289"/>
      <c r="J291" s="289"/>
      <c r="K291" s="288">
        <v>38.299999999999997</v>
      </c>
      <c r="L291" s="286" t="s">
        <v>381</v>
      </c>
      <c r="M291" s="338">
        <v>284</v>
      </c>
      <c r="N291" s="286"/>
      <c r="O291" s="286"/>
    </row>
    <row r="292" spans="1:15" s="290" customFormat="1" ht="11.25">
      <c r="A292" s="435"/>
      <c r="B292" s="287" t="s">
        <v>637</v>
      </c>
      <c r="C292" s="287" t="s">
        <v>638</v>
      </c>
      <c r="D292" s="287" t="s">
        <v>783</v>
      </c>
      <c r="E292" s="288">
        <f t="shared" si="43"/>
        <v>13.5</v>
      </c>
      <c r="F292" s="288"/>
      <c r="G292" s="288">
        <f t="shared" si="42"/>
        <v>13.5</v>
      </c>
      <c r="H292" s="288">
        <v>13.5</v>
      </c>
      <c r="I292" s="289"/>
      <c r="J292" s="289"/>
      <c r="K292" s="288">
        <v>0</v>
      </c>
      <c r="L292" s="286" t="s">
        <v>429</v>
      </c>
      <c r="M292" s="338">
        <v>285</v>
      </c>
      <c r="N292" s="286"/>
      <c r="O292" s="286"/>
    </row>
    <row r="293" spans="1:15" s="290" customFormat="1" ht="11.25">
      <c r="A293" s="435"/>
      <c r="B293" s="287" t="s">
        <v>637</v>
      </c>
      <c r="C293" s="287"/>
      <c r="D293" s="287" t="s">
        <v>783</v>
      </c>
      <c r="E293" s="288">
        <f>SUM(F293:G293)</f>
        <v>7.33</v>
      </c>
      <c r="F293" s="288">
        <v>0</v>
      </c>
      <c r="G293" s="288">
        <f t="shared" si="42"/>
        <v>7.33</v>
      </c>
      <c r="H293" s="288">
        <v>2.93</v>
      </c>
      <c r="I293" s="288"/>
      <c r="J293" s="288"/>
      <c r="K293" s="288">
        <v>4.4000000000000004</v>
      </c>
      <c r="L293" s="286" t="s">
        <v>357</v>
      </c>
      <c r="M293" s="338">
        <v>286</v>
      </c>
      <c r="N293" s="286"/>
      <c r="O293" s="286"/>
    </row>
    <row r="294" spans="1:15" s="290" customFormat="1" ht="11.25">
      <c r="A294" s="435"/>
      <c r="B294" s="287" t="s">
        <v>637</v>
      </c>
      <c r="C294" s="287"/>
      <c r="D294" s="287" t="s">
        <v>783</v>
      </c>
      <c r="E294" s="288">
        <f t="shared" ref="E294:E301" si="44">F294+G294</f>
        <v>9.8999999999999986</v>
      </c>
      <c r="F294" s="288"/>
      <c r="G294" s="288">
        <f t="shared" si="42"/>
        <v>9.8999999999999986</v>
      </c>
      <c r="H294" s="288">
        <v>7.1</v>
      </c>
      <c r="I294" s="289"/>
      <c r="J294" s="289"/>
      <c r="K294" s="288">
        <v>2.8</v>
      </c>
      <c r="L294" s="286" t="s">
        <v>385</v>
      </c>
      <c r="M294" s="338">
        <v>287</v>
      </c>
      <c r="N294" s="286"/>
      <c r="O294" s="286"/>
    </row>
    <row r="295" spans="1:15" s="290" customFormat="1" ht="11.25">
      <c r="A295" s="435"/>
      <c r="B295" s="287" t="s">
        <v>637</v>
      </c>
      <c r="C295" s="287"/>
      <c r="D295" s="287" t="s">
        <v>783</v>
      </c>
      <c r="E295" s="288">
        <f t="shared" si="44"/>
        <v>25.3</v>
      </c>
      <c r="F295" s="288"/>
      <c r="G295" s="288">
        <f t="shared" si="42"/>
        <v>25.3</v>
      </c>
      <c r="H295" s="288">
        <v>22</v>
      </c>
      <c r="I295" s="288"/>
      <c r="J295" s="288"/>
      <c r="K295" s="288">
        <v>3.3</v>
      </c>
      <c r="L295" s="291" t="s">
        <v>445</v>
      </c>
      <c r="M295" s="338">
        <v>288</v>
      </c>
      <c r="N295" s="286"/>
      <c r="O295" s="286"/>
    </row>
    <row r="296" spans="1:15" s="290" customFormat="1" ht="11.25">
      <c r="A296" s="436"/>
      <c r="B296" s="287" t="s">
        <v>637</v>
      </c>
      <c r="C296" s="287" t="s">
        <v>639</v>
      </c>
      <c r="D296" s="287" t="s">
        <v>783</v>
      </c>
      <c r="E296" s="288">
        <f t="shared" si="44"/>
        <v>5.25</v>
      </c>
      <c r="F296" s="288"/>
      <c r="G296" s="288">
        <f t="shared" si="42"/>
        <v>5.25</v>
      </c>
      <c r="H296" s="288">
        <v>3.05</v>
      </c>
      <c r="I296" s="289"/>
      <c r="J296" s="289"/>
      <c r="K296" s="288">
        <v>2.2000000000000002</v>
      </c>
      <c r="L296" s="286" t="s">
        <v>369</v>
      </c>
      <c r="M296" s="338">
        <v>289</v>
      </c>
      <c r="N296" s="286"/>
      <c r="O296" s="286"/>
    </row>
    <row r="297" spans="1:15" s="290" customFormat="1" ht="11.25">
      <c r="A297" s="434">
        <v>44</v>
      </c>
      <c r="B297" s="287" t="s">
        <v>640</v>
      </c>
      <c r="C297" s="287"/>
      <c r="D297" s="287" t="s">
        <v>783</v>
      </c>
      <c r="E297" s="288">
        <f t="shared" si="44"/>
        <v>13.5</v>
      </c>
      <c r="F297" s="288"/>
      <c r="G297" s="288">
        <f t="shared" si="42"/>
        <v>13.5</v>
      </c>
      <c r="H297" s="288">
        <v>0</v>
      </c>
      <c r="I297" s="288">
        <v>2.7</v>
      </c>
      <c r="J297" s="288"/>
      <c r="K297" s="288">
        <v>10.799999999999999</v>
      </c>
      <c r="L297" s="291" t="s">
        <v>391</v>
      </c>
      <c r="M297" s="338">
        <v>290</v>
      </c>
      <c r="N297" s="286"/>
      <c r="O297" s="286"/>
    </row>
    <row r="298" spans="1:15" s="290" customFormat="1" ht="11.25">
      <c r="A298" s="435"/>
      <c r="B298" s="287" t="s">
        <v>640</v>
      </c>
      <c r="C298" s="287"/>
      <c r="D298" s="287" t="s">
        <v>783</v>
      </c>
      <c r="E298" s="288">
        <f t="shared" si="44"/>
        <v>5.2</v>
      </c>
      <c r="F298" s="288"/>
      <c r="G298" s="288">
        <f t="shared" si="42"/>
        <v>5.2</v>
      </c>
      <c r="H298" s="288">
        <v>2.2000000000000002</v>
      </c>
      <c r="I298" s="289"/>
      <c r="J298" s="289"/>
      <c r="K298" s="288">
        <v>3</v>
      </c>
      <c r="L298" s="286" t="s">
        <v>393</v>
      </c>
      <c r="M298" s="338">
        <v>291</v>
      </c>
      <c r="N298" s="286"/>
      <c r="O298" s="286"/>
    </row>
    <row r="299" spans="1:15" s="290" customFormat="1" ht="11.25">
      <c r="A299" s="435"/>
      <c r="B299" s="287" t="s">
        <v>640</v>
      </c>
      <c r="C299" s="287"/>
      <c r="D299" s="287" t="s">
        <v>783</v>
      </c>
      <c r="E299" s="288">
        <f t="shared" si="44"/>
        <v>4.5</v>
      </c>
      <c r="F299" s="288"/>
      <c r="G299" s="288">
        <f t="shared" si="42"/>
        <v>4.5</v>
      </c>
      <c r="H299" s="288">
        <v>2</v>
      </c>
      <c r="I299" s="289"/>
      <c r="J299" s="289"/>
      <c r="K299" s="288">
        <v>2.5</v>
      </c>
      <c r="L299" s="286" t="s">
        <v>354</v>
      </c>
      <c r="M299" s="338">
        <v>292</v>
      </c>
      <c r="N299" s="286"/>
      <c r="O299" s="286"/>
    </row>
    <row r="300" spans="1:15" s="290" customFormat="1" ht="22.5">
      <c r="A300" s="435"/>
      <c r="B300" s="287" t="s">
        <v>640</v>
      </c>
      <c r="C300" s="287"/>
      <c r="D300" s="287" t="s">
        <v>783</v>
      </c>
      <c r="E300" s="288">
        <f t="shared" si="44"/>
        <v>4.5</v>
      </c>
      <c r="F300" s="288"/>
      <c r="G300" s="288">
        <f t="shared" si="42"/>
        <v>4.5</v>
      </c>
      <c r="H300" s="288">
        <v>4</v>
      </c>
      <c r="I300" s="289"/>
      <c r="J300" s="289"/>
      <c r="K300" s="288">
        <v>0.5</v>
      </c>
      <c r="L300" s="286" t="s">
        <v>400</v>
      </c>
      <c r="M300" s="338">
        <v>293</v>
      </c>
      <c r="N300" s="286" t="s">
        <v>401</v>
      </c>
      <c r="O300" s="286"/>
    </row>
    <row r="301" spans="1:15" s="290" customFormat="1" ht="11.25">
      <c r="A301" s="435"/>
      <c r="B301" s="287" t="s">
        <v>640</v>
      </c>
      <c r="C301" s="287" t="s">
        <v>641</v>
      </c>
      <c r="D301" s="287" t="s">
        <v>783</v>
      </c>
      <c r="E301" s="288">
        <f t="shared" si="44"/>
        <v>1.5</v>
      </c>
      <c r="F301" s="288"/>
      <c r="G301" s="288">
        <f t="shared" si="42"/>
        <v>1.5</v>
      </c>
      <c r="H301" s="288">
        <v>0.5</v>
      </c>
      <c r="I301" s="288"/>
      <c r="J301" s="288"/>
      <c r="K301" s="288">
        <v>1</v>
      </c>
      <c r="L301" s="286" t="s">
        <v>387</v>
      </c>
      <c r="M301" s="338">
        <v>294</v>
      </c>
      <c r="N301" s="286"/>
      <c r="O301" s="286"/>
    </row>
    <row r="302" spans="1:15" s="290" customFormat="1" ht="11.25">
      <c r="A302" s="436"/>
      <c r="B302" s="287" t="s">
        <v>640</v>
      </c>
      <c r="C302" s="287"/>
      <c r="D302" s="287" t="s">
        <v>783</v>
      </c>
      <c r="E302" s="288">
        <f>SUM(F302:G302)</f>
        <v>2.4299999999999997</v>
      </c>
      <c r="F302" s="288">
        <v>0</v>
      </c>
      <c r="G302" s="288">
        <f t="shared" si="42"/>
        <v>2.4299999999999997</v>
      </c>
      <c r="H302" s="288">
        <v>1</v>
      </c>
      <c r="I302" s="288"/>
      <c r="J302" s="288"/>
      <c r="K302" s="288">
        <v>1.43</v>
      </c>
      <c r="L302" s="286" t="s">
        <v>408</v>
      </c>
      <c r="M302" s="338">
        <v>295</v>
      </c>
      <c r="N302" s="286"/>
      <c r="O302" s="286"/>
    </row>
    <row r="303" spans="1:15" s="290" customFormat="1" ht="11.25">
      <c r="A303" s="434">
        <v>45</v>
      </c>
      <c r="B303" s="287" t="s">
        <v>642</v>
      </c>
      <c r="C303" s="287"/>
      <c r="D303" s="287" t="s">
        <v>783</v>
      </c>
      <c r="E303" s="288">
        <f>F303+G303</f>
        <v>4.95</v>
      </c>
      <c r="F303" s="288">
        <v>2.7</v>
      </c>
      <c r="G303" s="288">
        <f t="shared" si="42"/>
        <v>2.25</v>
      </c>
      <c r="H303" s="288">
        <v>1.86</v>
      </c>
      <c r="I303" s="288"/>
      <c r="J303" s="288"/>
      <c r="K303" s="288">
        <v>0.39</v>
      </c>
      <c r="L303" s="291" t="s">
        <v>391</v>
      </c>
      <c r="M303" s="338">
        <v>296</v>
      </c>
      <c r="N303" s="286"/>
      <c r="O303" s="286"/>
    </row>
    <row r="304" spans="1:15" s="290" customFormat="1" ht="11.25">
      <c r="A304" s="435"/>
      <c r="B304" s="287" t="s">
        <v>643</v>
      </c>
      <c r="C304" s="287"/>
      <c r="D304" s="287" t="s">
        <v>783</v>
      </c>
      <c r="E304" s="288">
        <f>SUM(F304:G304)</f>
        <v>1.28</v>
      </c>
      <c r="F304" s="288"/>
      <c r="G304" s="288">
        <f t="shared" si="42"/>
        <v>1.28</v>
      </c>
      <c r="H304" s="288">
        <v>1.28</v>
      </c>
      <c r="I304" s="288"/>
      <c r="J304" s="288"/>
      <c r="K304" s="288">
        <v>0</v>
      </c>
      <c r="L304" s="286" t="s">
        <v>359</v>
      </c>
      <c r="M304" s="338">
        <v>297</v>
      </c>
      <c r="N304" s="286"/>
      <c r="O304" s="286"/>
    </row>
    <row r="305" spans="1:15" s="290" customFormat="1" ht="11.25">
      <c r="A305" s="435"/>
      <c r="B305" s="287" t="s">
        <v>643</v>
      </c>
      <c r="C305" s="287"/>
      <c r="D305" s="287" t="s">
        <v>783</v>
      </c>
      <c r="E305" s="288">
        <f>F305+G305</f>
        <v>1.1000000000000001</v>
      </c>
      <c r="F305" s="288"/>
      <c r="G305" s="288">
        <f t="shared" si="42"/>
        <v>1.1000000000000001</v>
      </c>
      <c r="H305" s="288">
        <v>0.5</v>
      </c>
      <c r="I305" s="288"/>
      <c r="J305" s="288"/>
      <c r="K305" s="288">
        <v>0.6</v>
      </c>
      <c r="L305" s="286" t="s">
        <v>373</v>
      </c>
      <c r="M305" s="338">
        <v>298</v>
      </c>
      <c r="N305" s="286"/>
      <c r="O305" s="286"/>
    </row>
    <row r="306" spans="1:15" s="290" customFormat="1" ht="11.25">
      <c r="A306" s="436"/>
      <c r="B306" s="287" t="s">
        <v>643</v>
      </c>
      <c r="C306" s="287"/>
      <c r="D306" s="287" t="s">
        <v>783</v>
      </c>
      <c r="E306" s="288">
        <f>SUM(F306:G306)</f>
        <v>1.07</v>
      </c>
      <c r="F306" s="288"/>
      <c r="G306" s="288">
        <f t="shared" si="42"/>
        <v>1.07</v>
      </c>
      <c r="H306" s="288">
        <v>1.07</v>
      </c>
      <c r="I306" s="288"/>
      <c r="J306" s="288"/>
      <c r="K306" s="288">
        <v>0</v>
      </c>
      <c r="L306" s="286" t="s">
        <v>408</v>
      </c>
      <c r="M306" s="338">
        <v>299</v>
      </c>
      <c r="N306" s="286"/>
      <c r="O306" s="286"/>
    </row>
    <row r="307" spans="1:15" s="290" customFormat="1" ht="11.25">
      <c r="A307" s="434">
        <v>46</v>
      </c>
      <c r="B307" s="287" t="s">
        <v>644</v>
      </c>
      <c r="C307" s="287"/>
      <c r="D307" s="287" t="s">
        <v>783</v>
      </c>
      <c r="E307" s="288">
        <f>F307+G307</f>
        <v>4.7300000000000004</v>
      </c>
      <c r="F307" s="288">
        <v>2.58</v>
      </c>
      <c r="G307" s="288">
        <f t="shared" si="42"/>
        <v>2.15</v>
      </c>
      <c r="H307" s="288">
        <v>0</v>
      </c>
      <c r="I307" s="288">
        <v>0.4</v>
      </c>
      <c r="J307" s="288"/>
      <c r="K307" s="288">
        <v>1.75</v>
      </c>
      <c r="L307" s="291" t="s">
        <v>391</v>
      </c>
      <c r="M307" s="338">
        <v>300</v>
      </c>
      <c r="N307" s="286"/>
      <c r="O307" s="286"/>
    </row>
    <row r="308" spans="1:15" s="290" customFormat="1" ht="11.25">
      <c r="A308" s="435"/>
      <c r="B308" s="287" t="s">
        <v>645</v>
      </c>
      <c r="C308" s="287"/>
      <c r="D308" s="287" t="s">
        <v>783</v>
      </c>
      <c r="E308" s="288">
        <f>F308+G308</f>
        <v>1.8</v>
      </c>
      <c r="F308" s="288"/>
      <c r="G308" s="288">
        <f>SUM(H308:K308)</f>
        <v>1.8</v>
      </c>
      <c r="H308" s="288">
        <v>1.1000000000000001</v>
      </c>
      <c r="I308" s="289"/>
      <c r="J308" s="289"/>
      <c r="K308" s="288">
        <v>0.7</v>
      </c>
      <c r="L308" s="286" t="s">
        <v>393</v>
      </c>
      <c r="M308" s="338">
        <v>301</v>
      </c>
      <c r="N308" s="286"/>
      <c r="O308" s="286"/>
    </row>
    <row r="309" spans="1:15" s="290" customFormat="1" ht="11.25">
      <c r="A309" s="435"/>
      <c r="B309" s="287" t="s">
        <v>644</v>
      </c>
      <c r="C309" s="287"/>
      <c r="D309" s="287" t="s">
        <v>783</v>
      </c>
      <c r="E309" s="288">
        <f>F309+G309</f>
        <v>2.5100000000000002</v>
      </c>
      <c r="F309" s="288">
        <v>1.35</v>
      </c>
      <c r="G309" s="288">
        <f>SUM(H309:K309)</f>
        <v>1.1600000000000001</v>
      </c>
      <c r="H309" s="288">
        <v>0</v>
      </c>
      <c r="I309" s="288"/>
      <c r="J309" s="288"/>
      <c r="K309" s="288">
        <v>1.1600000000000001</v>
      </c>
      <c r="L309" s="291" t="s">
        <v>465</v>
      </c>
      <c r="M309" s="338">
        <v>302</v>
      </c>
      <c r="N309" s="286"/>
      <c r="O309" s="286"/>
    </row>
    <row r="310" spans="1:15" s="290" customFormat="1" ht="11.25">
      <c r="A310" s="436"/>
      <c r="B310" s="287" t="s">
        <v>644</v>
      </c>
      <c r="C310" s="287"/>
      <c r="D310" s="287" t="s">
        <v>783</v>
      </c>
      <c r="E310" s="288">
        <f>SUM(F310:G310)</f>
        <v>3.87</v>
      </c>
      <c r="F310" s="288">
        <v>2.9</v>
      </c>
      <c r="G310" s="288">
        <f>SUM(H310:K310)</f>
        <v>0.97</v>
      </c>
      <c r="H310" s="288">
        <v>0</v>
      </c>
      <c r="I310" s="288"/>
      <c r="J310" s="288"/>
      <c r="K310" s="288">
        <v>0.97</v>
      </c>
      <c r="L310" s="286" t="s">
        <v>408</v>
      </c>
      <c r="M310" s="338">
        <v>303</v>
      </c>
      <c r="N310" s="286"/>
      <c r="O310" s="286"/>
    </row>
    <row r="311" spans="1:15" s="290" customFormat="1" ht="11.25">
      <c r="A311" s="292" t="s">
        <v>646</v>
      </c>
      <c r="B311" s="294" t="s">
        <v>647</v>
      </c>
      <c r="C311" s="281"/>
      <c r="D311" s="281"/>
      <c r="E311" s="283">
        <f>SUM(E312:E323)</f>
        <v>50.73</v>
      </c>
      <c r="F311" s="283">
        <f t="shared" ref="F311:K311" si="45">SUM(F312:F323)</f>
        <v>0</v>
      </c>
      <c r="G311" s="283">
        <f t="shared" si="45"/>
        <v>50.73</v>
      </c>
      <c r="H311" s="283">
        <f t="shared" si="45"/>
        <v>6.36</v>
      </c>
      <c r="I311" s="283">
        <f t="shared" si="45"/>
        <v>0</v>
      </c>
      <c r="J311" s="283">
        <f t="shared" si="45"/>
        <v>0</v>
      </c>
      <c r="K311" s="283">
        <f t="shared" si="45"/>
        <v>44.370000000000005</v>
      </c>
      <c r="L311" s="282"/>
      <c r="M311" s="342"/>
      <c r="N311" s="282"/>
      <c r="O311" s="303"/>
    </row>
    <row r="312" spans="1:15" s="290" customFormat="1" ht="11.25">
      <c r="A312" s="286">
        <v>1</v>
      </c>
      <c r="B312" s="287" t="s">
        <v>647</v>
      </c>
      <c r="C312" s="287" t="s">
        <v>364</v>
      </c>
      <c r="D312" s="287" t="s">
        <v>784</v>
      </c>
      <c r="E312" s="288">
        <f t="shared" ref="E312:E318" si="46">F312+G312</f>
        <v>0.11</v>
      </c>
      <c r="F312" s="288"/>
      <c r="G312" s="288">
        <f t="shared" ref="G312:G323" si="47">SUM(H312:K312)</f>
        <v>0.11</v>
      </c>
      <c r="H312" s="288">
        <v>0.11</v>
      </c>
      <c r="I312" s="288"/>
      <c r="J312" s="288"/>
      <c r="K312" s="288">
        <v>0</v>
      </c>
      <c r="L312" s="291" t="s">
        <v>419</v>
      </c>
      <c r="M312" s="338">
        <v>304</v>
      </c>
      <c r="N312" s="286"/>
      <c r="O312" s="286"/>
    </row>
    <row r="313" spans="1:15" s="290" customFormat="1" ht="11.25">
      <c r="A313" s="434">
        <v>2</v>
      </c>
      <c r="B313" s="287" t="s">
        <v>648</v>
      </c>
      <c r="C313" s="287"/>
      <c r="D313" s="287" t="s">
        <v>784</v>
      </c>
      <c r="E313" s="288">
        <f t="shared" si="46"/>
        <v>9</v>
      </c>
      <c r="F313" s="288"/>
      <c r="G313" s="288">
        <f t="shared" si="47"/>
        <v>9</v>
      </c>
      <c r="H313" s="288">
        <v>0</v>
      </c>
      <c r="I313" s="289"/>
      <c r="J313" s="289"/>
      <c r="K313" s="288">
        <v>9</v>
      </c>
      <c r="L313" s="286" t="s">
        <v>381</v>
      </c>
      <c r="M313" s="338">
        <v>305</v>
      </c>
      <c r="N313" s="286">
        <v>2016</v>
      </c>
      <c r="O313" s="286"/>
    </row>
    <row r="314" spans="1:15" s="290" customFormat="1" ht="11.25">
      <c r="A314" s="436"/>
      <c r="B314" s="287" t="s">
        <v>648</v>
      </c>
      <c r="C314" s="287"/>
      <c r="D314" s="287" t="s">
        <v>784</v>
      </c>
      <c r="E314" s="288">
        <f>F314+G314</f>
        <v>9</v>
      </c>
      <c r="F314" s="288"/>
      <c r="G314" s="288">
        <f t="shared" si="47"/>
        <v>9</v>
      </c>
      <c r="H314" s="288">
        <v>4</v>
      </c>
      <c r="I314" s="289"/>
      <c r="J314" s="289"/>
      <c r="K314" s="288">
        <v>5</v>
      </c>
      <c r="L314" s="286" t="s">
        <v>387</v>
      </c>
      <c r="M314" s="338">
        <v>308</v>
      </c>
      <c r="N314" s="286">
        <v>2016</v>
      </c>
      <c r="O314" s="286"/>
    </row>
    <row r="315" spans="1:15" s="290" customFormat="1" ht="11.25">
      <c r="A315" s="286">
        <v>3</v>
      </c>
      <c r="B315" s="287" t="s">
        <v>649</v>
      </c>
      <c r="C315" s="287"/>
      <c r="D315" s="287" t="s">
        <v>784</v>
      </c>
      <c r="E315" s="288">
        <f t="shared" si="46"/>
        <v>0.24000000000000002</v>
      </c>
      <c r="F315" s="288"/>
      <c r="G315" s="288">
        <f t="shared" si="47"/>
        <v>0.24000000000000002</v>
      </c>
      <c r="H315" s="288">
        <v>0.1</v>
      </c>
      <c r="I315" s="289"/>
      <c r="J315" s="289"/>
      <c r="K315" s="288">
        <v>0.14000000000000001</v>
      </c>
      <c r="L315" s="286" t="s">
        <v>354</v>
      </c>
      <c r="M315" s="338">
        <v>306</v>
      </c>
      <c r="N315" s="286">
        <v>2017</v>
      </c>
      <c r="O315" s="286"/>
    </row>
    <row r="316" spans="1:15" s="290" customFormat="1" ht="11.25">
      <c r="A316" s="286">
        <v>4</v>
      </c>
      <c r="B316" s="287" t="s">
        <v>647</v>
      </c>
      <c r="C316" s="287" t="s">
        <v>364</v>
      </c>
      <c r="D316" s="287" t="s">
        <v>784</v>
      </c>
      <c r="E316" s="288">
        <f t="shared" si="46"/>
        <v>1.6</v>
      </c>
      <c r="F316" s="288"/>
      <c r="G316" s="288">
        <f t="shared" si="47"/>
        <v>1.6</v>
      </c>
      <c r="H316" s="288">
        <v>1.6</v>
      </c>
      <c r="I316" s="289"/>
      <c r="J316" s="289"/>
      <c r="K316" s="288">
        <v>0</v>
      </c>
      <c r="L316" s="286" t="s">
        <v>385</v>
      </c>
      <c r="M316" s="338">
        <v>307</v>
      </c>
      <c r="N316" s="286"/>
      <c r="O316" s="286"/>
    </row>
    <row r="317" spans="1:15" s="290" customFormat="1" ht="22.5">
      <c r="A317" s="286">
        <v>5</v>
      </c>
      <c r="B317" s="287" t="s">
        <v>650</v>
      </c>
      <c r="C317" s="287"/>
      <c r="D317" s="287" t="s">
        <v>784</v>
      </c>
      <c r="E317" s="288">
        <f t="shared" si="46"/>
        <v>0.9</v>
      </c>
      <c r="F317" s="288"/>
      <c r="G317" s="288">
        <f t="shared" si="47"/>
        <v>0.9</v>
      </c>
      <c r="H317" s="288">
        <v>0.27</v>
      </c>
      <c r="I317" s="289"/>
      <c r="J317" s="289"/>
      <c r="K317" s="288">
        <v>0.63</v>
      </c>
      <c r="L317" s="286" t="s">
        <v>400</v>
      </c>
      <c r="M317" s="338">
        <v>311</v>
      </c>
      <c r="N317" s="286"/>
      <c r="O317" s="286"/>
    </row>
    <row r="318" spans="1:15" s="290" customFormat="1" ht="11.25">
      <c r="A318" s="286">
        <v>6</v>
      </c>
      <c r="B318" s="287" t="s">
        <v>651</v>
      </c>
      <c r="C318" s="287"/>
      <c r="D318" s="287" t="s">
        <v>784</v>
      </c>
      <c r="E318" s="288">
        <f t="shared" si="46"/>
        <v>28.5</v>
      </c>
      <c r="F318" s="288"/>
      <c r="G318" s="288">
        <f t="shared" si="47"/>
        <v>28.5</v>
      </c>
      <c r="H318" s="288">
        <v>0</v>
      </c>
      <c r="I318" s="289"/>
      <c r="J318" s="289"/>
      <c r="K318" s="288">
        <v>28.5</v>
      </c>
      <c r="L318" s="286" t="s">
        <v>400</v>
      </c>
      <c r="M318" s="338">
        <v>312</v>
      </c>
      <c r="N318" s="286">
        <v>2016</v>
      </c>
      <c r="O318" s="286"/>
    </row>
    <row r="319" spans="1:15" s="290" customFormat="1" ht="22.5">
      <c r="A319" s="434">
        <v>7</v>
      </c>
      <c r="B319" s="287" t="s">
        <v>652</v>
      </c>
      <c r="C319" s="287"/>
      <c r="D319" s="287" t="s">
        <v>784</v>
      </c>
      <c r="E319" s="288">
        <f>SUM(F319:G319)</f>
        <v>0.25</v>
      </c>
      <c r="F319" s="288"/>
      <c r="G319" s="288">
        <f t="shared" si="47"/>
        <v>0.25</v>
      </c>
      <c r="H319" s="288">
        <v>0</v>
      </c>
      <c r="I319" s="288"/>
      <c r="J319" s="288"/>
      <c r="K319" s="288">
        <v>0.25</v>
      </c>
      <c r="L319" s="286" t="s">
        <v>393</v>
      </c>
      <c r="M319" s="338">
        <v>317</v>
      </c>
      <c r="N319" s="286"/>
      <c r="O319" s="286"/>
    </row>
    <row r="320" spans="1:15" s="290" customFormat="1" ht="22.5">
      <c r="A320" s="435"/>
      <c r="B320" s="287" t="s">
        <v>652</v>
      </c>
      <c r="C320" s="287"/>
      <c r="D320" s="287" t="s">
        <v>784</v>
      </c>
      <c r="E320" s="288">
        <f>SUM(F320:G320)</f>
        <v>0.28000000000000003</v>
      </c>
      <c r="F320" s="288"/>
      <c r="G320" s="288">
        <f t="shared" si="47"/>
        <v>0.28000000000000003</v>
      </c>
      <c r="H320" s="288">
        <v>0</v>
      </c>
      <c r="I320" s="288"/>
      <c r="J320" s="288"/>
      <c r="K320" s="288">
        <v>0.28000000000000003</v>
      </c>
      <c r="L320" s="286" t="s">
        <v>359</v>
      </c>
      <c r="M320" s="338">
        <v>318</v>
      </c>
      <c r="N320" s="286">
        <v>2017</v>
      </c>
      <c r="O320" s="286"/>
    </row>
    <row r="321" spans="1:15" s="290" customFormat="1" ht="22.5">
      <c r="A321" s="435"/>
      <c r="B321" s="287" t="s">
        <v>652</v>
      </c>
      <c r="C321" s="287"/>
      <c r="D321" s="287" t="s">
        <v>784</v>
      </c>
      <c r="E321" s="288">
        <f>SUM(F321:G321)</f>
        <v>0.28000000000000003</v>
      </c>
      <c r="F321" s="288"/>
      <c r="G321" s="288">
        <f t="shared" si="47"/>
        <v>0.28000000000000003</v>
      </c>
      <c r="H321" s="288">
        <v>0</v>
      </c>
      <c r="I321" s="288"/>
      <c r="J321" s="288"/>
      <c r="K321" s="288">
        <v>0.28000000000000003</v>
      </c>
      <c r="L321" s="286" t="s">
        <v>362</v>
      </c>
      <c r="M321" s="338">
        <v>319</v>
      </c>
      <c r="N321" s="286">
        <v>2017</v>
      </c>
      <c r="O321" s="286"/>
    </row>
    <row r="322" spans="1:15" s="290" customFormat="1" ht="22.5">
      <c r="A322" s="435"/>
      <c r="B322" s="287" t="s">
        <v>652</v>
      </c>
      <c r="C322" s="287"/>
      <c r="D322" s="287" t="s">
        <v>784</v>
      </c>
      <c r="E322" s="288">
        <f>F322+G322</f>
        <v>0.28000000000000003</v>
      </c>
      <c r="F322" s="288"/>
      <c r="G322" s="288">
        <f t="shared" si="47"/>
        <v>0.28000000000000003</v>
      </c>
      <c r="H322" s="288">
        <v>0.28000000000000003</v>
      </c>
      <c r="I322" s="289"/>
      <c r="J322" s="289"/>
      <c r="K322" s="288">
        <v>0</v>
      </c>
      <c r="L322" s="286" t="s">
        <v>373</v>
      </c>
      <c r="M322" s="338">
        <v>320</v>
      </c>
      <c r="N322" s="286">
        <v>2017</v>
      </c>
      <c r="O322" s="286"/>
    </row>
    <row r="323" spans="1:15" s="290" customFormat="1" ht="22.5">
      <c r="A323" s="436"/>
      <c r="B323" s="287" t="s">
        <v>652</v>
      </c>
      <c r="C323" s="287"/>
      <c r="D323" s="287" t="s">
        <v>784</v>
      </c>
      <c r="E323" s="288">
        <f>SUM(F323:G323)</f>
        <v>0.28999999999999998</v>
      </c>
      <c r="F323" s="288"/>
      <c r="G323" s="288">
        <f t="shared" si="47"/>
        <v>0.28999999999999998</v>
      </c>
      <c r="H323" s="288">
        <v>0</v>
      </c>
      <c r="I323" s="288"/>
      <c r="J323" s="288"/>
      <c r="K323" s="288">
        <v>0.28999999999999998</v>
      </c>
      <c r="L323" s="286" t="s">
        <v>408</v>
      </c>
      <c r="M323" s="338">
        <v>321</v>
      </c>
      <c r="N323" s="286">
        <v>2017</v>
      </c>
      <c r="O323" s="286"/>
    </row>
    <row r="324" spans="1:15" s="290" customFormat="1" ht="11.25">
      <c r="A324" s="292" t="s">
        <v>653</v>
      </c>
      <c r="B324" s="294" t="s">
        <v>654</v>
      </c>
      <c r="C324" s="281"/>
      <c r="D324" s="281"/>
      <c r="E324" s="283">
        <f>SUM(E325:E334)</f>
        <v>71.549999999999983</v>
      </c>
      <c r="F324" s="283">
        <f t="shared" ref="F324:K324" si="48">SUM(F325:F334)</f>
        <v>0</v>
      </c>
      <c r="G324" s="283">
        <f t="shared" si="48"/>
        <v>71.549999999999983</v>
      </c>
      <c r="H324" s="283">
        <f t="shared" si="48"/>
        <v>1.3</v>
      </c>
      <c r="I324" s="283">
        <f t="shared" si="48"/>
        <v>0</v>
      </c>
      <c r="J324" s="283">
        <f t="shared" si="48"/>
        <v>0</v>
      </c>
      <c r="K324" s="283">
        <f t="shared" si="48"/>
        <v>70.25</v>
      </c>
      <c r="L324" s="282"/>
      <c r="M324" s="342"/>
      <c r="N324" s="282"/>
      <c r="O324" s="303"/>
    </row>
    <row r="325" spans="1:15" s="290" customFormat="1" ht="11.25">
      <c r="A325" s="286">
        <v>1</v>
      </c>
      <c r="B325" s="287" t="s">
        <v>655</v>
      </c>
      <c r="C325" s="287" t="s">
        <v>517</v>
      </c>
      <c r="D325" s="287" t="s">
        <v>785</v>
      </c>
      <c r="E325" s="288">
        <f>F325+G325</f>
        <v>0.02</v>
      </c>
      <c r="F325" s="288"/>
      <c r="G325" s="288">
        <f t="shared" ref="G325:G334" si="49">SUM(H325:K325)</f>
        <v>0.02</v>
      </c>
      <c r="H325" s="288">
        <v>0</v>
      </c>
      <c r="I325" s="288"/>
      <c r="J325" s="288"/>
      <c r="K325" s="288">
        <v>0.02</v>
      </c>
      <c r="L325" s="291" t="s">
        <v>391</v>
      </c>
      <c r="M325" s="338">
        <v>322</v>
      </c>
      <c r="N325" s="286">
        <v>2017</v>
      </c>
      <c r="O325" s="286"/>
    </row>
    <row r="326" spans="1:15" s="290" customFormat="1" ht="22.5">
      <c r="A326" s="286">
        <v>2</v>
      </c>
      <c r="B326" s="287" t="s">
        <v>656</v>
      </c>
      <c r="C326" s="287"/>
      <c r="D326" s="287" t="s">
        <v>785</v>
      </c>
      <c r="E326" s="288">
        <f>F326+G326</f>
        <v>70</v>
      </c>
      <c r="F326" s="288"/>
      <c r="G326" s="288">
        <f t="shared" si="49"/>
        <v>70</v>
      </c>
      <c r="H326" s="288">
        <v>0</v>
      </c>
      <c r="I326" s="288"/>
      <c r="J326" s="288"/>
      <c r="K326" s="288">
        <v>70</v>
      </c>
      <c r="L326" s="291" t="s">
        <v>393</v>
      </c>
      <c r="M326" s="338"/>
      <c r="N326" s="286"/>
      <c r="O326" s="286"/>
    </row>
    <row r="327" spans="1:15" s="290" customFormat="1" ht="11.25">
      <c r="A327" s="286">
        <v>3</v>
      </c>
      <c r="B327" s="287" t="s">
        <v>655</v>
      </c>
      <c r="C327" s="287"/>
      <c r="D327" s="287" t="s">
        <v>785</v>
      </c>
      <c r="E327" s="288">
        <f>SUM(F327:G327)</f>
        <v>0.1</v>
      </c>
      <c r="F327" s="288"/>
      <c r="G327" s="288">
        <f t="shared" si="49"/>
        <v>0.1</v>
      </c>
      <c r="H327" s="288">
        <v>0</v>
      </c>
      <c r="I327" s="288"/>
      <c r="J327" s="288"/>
      <c r="K327" s="288">
        <v>0.1</v>
      </c>
      <c r="L327" s="286" t="s">
        <v>352</v>
      </c>
      <c r="M327" s="338">
        <v>323</v>
      </c>
      <c r="N327" s="286"/>
      <c r="O327" s="286"/>
    </row>
    <row r="328" spans="1:15" s="290" customFormat="1" ht="11.25">
      <c r="A328" s="286">
        <v>4</v>
      </c>
      <c r="B328" s="287" t="s">
        <v>655</v>
      </c>
      <c r="C328" s="287" t="s">
        <v>657</v>
      </c>
      <c r="D328" s="287" t="s">
        <v>785</v>
      </c>
      <c r="E328" s="288">
        <f>F328+G328</f>
        <v>1</v>
      </c>
      <c r="F328" s="288"/>
      <c r="G328" s="288">
        <f t="shared" si="49"/>
        <v>1</v>
      </c>
      <c r="H328" s="288">
        <v>1</v>
      </c>
      <c r="I328" s="288"/>
      <c r="J328" s="288"/>
      <c r="K328" s="288">
        <v>0</v>
      </c>
      <c r="L328" s="291" t="s">
        <v>378</v>
      </c>
      <c r="M328" s="338">
        <v>324</v>
      </c>
      <c r="N328" s="286">
        <v>2017</v>
      </c>
      <c r="O328" s="286"/>
    </row>
    <row r="329" spans="1:15" s="290" customFormat="1" ht="11.25">
      <c r="A329" s="286">
        <v>5</v>
      </c>
      <c r="B329" s="287" t="s">
        <v>655</v>
      </c>
      <c r="C329" s="287" t="s">
        <v>579</v>
      </c>
      <c r="D329" s="287" t="s">
        <v>785</v>
      </c>
      <c r="E329" s="288">
        <f>F329+G329</f>
        <v>0.02</v>
      </c>
      <c r="F329" s="288"/>
      <c r="G329" s="288">
        <f t="shared" si="49"/>
        <v>0.02</v>
      </c>
      <c r="H329" s="288">
        <v>0</v>
      </c>
      <c r="I329" s="289"/>
      <c r="J329" s="289"/>
      <c r="K329" s="288">
        <v>0.02</v>
      </c>
      <c r="L329" s="286" t="s">
        <v>429</v>
      </c>
      <c r="M329" s="338">
        <v>325</v>
      </c>
      <c r="N329" s="286"/>
      <c r="O329" s="286"/>
    </row>
    <row r="330" spans="1:15" s="290" customFormat="1" ht="11.25">
      <c r="A330" s="286">
        <v>6</v>
      </c>
      <c r="B330" s="287" t="s">
        <v>655</v>
      </c>
      <c r="C330" s="287" t="s">
        <v>658</v>
      </c>
      <c r="D330" s="287" t="s">
        <v>785</v>
      </c>
      <c r="E330" s="288">
        <f>F330+G330</f>
        <v>0.09</v>
      </c>
      <c r="F330" s="288"/>
      <c r="G330" s="288">
        <f t="shared" si="49"/>
        <v>0.09</v>
      </c>
      <c r="H330" s="288">
        <v>0.03</v>
      </c>
      <c r="I330" s="289"/>
      <c r="J330" s="289"/>
      <c r="K330" s="288">
        <v>0.06</v>
      </c>
      <c r="L330" s="286" t="s">
        <v>385</v>
      </c>
      <c r="M330" s="338">
        <v>326</v>
      </c>
      <c r="N330" s="286"/>
      <c r="O330" s="286"/>
    </row>
    <row r="331" spans="1:15" s="284" customFormat="1" ht="11.25">
      <c r="A331" s="286">
        <v>7</v>
      </c>
      <c r="B331" s="287" t="s">
        <v>659</v>
      </c>
      <c r="C331" s="287" t="s">
        <v>660</v>
      </c>
      <c r="D331" s="287" t="s">
        <v>785</v>
      </c>
      <c r="E331" s="288">
        <f>F331+G331</f>
        <v>0.1</v>
      </c>
      <c r="F331" s="288"/>
      <c r="G331" s="288">
        <f t="shared" si="49"/>
        <v>0.1</v>
      </c>
      <c r="H331" s="288">
        <v>0.06</v>
      </c>
      <c r="I331" s="289"/>
      <c r="J331" s="289"/>
      <c r="K331" s="288">
        <v>0.04</v>
      </c>
      <c r="L331" s="286" t="s">
        <v>369</v>
      </c>
      <c r="M331" s="338">
        <v>327</v>
      </c>
      <c r="N331" s="286">
        <v>2016</v>
      </c>
      <c r="O331" s="286"/>
    </row>
    <row r="332" spans="1:15" s="284" customFormat="1" ht="11.25">
      <c r="A332" s="286">
        <v>8</v>
      </c>
      <c r="B332" s="287" t="s">
        <v>655</v>
      </c>
      <c r="C332" s="287" t="s">
        <v>494</v>
      </c>
      <c r="D332" s="287" t="s">
        <v>785</v>
      </c>
      <c r="E332" s="288">
        <f>SUM(F332:G332)</f>
        <v>0.05</v>
      </c>
      <c r="F332" s="288"/>
      <c r="G332" s="288">
        <f t="shared" si="49"/>
        <v>0.05</v>
      </c>
      <c r="H332" s="288">
        <v>0.05</v>
      </c>
      <c r="I332" s="288"/>
      <c r="J332" s="288"/>
      <c r="K332" s="288">
        <v>0</v>
      </c>
      <c r="L332" s="286" t="s">
        <v>405</v>
      </c>
      <c r="M332" s="338">
        <v>328</v>
      </c>
      <c r="N332" s="286">
        <v>2017</v>
      </c>
      <c r="O332" s="286"/>
    </row>
    <row r="333" spans="1:15" s="284" customFormat="1" ht="11.25">
      <c r="A333" s="286">
        <v>9</v>
      </c>
      <c r="B333" s="287" t="s">
        <v>655</v>
      </c>
      <c r="C333" s="287" t="s">
        <v>661</v>
      </c>
      <c r="D333" s="287" t="s">
        <v>785</v>
      </c>
      <c r="E333" s="288">
        <f>SUM(F333:G333)</f>
        <v>0.15</v>
      </c>
      <c r="F333" s="288"/>
      <c r="G333" s="288">
        <f t="shared" si="49"/>
        <v>0.15</v>
      </c>
      <c r="H333" s="288">
        <v>0.15</v>
      </c>
      <c r="I333" s="288"/>
      <c r="J333" s="288"/>
      <c r="K333" s="288">
        <v>0</v>
      </c>
      <c r="L333" s="286" t="s">
        <v>405</v>
      </c>
      <c r="M333" s="338">
        <v>329</v>
      </c>
      <c r="N333" s="286"/>
      <c r="O333" s="286"/>
    </row>
    <row r="334" spans="1:15" s="284" customFormat="1" ht="11.25">
      <c r="A334" s="286">
        <v>10</v>
      </c>
      <c r="B334" s="287" t="s">
        <v>655</v>
      </c>
      <c r="C334" s="287" t="s">
        <v>662</v>
      </c>
      <c r="D334" s="287" t="s">
        <v>785</v>
      </c>
      <c r="E334" s="288">
        <f>F334+G334</f>
        <v>0.02</v>
      </c>
      <c r="F334" s="288"/>
      <c r="G334" s="288">
        <f t="shared" si="49"/>
        <v>0.02</v>
      </c>
      <c r="H334" s="288">
        <v>0.01</v>
      </c>
      <c r="I334" s="288"/>
      <c r="J334" s="288"/>
      <c r="K334" s="288">
        <v>0.01</v>
      </c>
      <c r="L334" s="291" t="s">
        <v>460</v>
      </c>
      <c r="M334" s="338">
        <v>330</v>
      </c>
      <c r="N334" s="286"/>
      <c r="O334" s="286"/>
    </row>
    <row r="335" spans="1:15" s="284" customFormat="1" ht="21">
      <c r="A335" s="292" t="s">
        <v>663</v>
      </c>
      <c r="B335" s="294" t="s">
        <v>664</v>
      </c>
      <c r="C335" s="281"/>
      <c r="D335" s="281"/>
      <c r="E335" s="283">
        <f>SUM(E336:E338)</f>
        <v>0.15</v>
      </c>
      <c r="F335" s="283">
        <f t="shared" ref="F335:K335" si="50">SUM(F336:F338)</f>
        <v>0</v>
      </c>
      <c r="G335" s="283">
        <f t="shared" si="50"/>
        <v>0.15</v>
      </c>
      <c r="H335" s="283">
        <f t="shared" si="50"/>
        <v>0</v>
      </c>
      <c r="I335" s="283">
        <f t="shared" si="50"/>
        <v>0</v>
      </c>
      <c r="J335" s="283">
        <f t="shared" si="50"/>
        <v>0</v>
      </c>
      <c r="K335" s="283">
        <f t="shared" si="50"/>
        <v>0.15</v>
      </c>
      <c r="L335" s="356"/>
      <c r="M335" s="342"/>
      <c r="N335" s="282"/>
      <c r="O335" s="303"/>
    </row>
    <row r="336" spans="1:15" s="284" customFormat="1" ht="11.25">
      <c r="A336" s="286">
        <v>1</v>
      </c>
      <c r="B336" s="293" t="s">
        <v>665</v>
      </c>
      <c r="C336" s="287" t="s">
        <v>478</v>
      </c>
      <c r="D336" s="287" t="s">
        <v>786</v>
      </c>
      <c r="E336" s="288">
        <f>F336+G336</f>
        <v>0.1</v>
      </c>
      <c r="F336" s="288"/>
      <c r="G336" s="288">
        <f>SUM(H336:K336)</f>
        <v>0.1</v>
      </c>
      <c r="H336" s="288">
        <v>0</v>
      </c>
      <c r="I336" s="289"/>
      <c r="J336" s="289"/>
      <c r="K336" s="288">
        <v>0.1</v>
      </c>
      <c r="L336" s="286" t="s">
        <v>393</v>
      </c>
      <c r="M336" s="338">
        <v>331</v>
      </c>
      <c r="N336" s="286"/>
      <c r="O336" s="286"/>
    </row>
    <row r="337" spans="1:15" s="284" customFormat="1" ht="11.25">
      <c r="A337" s="286">
        <v>2</v>
      </c>
      <c r="B337" s="293" t="s">
        <v>665</v>
      </c>
      <c r="C337" s="287" t="s">
        <v>481</v>
      </c>
      <c r="D337" s="287" t="s">
        <v>786</v>
      </c>
      <c r="E337" s="288">
        <f>SUM(F337:G337)</f>
        <v>0.03</v>
      </c>
      <c r="F337" s="288"/>
      <c r="G337" s="288">
        <f>SUM(H337:K337)</f>
        <v>0.03</v>
      </c>
      <c r="H337" s="288">
        <v>0</v>
      </c>
      <c r="I337" s="288"/>
      <c r="J337" s="288"/>
      <c r="K337" s="288">
        <v>0.03</v>
      </c>
      <c r="L337" s="286" t="s">
        <v>352</v>
      </c>
      <c r="M337" s="338">
        <v>332</v>
      </c>
      <c r="N337" s="286">
        <v>2017</v>
      </c>
      <c r="O337" s="286"/>
    </row>
    <row r="338" spans="1:15" s="284" customFormat="1" ht="11.25">
      <c r="A338" s="286">
        <v>3</v>
      </c>
      <c r="B338" s="293" t="s">
        <v>665</v>
      </c>
      <c r="C338" s="287" t="s">
        <v>662</v>
      </c>
      <c r="D338" s="287" t="s">
        <v>786</v>
      </c>
      <c r="E338" s="288">
        <f>F338+G338</f>
        <v>0.02</v>
      </c>
      <c r="F338" s="288"/>
      <c r="G338" s="288">
        <f>SUM(H338:K338)</f>
        <v>0.02</v>
      </c>
      <c r="H338" s="288">
        <v>0</v>
      </c>
      <c r="I338" s="288"/>
      <c r="J338" s="288"/>
      <c r="K338" s="288">
        <v>0.02</v>
      </c>
      <c r="L338" s="291" t="s">
        <v>460</v>
      </c>
      <c r="M338" s="338">
        <v>334</v>
      </c>
      <c r="N338" s="286"/>
      <c r="O338" s="286"/>
    </row>
    <row r="339" spans="1:15" s="284" customFormat="1" ht="21">
      <c r="A339" s="292" t="s">
        <v>666</v>
      </c>
      <c r="B339" s="294" t="s">
        <v>667</v>
      </c>
      <c r="C339" s="281"/>
      <c r="D339" s="281"/>
      <c r="E339" s="283">
        <f>SUM(E340:E349)</f>
        <v>10.98</v>
      </c>
      <c r="F339" s="283">
        <f t="shared" ref="F339:K339" si="51">SUM(F340:F349)</f>
        <v>1.26</v>
      </c>
      <c r="G339" s="283">
        <f t="shared" si="51"/>
        <v>9.7199999999999989</v>
      </c>
      <c r="H339" s="283">
        <f t="shared" si="51"/>
        <v>6.2799999999999994</v>
      </c>
      <c r="I339" s="283">
        <f t="shared" si="51"/>
        <v>0</v>
      </c>
      <c r="J339" s="283">
        <f t="shared" si="51"/>
        <v>0</v>
      </c>
      <c r="K339" s="283">
        <f t="shared" si="51"/>
        <v>3.44</v>
      </c>
      <c r="L339" s="356"/>
      <c r="M339" s="342"/>
      <c r="N339" s="282"/>
      <c r="O339" s="303"/>
    </row>
    <row r="340" spans="1:15" s="284" customFormat="1" ht="22.5">
      <c r="A340" s="286">
        <v>1</v>
      </c>
      <c r="B340" s="287" t="s">
        <v>668</v>
      </c>
      <c r="C340" s="287" t="s">
        <v>669</v>
      </c>
      <c r="D340" s="287" t="s">
        <v>787</v>
      </c>
      <c r="E340" s="288">
        <f>F340+G340</f>
        <v>0.4</v>
      </c>
      <c r="F340" s="288"/>
      <c r="G340" s="288">
        <f t="shared" ref="G340:G349" si="52">SUM(H340:K340)</f>
        <v>0.4</v>
      </c>
      <c r="H340" s="288">
        <v>0.4</v>
      </c>
      <c r="I340" s="288"/>
      <c r="J340" s="288"/>
      <c r="K340" s="288">
        <v>0</v>
      </c>
      <c r="L340" s="286" t="s">
        <v>390</v>
      </c>
      <c r="M340" s="338">
        <v>335</v>
      </c>
      <c r="N340" s="286"/>
      <c r="O340" s="286"/>
    </row>
    <row r="341" spans="1:15" s="284" customFormat="1" ht="11.25">
      <c r="A341" s="286">
        <v>2</v>
      </c>
      <c r="B341" s="287" t="s">
        <v>668</v>
      </c>
      <c r="C341" s="287" t="s">
        <v>478</v>
      </c>
      <c r="D341" s="287" t="s">
        <v>787</v>
      </c>
      <c r="E341" s="288">
        <f>F341+G341</f>
        <v>0.6</v>
      </c>
      <c r="F341" s="288"/>
      <c r="G341" s="288">
        <f t="shared" si="52"/>
        <v>0.6</v>
      </c>
      <c r="H341" s="288">
        <v>0</v>
      </c>
      <c r="I341" s="289"/>
      <c r="J341" s="289"/>
      <c r="K341" s="288">
        <v>0.6</v>
      </c>
      <c r="L341" s="286" t="s">
        <v>393</v>
      </c>
      <c r="M341" s="338">
        <v>336</v>
      </c>
      <c r="N341" s="286"/>
      <c r="O341" s="286"/>
    </row>
    <row r="342" spans="1:15" s="284" customFormat="1" ht="11.25">
      <c r="A342" s="286">
        <v>3</v>
      </c>
      <c r="B342" s="287" t="s">
        <v>670</v>
      </c>
      <c r="C342" s="287" t="s">
        <v>366</v>
      </c>
      <c r="D342" s="287" t="s">
        <v>787</v>
      </c>
      <c r="E342" s="288">
        <f>F342+G342</f>
        <v>1.32</v>
      </c>
      <c r="F342" s="288">
        <v>0.32</v>
      </c>
      <c r="G342" s="288">
        <f t="shared" si="52"/>
        <v>1</v>
      </c>
      <c r="H342" s="288">
        <v>0</v>
      </c>
      <c r="I342" s="289"/>
      <c r="J342" s="289"/>
      <c r="K342" s="288">
        <v>1</v>
      </c>
      <c r="L342" s="286" t="s">
        <v>354</v>
      </c>
      <c r="M342" s="338">
        <v>337</v>
      </c>
      <c r="N342" s="286">
        <v>2016</v>
      </c>
      <c r="O342" s="286"/>
    </row>
    <row r="343" spans="1:15" s="284" customFormat="1" ht="11.25">
      <c r="A343" s="286">
        <v>4</v>
      </c>
      <c r="B343" s="287" t="s">
        <v>670</v>
      </c>
      <c r="C343" s="287" t="s">
        <v>579</v>
      </c>
      <c r="D343" s="287" t="s">
        <v>787</v>
      </c>
      <c r="E343" s="288">
        <f>SUM(F343:G343)</f>
        <v>0.29000000000000004</v>
      </c>
      <c r="F343" s="288">
        <v>0.14000000000000001</v>
      </c>
      <c r="G343" s="288">
        <f t="shared" si="52"/>
        <v>0.15</v>
      </c>
      <c r="H343" s="288">
        <v>0.15</v>
      </c>
      <c r="I343" s="288"/>
      <c r="J343" s="288"/>
      <c r="K343" s="288">
        <v>0</v>
      </c>
      <c r="L343" s="286" t="s">
        <v>357</v>
      </c>
      <c r="M343" s="338">
        <v>338</v>
      </c>
      <c r="N343" s="286"/>
      <c r="O343" s="286"/>
    </row>
    <row r="344" spans="1:15" s="284" customFormat="1" ht="11.25">
      <c r="A344" s="286">
        <v>5</v>
      </c>
      <c r="B344" s="287" t="s">
        <v>668</v>
      </c>
      <c r="C344" s="287" t="s">
        <v>487</v>
      </c>
      <c r="D344" s="287" t="s">
        <v>787</v>
      </c>
      <c r="E344" s="288">
        <f>F344+G344</f>
        <v>0.43000000000000005</v>
      </c>
      <c r="F344" s="288"/>
      <c r="G344" s="288">
        <f t="shared" si="52"/>
        <v>0.43000000000000005</v>
      </c>
      <c r="H344" s="288">
        <v>0.23</v>
      </c>
      <c r="I344" s="289"/>
      <c r="J344" s="289"/>
      <c r="K344" s="288">
        <v>0.2</v>
      </c>
      <c r="L344" s="286" t="s">
        <v>404</v>
      </c>
      <c r="M344" s="338">
        <v>339</v>
      </c>
      <c r="N344" s="286"/>
      <c r="O344" s="286"/>
    </row>
    <row r="345" spans="1:15" s="284" customFormat="1" ht="22.5">
      <c r="A345" s="286">
        <v>6</v>
      </c>
      <c r="B345" s="287" t="s">
        <v>668</v>
      </c>
      <c r="C345" s="287" t="s">
        <v>671</v>
      </c>
      <c r="D345" s="287" t="s">
        <v>787</v>
      </c>
      <c r="E345" s="288">
        <f>F345+G345</f>
        <v>1.8</v>
      </c>
      <c r="F345" s="288"/>
      <c r="G345" s="288">
        <f t="shared" si="52"/>
        <v>1.8</v>
      </c>
      <c r="H345" s="288">
        <v>1.8</v>
      </c>
      <c r="I345" s="289"/>
      <c r="J345" s="289"/>
      <c r="K345" s="288">
        <v>0</v>
      </c>
      <c r="L345" s="286" t="s">
        <v>369</v>
      </c>
      <c r="M345" s="338">
        <v>340</v>
      </c>
      <c r="N345" s="286">
        <v>2017</v>
      </c>
      <c r="O345" s="286"/>
    </row>
    <row r="346" spans="1:15" s="284" customFormat="1" ht="11.25">
      <c r="A346" s="286">
        <v>7</v>
      </c>
      <c r="B346" s="287" t="s">
        <v>670</v>
      </c>
      <c r="C346" s="287" t="s">
        <v>672</v>
      </c>
      <c r="D346" s="287" t="s">
        <v>787</v>
      </c>
      <c r="E346" s="288">
        <f>SUM(F346:G346)</f>
        <v>0.89</v>
      </c>
      <c r="F346" s="288">
        <v>0.25</v>
      </c>
      <c r="G346" s="288">
        <f t="shared" si="52"/>
        <v>0.64</v>
      </c>
      <c r="H346" s="288">
        <v>0.6</v>
      </c>
      <c r="I346" s="288"/>
      <c r="J346" s="288"/>
      <c r="K346" s="288">
        <v>0.04</v>
      </c>
      <c r="L346" s="286" t="s">
        <v>405</v>
      </c>
      <c r="M346" s="338">
        <v>341</v>
      </c>
      <c r="N346" s="286"/>
      <c r="O346" s="286"/>
    </row>
    <row r="347" spans="1:15" s="284" customFormat="1" ht="11.25">
      <c r="A347" s="286">
        <v>8</v>
      </c>
      <c r="B347" s="287" t="s">
        <v>670</v>
      </c>
      <c r="C347" s="287" t="s">
        <v>487</v>
      </c>
      <c r="D347" s="287" t="s">
        <v>787</v>
      </c>
      <c r="E347" s="288">
        <f>F347+G347</f>
        <v>0.75</v>
      </c>
      <c r="F347" s="288">
        <v>0.55000000000000004</v>
      </c>
      <c r="G347" s="288">
        <f t="shared" si="52"/>
        <v>0.2</v>
      </c>
      <c r="H347" s="288">
        <v>0</v>
      </c>
      <c r="I347" s="288"/>
      <c r="J347" s="288"/>
      <c r="K347" s="288">
        <v>0.2</v>
      </c>
      <c r="L347" s="286" t="s">
        <v>387</v>
      </c>
      <c r="M347" s="338">
        <v>342</v>
      </c>
      <c r="N347" s="286"/>
      <c r="O347" s="286"/>
    </row>
    <row r="348" spans="1:15" s="284" customFormat="1" ht="11.25">
      <c r="A348" s="286">
        <v>9</v>
      </c>
      <c r="B348" s="287" t="s">
        <v>668</v>
      </c>
      <c r="C348" s="287" t="s">
        <v>673</v>
      </c>
      <c r="D348" s="287" t="s">
        <v>787</v>
      </c>
      <c r="E348" s="288">
        <f>F348+G348</f>
        <v>2.5</v>
      </c>
      <c r="F348" s="288"/>
      <c r="G348" s="288">
        <f t="shared" si="52"/>
        <v>2.5</v>
      </c>
      <c r="H348" s="288">
        <v>2.5</v>
      </c>
      <c r="I348" s="289"/>
      <c r="J348" s="289"/>
      <c r="K348" s="288">
        <v>0</v>
      </c>
      <c r="L348" s="286" t="s">
        <v>371</v>
      </c>
      <c r="M348" s="338">
        <v>343</v>
      </c>
      <c r="N348" s="286"/>
      <c r="O348" s="286"/>
    </row>
    <row r="349" spans="1:15" s="284" customFormat="1" ht="22.5">
      <c r="A349" s="286">
        <v>10</v>
      </c>
      <c r="B349" s="287" t="s">
        <v>668</v>
      </c>
      <c r="C349" s="287" t="s">
        <v>674</v>
      </c>
      <c r="D349" s="287" t="s">
        <v>787</v>
      </c>
      <c r="E349" s="288">
        <f>SUM(F349:G349)</f>
        <v>2</v>
      </c>
      <c r="F349" s="288"/>
      <c r="G349" s="288">
        <f t="shared" si="52"/>
        <v>2</v>
      </c>
      <c r="H349" s="288">
        <v>0.6</v>
      </c>
      <c r="I349" s="288"/>
      <c r="J349" s="288"/>
      <c r="K349" s="288">
        <v>1.4</v>
      </c>
      <c r="L349" s="286" t="s">
        <v>408</v>
      </c>
      <c r="M349" s="338">
        <v>344</v>
      </c>
      <c r="N349" s="286" t="s">
        <v>675</v>
      </c>
      <c r="O349" s="286"/>
    </row>
    <row r="350" spans="1:15" s="284" customFormat="1" ht="21">
      <c r="A350" s="292" t="s">
        <v>676</v>
      </c>
      <c r="B350" s="294" t="s">
        <v>101</v>
      </c>
      <c r="C350" s="281"/>
      <c r="D350" s="281"/>
      <c r="E350" s="283">
        <f>E351</f>
        <v>0.53</v>
      </c>
      <c r="F350" s="283">
        <f t="shared" ref="F350:K350" si="53">F351</f>
        <v>0</v>
      </c>
      <c r="G350" s="283">
        <f t="shared" si="53"/>
        <v>0.53</v>
      </c>
      <c r="H350" s="283">
        <f t="shared" si="53"/>
        <v>0</v>
      </c>
      <c r="I350" s="283">
        <f t="shared" si="53"/>
        <v>0</v>
      </c>
      <c r="J350" s="283">
        <f t="shared" si="53"/>
        <v>0</v>
      </c>
      <c r="K350" s="283">
        <f t="shared" si="53"/>
        <v>0.53</v>
      </c>
      <c r="L350" s="282"/>
      <c r="M350" s="342"/>
      <c r="N350" s="282"/>
      <c r="O350" s="303"/>
    </row>
    <row r="351" spans="1:15" s="284" customFormat="1" ht="33.75">
      <c r="A351" s="286">
        <v>1</v>
      </c>
      <c r="B351" s="297" t="s">
        <v>677</v>
      </c>
      <c r="C351" s="287" t="s">
        <v>523</v>
      </c>
      <c r="D351" s="287" t="s">
        <v>140</v>
      </c>
      <c r="E351" s="288">
        <f t="shared" ref="E351:E366" si="54">F351+G351</f>
        <v>0.53</v>
      </c>
      <c r="F351" s="288"/>
      <c r="G351" s="288">
        <f>SUM(H351:K351)</f>
        <v>0.53</v>
      </c>
      <c r="H351" s="288">
        <v>0</v>
      </c>
      <c r="I351" s="288"/>
      <c r="J351" s="288"/>
      <c r="K351" s="288">
        <v>0.53</v>
      </c>
      <c r="L351" s="291" t="s">
        <v>378</v>
      </c>
      <c r="M351" s="338">
        <v>345</v>
      </c>
      <c r="N351" s="286">
        <v>2017</v>
      </c>
      <c r="O351" s="286"/>
    </row>
    <row r="352" spans="1:15" s="284" customFormat="1" ht="11.25">
      <c r="A352" s="292" t="s">
        <v>678</v>
      </c>
      <c r="B352" s="294" t="s">
        <v>81</v>
      </c>
      <c r="C352" s="281"/>
      <c r="D352" s="281"/>
      <c r="E352" s="283">
        <f>SUM(E353:E357)</f>
        <v>7.5</v>
      </c>
      <c r="F352" s="283">
        <f t="shared" ref="F352:K352" si="55">SUM(F353:F357)</f>
        <v>0</v>
      </c>
      <c r="G352" s="283">
        <f t="shared" si="55"/>
        <v>7.5</v>
      </c>
      <c r="H352" s="283">
        <f t="shared" si="55"/>
        <v>2</v>
      </c>
      <c r="I352" s="283">
        <f t="shared" si="55"/>
        <v>0</v>
      </c>
      <c r="J352" s="283">
        <f t="shared" si="55"/>
        <v>0</v>
      </c>
      <c r="K352" s="283">
        <f t="shared" si="55"/>
        <v>5.5</v>
      </c>
      <c r="L352" s="356"/>
      <c r="M352" s="342"/>
      <c r="N352" s="282"/>
      <c r="O352" s="303"/>
    </row>
    <row r="353" spans="1:15" s="284" customFormat="1" ht="11.25">
      <c r="A353" s="286">
        <v>1</v>
      </c>
      <c r="B353" s="287" t="s">
        <v>679</v>
      </c>
      <c r="C353" s="287" t="s">
        <v>518</v>
      </c>
      <c r="D353" s="287" t="s">
        <v>70</v>
      </c>
      <c r="E353" s="288">
        <f t="shared" si="54"/>
        <v>1</v>
      </c>
      <c r="F353" s="288"/>
      <c r="G353" s="288">
        <f>SUM(H353:K353)</f>
        <v>1</v>
      </c>
      <c r="H353" s="288">
        <v>1</v>
      </c>
      <c r="I353" s="289"/>
      <c r="J353" s="289"/>
      <c r="K353" s="288">
        <v>0</v>
      </c>
      <c r="L353" s="291" t="s">
        <v>419</v>
      </c>
      <c r="M353" s="338">
        <v>346</v>
      </c>
      <c r="N353" s="286"/>
      <c r="O353" s="286"/>
    </row>
    <row r="354" spans="1:15" s="284" customFormat="1" ht="11.25">
      <c r="A354" s="286">
        <v>2</v>
      </c>
      <c r="B354" s="287" t="s">
        <v>679</v>
      </c>
      <c r="C354" s="287" t="s">
        <v>680</v>
      </c>
      <c r="D354" s="287" t="s">
        <v>70</v>
      </c>
      <c r="E354" s="288">
        <f t="shared" si="54"/>
        <v>1</v>
      </c>
      <c r="F354" s="288"/>
      <c r="G354" s="288">
        <f>SUM(H354:K354)</f>
        <v>1</v>
      </c>
      <c r="H354" s="288">
        <v>0</v>
      </c>
      <c r="I354" s="289"/>
      <c r="J354" s="289"/>
      <c r="K354" s="288">
        <v>1</v>
      </c>
      <c r="L354" s="286" t="s">
        <v>381</v>
      </c>
      <c r="M354" s="338">
        <v>347</v>
      </c>
      <c r="N354" s="286"/>
      <c r="O354" s="286"/>
    </row>
    <row r="355" spans="1:15" s="284" customFormat="1" ht="11.25">
      <c r="A355" s="286">
        <v>3</v>
      </c>
      <c r="B355" s="287" t="s">
        <v>679</v>
      </c>
      <c r="C355" s="287" t="s">
        <v>681</v>
      </c>
      <c r="D355" s="287" t="s">
        <v>70</v>
      </c>
      <c r="E355" s="288">
        <f t="shared" si="54"/>
        <v>1</v>
      </c>
      <c r="F355" s="288"/>
      <c r="G355" s="288">
        <f>SUM(H355:K355)</f>
        <v>1</v>
      </c>
      <c r="H355" s="288">
        <v>0</v>
      </c>
      <c r="I355" s="289"/>
      <c r="J355" s="289"/>
      <c r="K355" s="288">
        <v>1</v>
      </c>
      <c r="L355" s="286" t="s">
        <v>354</v>
      </c>
      <c r="M355" s="338">
        <v>348</v>
      </c>
      <c r="N355" s="286">
        <v>2017</v>
      </c>
      <c r="O355" s="286"/>
    </row>
    <row r="356" spans="1:15" s="284" customFormat="1" ht="22.5">
      <c r="A356" s="286">
        <v>4</v>
      </c>
      <c r="B356" s="287" t="s">
        <v>679</v>
      </c>
      <c r="C356" s="287"/>
      <c r="D356" s="287" t="s">
        <v>70</v>
      </c>
      <c r="E356" s="288">
        <f t="shared" si="54"/>
        <v>1</v>
      </c>
      <c r="F356" s="288"/>
      <c r="G356" s="288">
        <f>SUM(H356:K356)</f>
        <v>1</v>
      </c>
      <c r="H356" s="288">
        <v>1</v>
      </c>
      <c r="I356" s="289"/>
      <c r="J356" s="289"/>
      <c r="K356" s="288">
        <v>0</v>
      </c>
      <c r="L356" s="286" t="s">
        <v>400</v>
      </c>
      <c r="M356" s="338">
        <v>349</v>
      </c>
      <c r="N356" s="286" t="s">
        <v>401</v>
      </c>
      <c r="O356" s="286"/>
    </row>
    <row r="357" spans="1:15" s="284" customFormat="1" ht="11.25">
      <c r="A357" s="286">
        <v>5</v>
      </c>
      <c r="B357" s="287" t="s">
        <v>682</v>
      </c>
      <c r="C357" s="287"/>
      <c r="D357" s="287" t="s">
        <v>70</v>
      </c>
      <c r="E357" s="288">
        <f t="shared" si="54"/>
        <v>3.5</v>
      </c>
      <c r="F357" s="288"/>
      <c r="G357" s="288">
        <f>SUM(H357:K357)</f>
        <v>3.5</v>
      </c>
      <c r="H357" s="288">
        <v>0</v>
      </c>
      <c r="I357" s="289"/>
      <c r="J357" s="289"/>
      <c r="K357" s="288">
        <v>3.5</v>
      </c>
      <c r="L357" s="286" t="s">
        <v>357</v>
      </c>
      <c r="M357" s="338">
        <v>350</v>
      </c>
      <c r="N357" s="286"/>
      <c r="O357" s="286"/>
    </row>
    <row r="358" spans="1:15" s="284" customFormat="1" ht="11.25">
      <c r="A358" s="292" t="s">
        <v>683</v>
      </c>
      <c r="B358" s="294" t="s">
        <v>88</v>
      </c>
      <c r="C358" s="281"/>
      <c r="D358" s="281"/>
      <c r="E358" s="283">
        <f>SUM(E359:E402)</f>
        <v>121.21200000000002</v>
      </c>
      <c r="F358" s="283">
        <f t="shared" ref="F358:K358" si="56">SUM(F359:F402)</f>
        <v>0</v>
      </c>
      <c r="G358" s="283">
        <f>SUM(G359:G402)</f>
        <v>121.21200000000002</v>
      </c>
      <c r="H358" s="283">
        <f t="shared" si="56"/>
        <v>67.860000000000014</v>
      </c>
      <c r="I358" s="283">
        <f t="shared" si="56"/>
        <v>0</v>
      </c>
      <c r="J358" s="283">
        <f t="shared" si="56"/>
        <v>0</v>
      </c>
      <c r="K358" s="283">
        <f t="shared" si="56"/>
        <v>53.351999999999997</v>
      </c>
      <c r="L358" s="282"/>
      <c r="M358" s="342"/>
      <c r="N358" s="282"/>
      <c r="O358" s="303"/>
    </row>
    <row r="359" spans="1:15" s="284" customFormat="1" ht="11.25">
      <c r="A359" s="286">
        <v>1</v>
      </c>
      <c r="B359" s="287" t="s">
        <v>684</v>
      </c>
      <c r="C359" s="287" t="s">
        <v>364</v>
      </c>
      <c r="D359" s="287" t="s">
        <v>93</v>
      </c>
      <c r="E359" s="288">
        <f t="shared" si="54"/>
        <v>1.62</v>
      </c>
      <c r="F359" s="288"/>
      <c r="G359" s="288">
        <f t="shared" ref="G359:G402" si="57">SUM(H359:K359)</f>
        <v>1.62</v>
      </c>
      <c r="H359" s="288">
        <v>1.62</v>
      </c>
      <c r="I359" s="289">
        <v>0</v>
      </c>
      <c r="J359" s="289">
        <v>0</v>
      </c>
      <c r="K359" s="288">
        <v>0</v>
      </c>
      <c r="L359" s="286" t="s">
        <v>390</v>
      </c>
      <c r="M359" s="338">
        <v>351</v>
      </c>
      <c r="N359" s="286">
        <v>2016</v>
      </c>
      <c r="O359" s="286"/>
    </row>
    <row r="360" spans="1:15" s="284" customFormat="1" ht="22.5">
      <c r="A360" s="286">
        <v>2</v>
      </c>
      <c r="B360" s="287" t="s">
        <v>684</v>
      </c>
      <c r="C360" s="287" t="s">
        <v>364</v>
      </c>
      <c r="D360" s="287" t="s">
        <v>93</v>
      </c>
      <c r="E360" s="288">
        <f t="shared" si="54"/>
        <v>5.42</v>
      </c>
      <c r="F360" s="288"/>
      <c r="G360" s="288">
        <f t="shared" si="57"/>
        <v>5.42</v>
      </c>
      <c r="H360" s="288">
        <v>5.2</v>
      </c>
      <c r="I360" s="289">
        <v>0</v>
      </c>
      <c r="J360" s="289">
        <v>0</v>
      </c>
      <c r="K360" s="288">
        <v>0.22</v>
      </c>
      <c r="L360" s="286" t="s">
        <v>390</v>
      </c>
      <c r="M360" s="338">
        <v>352</v>
      </c>
      <c r="N360" s="286" t="s">
        <v>685</v>
      </c>
      <c r="O360" s="286"/>
    </row>
    <row r="361" spans="1:15" s="284" customFormat="1" ht="11.25">
      <c r="A361" s="286">
        <v>3</v>
      </c>
      <c r="B361" s="287" t="s">
        <v>684</v>
      </c>
      <c r="C361" s="287" t="s">
        <v>364</v>
      </c>
      <c r="D361" s="287" t="s">
        <v>93</v>
      </c>
      <c r="E361" s="288">
        <f t="shared" si="54"/>
        <v>0.04</v>
      </c>
      <c r="F361" s="288"/>
      <c r="G361" s="288">
        <f t="shared" si="57"/>
        <v>0.04</v>
      </c>
      <c r="H361" s="288">
        <v>0</v>
      </c>
      <c r="I361" s="289"/>
      <c r="J361" s="289"/>
      <c r="K361" s="288">
        <v>0.04</v>
      </c>
      <c r="L361" s="286" t="s">
        <v>376</v>
      </c>
      <c r="M361" s="338">
        <v>353</v>
      </c>
      <c r="N361" s="286">
        <v>2016</v>
      </c>
      <c r="O361" s="286"/>
    </row>
    <row r="362" spans="1:15" s="284" customFormat="1" ht="22.5">
      <c r="A362" s="286">
        <v>4</v>
      </c>
      <c r="B362" s="287" t="s">
        <v>684</v>
      </c>
      <c r="C362" s="287" t="s">
        <v>364</v>
      </c>
      <c r="D362" s="287" t="s">
        <v>93</v>
      </c>
      <c r="E362" s="288">
        <f t="shared" si="54"/>
        <v>4.38</v>
      </c>
      <c r="F362" s="288"/>
      <c r="G362" s="288">
        <f t="shared" si="57"/>
        <v>4.38</v>
      </c>
      <c r="H362" s="288">
        <v>1.5</v>
      </c>
      <c r="I362" s="289">
        <v>0</v>
      </c>
      <c r="J362" s="289">
        <v>0</v>
      </c>
      <c r="K362" s="288">
        <v>2.88</v>
      </c>
      <c r="L362" s="286" t="s">
        <v>376</v>
      </c>
      <c r="M362" s="338">
        <v>354</v>
      </c>
      <c r="N362" s="286" t="s">
        <v>686</v>
      </c>
      <c r="O362" s="286"/>
    </row>
    <row r="363" spans="1:15" s="284" customFormat="1" ht="11.25">
      <c r="A363" s="286">
        <v>5</v>
      </c>
      <c r="B363" s="287" t="s">
        <v>687</v>
      </c>
      <c r="C363" s="287" t="s">
        <v>364</v>
      </c>
      <c r="D363" s="287" t="s">
        <v>93</v>
      </c>
      <c r="E363" s="288">
        <f t="shared" si="54"/>
        <v>1</v>
      </c>
      <c r="F363" s="288"/>
      <c r="G363" s="288">
        <f t="shared" si="57"/>
        <v>1</v>
      </c>
      <c r="H363" s="288">
        <v>0</v>
      </c>
      <c r="I363" s="288"/>
      <c r="J363" s="288"/>
      <c r="K363" s="288">
        <v>1</v>
      </c>
      <c r="L363" s="291" t="s">
        <v>391</v>
      </c>
      <c r="M363" s="338">
        <v>355</v>
      </c>
      <c r="N363" s="286"/>
      <c r="O363" s="286"/>
    </row>
    <row r="364" spans="1:15" s="284" customFormat="1" ht="11.25">
      <c r="A364" s="286">
        <v>6</v>
      </c>
      <c r="B364" s="287" t="s">
        <v>684</v>
      </c>
      <c r="C364" s="287" t="s">
        <v>364</v>
      </c>
      <c r="D364" s="287" t="s">
        <v>93</v>
      </c>
      <c r="E364" s="288">
        <f t="shared" si="54"/>
        <v>2.4</v>
      </c>
      <c r="F364" s="288"/>
      <c r="G364" s="288">
        <f t="shared" si="57"/>
        <v>2.4</v>
      </c>
      <c r="H364" s="288">
        <v>0</v>
      </c>
      <c r="I364" s="288"/>
      <c r="J364" s="288"/>
      <c r="K364" s="288">
        <v>2.4</v>
      </c>
      <c r="L364" s="291" t="s">
        <v>391</v>
      </c>
      <c r="M364" s="338">
        <v>356</v>
      </c>
      <c r="N364" s="286"/>
      <c r="O364" s="286"/>
    </row>
    <row r="365" spans="1:15" s="284" customFormat="1" ht="11.25">
      <c r="A365" s="286">
        <v>7</v>
      </c>
      <c r="B365" s="287" t="s">
        <v>684</v>
      </c>
      <c r="C365" s="287" t="s">
        <v>364</v>
      </c>
      <c r="D365" s="287" t="s">
        <v>93</v>
      </c>
      <c r="E365" s="288">
        <f t="shared" si="54"/>
        <v>3.9099999999999997</v>
      </c>
      <c r="F365" s="288"/>
      <c r="G365" s="288">
        <f t="shared" si="57"/>
        <v>3.9099999999999997</v>
      </c>
      <c r="H365" s="288">
        <v>3.8</v>
      </c>
      <c r="I365" s="288">
        <v>0</v>
      </c>
      <c r="J365" s="288">
        <v>0</v>
      </c>
      <c r="K365" s="288">
        <v>0.11</v>
      </c>
      <c r="L365" s="291" t="s">
        <v>419</v>
      </c>
      <c r="M365" s="338">
        <v>357</v>
      </c>
      <c r="N365" s="286"/>
      <c r="O365" s="286"/>
    </row>
    <row r="366" spans="1:15" s="284" customFormat="1" ht="22.5">
      <c r="A366" s="286">
        <v>8</v>
      </c>
      <c r="B366" s="287" t="s">
        <v>684</v>
      </c>
      <c r="C366" s="287" t="s">
        <v>364</v>
      </c>
      <c r="D366" s="287" t="s">
        <v>93</v>
      </c>
      <c r="E366" s="288">
        <f t="shared" si="54"/>
        <v>5.4</v>
      </c>
      <c r="F366" s="288"/>
      <c r="G366" s="288">
        <f t="shared" si="57"/>
        <v>5.4</v>
      </c>
      <c r="H366" s="288">
        <v>2.2000000000000002</v>
      </c>
      <c r="I366" s="288">
        <v>0</v>
      </c>
      <c r="J366" s="288">
        <v>0</v>
      </c>
      <c r="K366" s="288">
        <v>3.2</v>
      </c>
      <c r="L366" s="286" t="s">
        <v>393</v>
      </c>
      <c r="M366" s="338">
        <v>358</v>
      </c>
      <c r="N366" s="286" t="s">
        <v>688</v>
      </c>
      <c r="O366" s="286"/>
    </row>
    <row r="367" spans="1:15" s="284" customFormat="1" ht="22.5">
      <c r="A367" s="286">
        <v>9</v>
      </c>
      <c r="B367" s="287" t="s">
        <v>684</v>
      </c>
      <c r="C367" s="287" t="s">
        <v>364</v>
      </c>
      <c r="D367" s="287" t="s">
        <v>93</v>
      </c>
      <c r="E367" s="288">
        <f>SUM(F367:G367)</f>
        <v>4.5</v>
      </c>
      <c r="F367" s="288"/>
      <c r="G367" s="288">
        <f t="shared" si="57"/>
        <v>4.5</v>
      </c>
      <c r="H367" s="288">
        <v>2.65</v>
      </c>
      <c r="I367" s="288"/>
      <c r="J367" s="288"/>
      <c r="K367" s="288">
        <v>1.8499999999999999</v>
      </c>
      <c r="L367" s="286" t="s">
        <v>352</v>
      </c>
      <c r="M367" s="338">
        <v>359</v>
      </c>
      <c r="N367" s="286" t="s">
        <v>689</v>
      </c>
      <c r="O367" s="286"/>
    </row>
    <row r="368" spans="1:15" s="284" customFormat="1" ht="11.25">
      <c r="A368" s="286">
        <v>10</v>
      </c>
      <c r="B368" s="287" t="s">
        <v>684</v>
      </c>
      <c r="C368" s="287" t="s">
        <v>364</v>
      </c>
      <c r="D368" s="287" t="s">
        <v>93</v>
      </c>
      <c r="E368" s="288">
        <f>SUM(F368:G368)</f>
        <v>0.3</v>
      </c>
      <c r="F368" s="288"/>
      <c r="G368" s="288">
        <f t="shared" si="57"/>
        <v>0.3</v>
      </c>
      <c r="H368" s="288">
        <v>0.3</v>
      </c>
      <c r="I368" s="288"/>
      <c r="J368" s="288"/>
      <c r="K368" s="288">
        <v>0</v>
      </c>
      <c r="L368" s="286" t="s">
        <v>352</v>
      </c>
      <c r="M368" s="338">
        <v>360</v>
      </c>
      <c r="N368" s="286">
        <v>2016</v>
      </c>
      <c r="O368" s="286"/>
    </row>
    <row r="369" spans="1:15" s="284" customFormat="1" ht="11.25">
      <c r="A369" s="286">
        <v>11</v>
      </c>
      <c r="B369" s="287" t="s">
        <v>684</v>
      </c>
      <c r="C369" s="287" t="s">
        <v>364</v>
      </c>
      <c r="D369" s="287" t="s">
        <v>93</v>
      </c>
      <c r="E369" s="288">
        <f t="shared" ref="E369:E378" si="58">F369+G369</f>
        <v>2.9699999999999998</v>
      </c>
      <c r="F369" s="288"/>
      <c r="G369" s="288">
        <f t="shared" si="57"/>
        <v>2.9699999999999998</v>
      </c>
      <c r="H369" s="288">
        <v>2.27</v>
      </c>
      <c r="I369" s="288"/>
      <c r="J369" s="288"/>
      <c r="K369" s="288">
        <v>0.7</v>
      </c>
      <c r="L369" s="291" t="s">
        <v>378</v>
      </c>
      <c r="M369" s="338">
        <v>361</v>
      </c>
      <c r="N369" s="286"/>
      <c r="O369" s="286"/>
    </row>
    <row r="370" spans="1:15" s="284" customFormat="1" ht="11.25">
      <c r="A370" s="286">
        <v>12</v>
      </c>
      <c r="B370" s="287" t="s">
        <v>687</v>
      </c>
      <c r="C370" s="287" t="s">
        <v>364</v>
      </c>
      <c r="D370" s="287" t="s">
        <v>93</v>
      </c>
      <c r="E370" s="288">
        <f t="shared" si="58"/>
        <v>1.28</v>
      </c>
      <c r="F370" s="288"/>
      <c r="G370" s="288">
        <f t="shared" si="57"/>
        <v>1.28</v>
      </c>
      <c r="H370" s="288">
        <v>0</v>
      </c>
      <c r="I370" s="288"/>
      <c r="J370" s="288"/>
      <c r="K370" s="288">
        <v>1.28</v>
      </c>
      <c r="L370" s="291" t="s">
        <v>378</v>
      </c>
      <c r="M370" s="338">
        <v>362</v>
      </c>
      <c r="N370" s="286"/>
      <c r="O370" s="286"/>
    </row>
    <row r="371" spans="1:15" s="284" customFormat="1" ht="11.25">
      <c r="A371" s="286">
        <v>13</v>
      </c>
      <c r="B371" s="287" t="s">
        <v>684</v>
      </c>
      <c r="C371" s="287" t="s">
        <v>364</v>
      </c>
      <c r="D371" s="287" t="s">
        <v>93</v>
      </c>
      <c r="E371" s="288">
        <f t="shared" si="58"/>
        <v>4.8000000000000007</v>
      </c>
      <c r="F371" s="288"/>
      <c r="G371" s="288">
        <f t="shared" si="57"/>
        <v>4.8000000000000007</v>
      </c>
      <c r="H371" s="288">
        <v>1.1000000000000001</v>
      </c>
      <c r="I371" s="289"/>
      <c r="J371" s="289"/>
      <c r="K371" s="288">
        <v>3.7</v>
      </c>
      <c r="L371" s="286" t="s">
        <v>381</v>
      </c>
      <c r="M371" s="338">
        <v>363</v>
      </c>
      <c r="N371" s="286"/>
      <c r="O371" s="286"/>
    </row>
    <row r="372" spans="1:15" s="284" customFormat="1" ht="11.25">
      <c r="A372" s="286">
        <v>14</v>
      </c>
      <c r="B372" s="287" t="s">
        <v>684</v>
      </c>
      <c r="C372" s="287" t="s">
        <v>364</v>
      </c>
      <c r="D372" s="287" t="s">
        <v>93</v>
      </c>
      <c r="E372" s="288">
        <f t="shared" si="58"/>
        <v>0.33000000000000007</v>
      </c>
      <c r="F372" s="288"/>
      <c r="G372" s="288">
        <f t="shared" si="57"/>
        <v>0.33000000000000007</v>
      </c>
      <c r="H372" s="288">
        <v>0.03</v>
      </c>
      <c r="I372" s="288">
        <v>0</v>
      </c>
      <c r="J372" s="288">
        <v>0</v>
      </c>
      <c r="K372" s="288">
        <v>0.30000000000000004</v>
      </c>
      <c r="L372" s="286" t="s">
        <v>354</v>
      </c>
      <c r="M372" s="338">
        <v>364</v>
      </c>
      <c r="N372" s="286">
        <v>2016</v>
      </c>
      <c r="O372" s="286"/>
    </row>
    <row r="373" spans="1:15" s="284" customFormat="1" ht="22.5">
      <c r="A373" s="286">
        <v>15</v>
      </c>
      <c r="B373" s="287" t="s">
        <v>684</v>
      </c>
      <c r="C373" s="287" t="s">
        <v>364</v>
      </c>
      <c r="D373" s="287" t="s">
        <v>93</v>
      </c>
      <c r="E373" s="288">
        <f t="shared" si="58"/>
        <v>3.5</v>
      </c>
      <c r="F373" s="288"/>
      <c r="G373" s="288">
        <f t="shared" si="57"/>
        <v>3.5</v>
      </c>
      <c r="H373" s="288">
        <v>0.1</v>
      </c>
      <c r="I373" s="288">
        <v>0</v>
      </c>
      <c r="J373" s="288">
        <v>0</v>
      </c>
      <c r="K373" s="288">
        <v>3.4</v>
      </c>
      <c r="L373" s="286" t="s">
        <v>354</v>
      </c>
      <c r="M373" s="338">
        <v>365</v>
      </c>
      <c r="N373" s="286" t="s">
        <v>690</v>
      </c>
      <c r="O373" s="286"/>
    </row>
    <row r="374" spans="1:15" s="284" customFormat="1" ht="11.25">
      <c r="A374" s="286">
        <v>16</v>
      </c>
      <c r="B374" s="287" t="s">
        <v>684</v>
      </c>
      <c r="C374" s="287" t="s">
        <v>364</v>
      </c>
      <c r="D374" s="287" t="s">
        <v>93</v>
      </c>
      <c r="E374" s="288">
        <f t="shared" si="58"/>
        <v>0.02</v>
      </c>
      <c r="F374" s="288"/>
      <c r="G374" s="288">
        <f t="shared" si="57"/>
        <v>0.02</v>
      </c>
      <c r="H374" s="288">
        <v>0</v>
      </c>
      <c r="I374" s="289"/>
      <c r="J374" s="289"/>
      <c r="K374" s="288">
        <v>0.02</v>
      </c>
      <c r="L374" s="286" t="s">
        <v>400</v>
      </c>
      <c r="M374" s="338">
        <v>366</v>
      </c>
      <c r="N374" s="286">
        <v>2016</v>
      </c>
      <c r="O374" s="286"/>
    </row>
    <row r="375" spans="1:15" s="284" customFormat="1" ht="22.5">
      <c r="A375" s="286">
        <v>17</v>
      </c>
      <c r="B375" s="287" t="s">
        <v>684</v>
      </c>
      <c r="C375" s="287" t="s">
        <v>364</v>
      </c>
      <c r="D375" s="287" t="s">
        <v>93</v>
      </c>
      <c r="E375" s="288">
        <f t="shared" si="58"/>
        <v>4.17</v>
      </c>
      <c r="F375" s="288"/>
      <c r="G375" s="288">
        <f t="shared" si="57"/>
        <v>4.17</v>
      </c>
      <c r="H375" s="288">
        <v>2.8</v>
      </c>
      <c r="I375" s="289">
        <v>0</v>
      </c>
      <c r="J375" s="289">
        <v>0</v>
      </c>
      <c r="K375" s="288">
        <v>1.37</v>
      </c>
      <c r="L375" s="286" t="s">
        <v>400</v>
      </c>
      <c r="M375" s="338">
        <v>367</v>
      </c>
      <c r="N375" s="300" t="s">
        <v>691</v>
      </c>
      <c r="O375" s="286"/>
    </row>
    <row r="376" spans="1:15" s="284" customFormat="1" ht="22.5">
      <c r="A376" s="286">
        <v>18</v>
      </c>
      <c r="B376" s="287" t="s">
        <v>684</v>
      </c>
      <c r="C376" s="287" t="s">
        <v>364</v>
      </c>
      <c r="D376" s="287" t="s">
        <v>93</v>
      </c>
      <c r="E376" s="288">
        <f t="shared" si="58"/>
        <v>4</v>
      </c>
      <c r="F376" s="288"/>
      <c r="G376" s="288">
        <f t="shared" si="57"/>
        <v>4</v>
      </c>
      <c r="H376" s="288">
        <v>3</v>
      </c>
      <c r="I376" s="289">
        <v>0</v>
      </c>
      <c r="J376" s="289">
        <v>0</v>
      </c>
      <c r="K376" s="288">
        <v>1</v>
      </c>
      <c r="L376" s="286" t="s">
        <v>429</v>
      </c>
      <c r="M376" s="338">
        <v>368</v>
      </c>
      <c r="N376" s="301" t="s">
        <v>692</v>
      </c>
      <c r="O376" s="286"/>
    </row>
    <row r="377" spans="1:15" s="284" customFormat="1" ht="11.25">
      <c r="A377" s="286">
        <v>19</v>
      </c>
      <c r="B377" s="287" t="s">
        <v>684</v>
      </c>
      <c r="C377" s="287" t="s">
        <v>364</v>
      </c>
      <c r="D377" s="287" t="s">
        <v>93</v>
      </c>
      <c r="E377" s="288">
        <f t="shared" si="58"/>
        <v>0.14000000000000001</v>
      </c>
      <c r="F377" s="288"/>
      <c r="G377" s="288">
        <f t="shared" si="57"/>
        <v>0.14000000000000001</v>
      </c>
      <c r="H377" s="288">
        <v>0</v>
      </c>
      <c r="I377" s="289">
        <v>0</v>
      </c>
      <c r="J377" s="289">
        <v>0</v>
      </c>
      <c r="K377" s="288">
        <v>0.14000000000000001</v>
      </c>
      <c r="L377" s="286" t="s">
        <v>356</v>
      </c>
      <c r="M377" s="338">
        <v>369</v>
      </c>
      <c r="N377" s="286">
        <v>2016</v>
      </c>
      <c r="O377" s="286"/>
    </row>
    <row r="378" spans="1:15" s="284" customFormat="1" ht="22.5">
      <c r="A378" s="286">
        <v>20</v>
      </c>
      <c r="B378" s="287" t="s">
        <v>684</v>
      </c>
      <c r="C378" s="287" t="s">
        <v>364</v>
      </c>
      <c r="D378" s="287" t="s">
        <v>93</v>
      </c>
      <c r="E378" s="288">
        <f t="shared" si="58"/>
        <v>3.8220000000000001</v>
      </c>
      <c r="F378" s="288"/>
      <c r="G378" s="288">
        <f t="shared" si="57"/>
        <v>3.8220000000000001</v>
      </c>
      <c r="H378" s="288">
        <v>0</v>
      </c>
      <c r="I378" s="289">
        <v>0</v>
      </c>
      <c r="J378" s="289">
        <v>0</v>
      </c>
      <c r="K378" s="288">
        <v>3.8220000000000001</v>
      </c>
      <c r="L378" s="286" t="s">
        <v>356</v>
      </c>
      <c r="M378" s="338">
        <v>370</v>
      </c>
      <c r="N378" s="286" t="s">
        <v>693</v>
      </c>
      <c r="O378" s="286"/>
    </row>
    <row r="379" spans="1:15" s="284" customFormat="1" ht="11.25">
      <c r="A379" s="286">
        <v>21</v>
      </c>
      <c r="B379" s="287" t="s">
        <v>684</v>
      </c>
      <c r="C379" s="287" t="s">
        <v>364</v>
      </c>
      <c r="D379" s="287" t="s">
        <v>93</v>
      </c>
      <c r="E379" s="288">
        <f>SUM(F379:G379)</f>
        <v>0.43</v>
      </c>
      <c r="F379" s="288"/>
      <c r="G379" s="288">
        <f t="shared" si="57"/>
        <v>0.43</v>
      </c>
      <c r="H379" s="288">
        <v>0.38</v>
      </c>
      <c r="I379" s="288"/>
      <c r="J379" s="288"/>
      <c r="K379" s="288">
        <v>0.05</v>
      </c>
      <c r="L379" s="286" t="s">
        <v>359</v>
      </c>
      <c r="M379" s="338">
        <v>371</v>
      </c>
      <c r="N379" s="286">
        <v>2016</v>
      </c>
      <c r="O379" s="286"/>
    </row>
    <row r="380" spans="1:15" s="284" customFormat="1" ht="22.5">
      <c r="A380" s="286">
        <v>22</v>
      </c>
      <c r="B380" s="287" t="s">
        <v>684</v>
      </c>
      <c r="C380" s="287" t="s">
        <v>364</v>
      </c>
      <c r="D380" s="287" t="s">
        <v>93</v>
      </c>
      <c r="E380" s="288">
        <f>SUM(F380:G380)</f>
        <v>4.18</v>
      </c>
      <c r="F380" s="288"/>
      <c r="G380" s="288">
        <f t="shared" si="57"/>
        <v>4.18</v>
      </c>
      <c r="H380" s="288">
        <v>3.59</v>
      </c>
      <c r="I380" s="288"/>
      <c r="J380" s="288"/>
      <c r="K380" s="288">
        <v>0.59000000000000008</v>
      </c>
      <c r="L380" s="286" t="s">
        <v>359</v>
      </c>
      <c r="M380" s="338">
        <v>372</v>
      </c>
      <c r="N380" s="286" t="s">
        <v>694</v>
      </c>
      <c r="O380" s="286"/>
    </row>
    <row r="381" spans="1:15" s="284" customFormat="1" ht="11.25">
      <c r="A381" s="286">
        <v>23</v>
      </c>
      <c r="B381" s="287" t="s">
        <v>684</v>
      </c>
      <c r="C381" s="287" t="s">
        <v>364</v>
      </c>
      <c r="D381" s="287" t="s">
        <v>93</v>
      </c>
      <c r="E381" s="288">
        <f>F381+G381</f>
        <v>4</v>
      </c>
      <c r="F381" s="288"/>
      <c r="G381" s="288">
        <f t="shared" si="57"/>
        <v>4</v>
      </c>
      <c r="H381" s="288">
        <v>0</v>
      </c>
      <c r="I381" s="288"/>
      <c r="J381" s="288"/>
      <c r="K381" s="288">
        <v>4</v>
      </c>
      <c r="L381" s="291" t="s">
        <v>465</v>
      </c>
      <c r="M381" s="338">
        <v>373</v>
      </c>
      <c r="N381" s="286"/>
      <c r="O381" s="286"/>
    </row>
    <row r="382" spans="1:15" s="284" customFormat="1" ht="11.25">
      <c r="A382" s="286">
        <v>24</v>
      </c>
      <c r="B382" s="287" t="s">
        <v>684</v>
      </c>
      <c r="C382" s="287" t="s">
        <v>364</v>
      </c>
      <c r="D382" s="287" t="s">
        <v>93</v>
      </c>
      <c r="E382" s="288">
        <f>F382+G382</f>
        <v>0.4</v>
      </c>
      <c r="F382" s="288"/>
      <c r="G382" s="288">
        <f t="shared" si="57"/>
        <v>0.4</v>
      </c>
      <c r="H382" s="288">
        <v>0</v>
      </c>
      <c r="I382" s="288"/>
      <c r="J382" s="288"/>
      <c r="K382" s="288">
        <v>0.4</v>
      </c>
      <c r="L382" s="291" t="s">
        <v>465</v>
      </c>
      <c r="M382" s="338">
        <v>374</v>
      </c>
      <c r="N382" s="286">
        <v>2016</v>
      </c>
      <c r="O382" s="286"/>
    </row>
    <row r="383" spans="1:15" s="284" customFormat="1" ht="11.25">
      <c r="A383" s="286">
        <v>25</v>
      </c>
      <c r="B383" s="287" t="s">
        <v>684</v>
      </c>
      <c r="C383" s="287" t="s">
        <v>364</v>
      </c>
      <c r="D383" s="287" t="s">
        <v>93</v>
      </c>
      <c r="E383" s="288">
        <f>F383+G383</f>
        <v>4.17</v>
      </c>
      <c r="F383" s="288"/>
      <c r="G383" s="288">
        <f t="shared" si="57"/>
        <v>4.17</v>
      </c>
      <c r="H383" s="288">
        <v>2.35</v>
      </c>
      <c r="I383" s="288">
        <v>0</v>
      </c>
      <c r="J383" s="288">
        <v>0</v>
      </c>
      <c r="K383" s="288">
        <v>1.82</v>
      </c>
      <c r="L383" s="291" t="s">
        <v>362</v>
      </c>
      <c r="M383" s="338">
        <v>375</v>
      </c>
      <c r="N383" s="286"/>
      <c r="O383" s="286"/>
    </row>
    <row r="384" spans="1:15" s="284" customFormat="1" ht="11.25">
      <c r="A384" s="286">
        <v>26</v>
      </c>
      <c r="B384" s="287" t="s">
        <v>684</v>
      </c>
      <c r="C384" s="287" t="s">
        <v>364</v>
      </c>
      <c r="D384" s="287" t="s">
        <v>93</v>
      </c>
      <c r="E384" s="288">
        <f>SUM(F384:G384)</f>
        <v>0.65</v>
      </c>
      <c r="F384" s="288"/>
      <c r="G384" s="288">
        <f t="shared" si="57"/>
        <v>0.65</v>
      </c>
      <c r="H384" s="288">
        <v>0.2</v>
      </c>
      <c r="I384" s="288"/>
      <c r="J384" s="288"/>
      <c r="K384" s="288">
        <v>0.45</v>
      </c>
      <c r="L384" s="286" t="s">
        <v>357</v>
      </c>
      <c r="M384" s="338">
        <v>376</v>
      </c>
      <c r="N384" s="286">
        <v>2016</v>
      </c>
      <c r="O384" s="286"/>
    </row>
    <row r="385" spans="1:15" s="284" customFormat="1" ht="22.5">
      <c r="A385" s="286">
        <v>27</v>
      </c>
      <c r="B385" s="287" t="s">
        <v>684</v>
      </c>
      <c r="C385" s="287" t="s">
        <v>364</v>
      </c>
      <c r="D385" s="287" t="s">
        <v>93</v>
      </c>
      <c r="E385" s="288">
        <f>SUM(F385:G385)</f>
        <v>4.18</v>
      </c>
      <c r="F385" s="288"/>
      <c r="G385" s="288">
        <f t="shared" si="57"/>
        <v>4.18</v>
      </c>
      <c r="H385" s="288">
        <v>1.25</v>
      </c>
      <c r="I385" s="288"/>
      <c r="J385" s="288"/>
      <c r="K385" s="288">
        <v>2.93</v>
      </c>
      <c r="L385" s="286" t="s">
        <v>357</v>
      </c>
      <c r="M385" s="338">
        <v>377</v>
      </c>
      <c r="N385" s="286" t="s">
        <v>695</v>
      </c>
      <c r="O385" s="286"/>
    </row>
    <row r="386" spans="1:15" s="284" customFormat="1" ht="11.25">
      <c r="A386" s="286">
        <v>28</v>
      </c>
      <c r="B386" s="287" t="s">
        <v>684</v>
      </c>
      <c r="C386" s="287" t="s">
        <v>364</v>
      </c>
      <c r="D386" s="287" t="s">
        <v>93</v>
      </c>
      <c r="E386" s="288">
        <f t="shared" ref="E386:E402" si="59">F386+G386</f>
        <v>0.04</v>
      </c>
      <c r="F386" s="288"/>
      <c r="G386" s="288">
        <f t="shared" si="57"/>
        <v>0.04</v>
      </c>
      <c r="H386" s="288">
        <v>0.04</v>
      </c>
      <c r="I386" s="289"/>
      <c r="J386" s="289"/>
      <c r="K386" s="288">
        <v>0</v>
      </c>
      <c r="L386" s="286" t="s">
        <v>404</v>
      </c>
      <c r="M386" s="338">
        <v>378</v>
      </c>
      <c r="N386" s="286">
        <v>2016</v>
      </c>
      <c r="O386" s="286"/>
    </row>
    <row r="387" spans="1:15" s="284" customFormat="1" ht="22.5">
      <c r="A387" s="286">
        <v>29</v>
      </c>
      <c r="B387" s="287" t="s">
        <v>684</v>
      </c>
      <c r="C387" s="287" t="s">
        <v>364</v>
      </c>
      <c r="D387" s="287" t="s">
        <v>93</v>
      </c>
      <c r="E387" s="288">
        <f t="shared" si="59"/>
        <v>4.66</v>
      </c>
      <c r="F387" s="288"/>
      <c r="G387" s="288">
        <f t="shared" si="57"/>
        <v>4.66</v>
      </c>
      <c r="H387" s="288">
        <v>3.57</v>
      </c>
      <c r="I387" s="289">
        <v>0</v>
      </c>
      <c r="J387" s="289">
        <v>0</v>
      </c>
      <c r="K387" s="288">
        <v>1.0899999999999999</v>
      </c>
      <c r="L387" s="286" t="s">
        <v>404</v>
      </c>
      <c r="M387" s="338">
        <v>379</v>
      </c>
      <c r="N387" s="286" t="s">
        <v>696</v>
      </c>
      <c r="O387" s="286"/>
    </row>
    <row r="388" spans="1:15" s="284" customFormat="1" ht="11.25">
      <c r="A388" s="286">
        <v>30</v>
      </c>
      <c r="B388" s="287" t="s">
        <v>684</v>
      </c>
      <c r="C388" s="287" t="s">
        <v>364</v>
      </c>
      <c r="D388" s="287" t="s">
        <v>93</v>
      </c>
      <c r="E388" s="288">
        <f t="shared" si="59"/>
        <v>0.15</v>
      </c>
      <c r="F388" s="288"/>
      <c r="G388" s="288">
        <f t="shared" si="57"/>
        <v>0.15</v>
      </c>
      <c r="H388" s="288">
        <v>0.15</v>
      </c>
      <c r="I388" s="289"/>
      <c r="J388" s="289"/>
      <c r="K388" s="288">
        <v>0</v>
      </c>
      <c r="L388" s="286" t="s">
        <v>385</v>
      </c>
      <c r="M388" s="338">
        <v>380</v>
      </c>
      <c r="N388" s="286">
        <v>2016</v>
      </c>
      <c r="O388" s="286"/>
    </row>
    <row r="389" spans="1:15" s="284" customFormat="1" ht="22.5">
      <c r="A389" s="286">
        <v>31</v>
      </c>
      <c r="B389" s="287" t="s">
        <v>684</v>
      </c>
      <c r="C389" s="287" t="s">
        <v>364</v>
      </c>
      <c r="D389" s="287" t="s">
        <v>93</v>
      </c>
      <c r="E389" s="288">
        <f t="shared" si="59"/>
        <v>4.05</v>
      </c>
      <c r="F389" s="288"/>
      <c r="G389" s="288">
        <f t="shared" si="57"/>
        <v>4.05</v>
      </c>
      <c r="H389" s="288">
        <v>3.5</v>
      </c>
      <c r="I389" s="289">
        <v>0</v>
      </c>
      <c r="J389" s="289">
        <v>0</v>
      </c>
      <c r="K389" s="288">
        <v>0.55000000000000004</v>
      </c>
      <c r="L389" s="286" t="s">
        <v>385</v>
      </c>
      <c r="M389" s="338">
        <v>381</v>
      </c>
      <c r="N389" s="286" t="s">
        <v>695</v>
      </c>
      <c r="O389" s="286"/>
    </row>
    <row r="390" spans="1:15" s="284" customFormat="1" ht="11.25">
      <c r="A390" s="286">
        <v>32</v>
      </c>
      <c r="B390" s="287" t="s">
        <v>684</v>
      </c>
      <c r="C390" s="287" t="s">
        <v>364</v>
      </c>
      <c r="D390" s="287" t="s">
        <v>93</v>
      </c>
      <c r="E390" s="288">
        <f t="shared" si="59"/>
        <v>0.2</v>
      </c>
      <c r="F390" s="288"/>
      <c r="G390" s="288">
        <f t="shared" si="57"/>
        <v>0.2</v>
      </c>
      <c r="H390" s="288">
        <v>0</v>
      </c>
      <c r="I390" s="288"/>
      <c r="J390" s="288"/>
      <c r="K390" s="288">
        <v>0.2</v>
      </c>
      <c r="L390" s="291" t="s">
        <v>445</v>
      </c>
      <c r="M390" s="338">
        <v>382</v>
      </c>
      <c r="N390" s="286">
        <v>2016</v>
      </c>
      <c r="O390" s="286"/>
    </row>
    <row r="391" spans="1:15" s="284" customFormat="1" ht="22.5">
      <c r="A391" s="286">
        <v>33</v>
      </c>
      <c r="B391" s="287" t="s">
        <v>684</v>
      </c>
      <c r="C391" s="287" t="s">
        <v>364</v>
      </c>
      <c r="D391" s="287" t="s">
        <v>93</v>
      </c>
      <c r="E391" s="288">
        <f t="shared" si="59"/>
        <v>4.0999999999999996</v>
      </c>
      <c r="F391" s="288"/>
      <c r="G391" s="288">
        <f t="shared" si="57"/>
        <v>4.0999999999999996</v>
      </c>
      <c r="H391" s="288">
        <v>1.98</v>
      </c>
      <c r="I391" s="288">
        <v>0</v>
      </c>
      <c r="J391" s="288">
        <v>0</v>
      </c>
      <c r="K391" s="288">
        <v>2.12</v>
      </c>
      <c r="L391" s="291" t="s">
        <v>445</v>
      </c>
      <c r="M391" s="338">
        <v>383</v>
      </c>
      <c r="N391" s="286" t="s">
        <v>697</v>
      </c>
      <c r="O391" s="286"/>
    </row>
    <row r="392" spans="1:15" s="284" customFormat="1" ht="11.25">
      <c r="A392" s="286">
        <v>34</v>
      </c>
      <c r="B392" s="287" t="s">
        <v>684</v>
      </c>
      <c r="C392" s="287" t="s">
        <v>364</v>
      </c>
      <c r="D392" s="287" t="s">
        <v>93</v>
      </c>
      <c r="E392" s="288">
        <f t="shared" si="59"/>
        <v>0.59</v>
      </c>
      <c r="F392" s="288"/>
      <c r="G392" s="288">
        <f t="shared" si="57"/>
        <v>0.59</v>
      </c>
      <c r="H392" s="288">
        <v>0.15</v>
      </c>
      <c r="I392" s="289">
        <v>0</v>
      </c>
      <c r="J392" s="289">
        <v>0</v>
      </c>
      <c r="K392" s="288">
        <v>0.44</v>
      </c>
      <c r="L392" s="286" t="s">
        <v>369</v>
      </c>
      <c r="M392" s="338">
        <v>384</v>
      </c>
      <c r="N392" s="286">
        <v>2016</v>
      </c>
      <c r="O392" s="286"/>
    </row>
    <row r="393" spans="1:15" s="284" customFormat="1" ht="22.5">
      <c r="A393" s="286">
        <v>35</v>
      </c>
      <c r="B393" s="287" t="s">
        <v>684</v>
      </c>
      <c r="C393" s="287" t="s">
        <v>364</v>
      </c>
      <c r="D393" s="287" t="s">
        <v>93</v>
      </c>
      <c r="E393" s="288">
        <f t="shared" si="59"/>
        <v>4</v>
      </c>
      <c r="F393" s="288"/>
      <c r="G393" s="288">
        <f t="shared" si="57"/>
        <v>4</v>
      </c>
      <c r="H393" s="288">
        <v>1.7000000000000002</v>
      </c>
      <c r="I393" s="289">
        <v>0</v>
      </c>
      <c r="J393" s="289">
        <v>0</v>
      </c>
      <c r="K393" s="288">
        <v>2.2999999999999998</v>
      </c>
      <c r="L393" s="286" t="s">
        <v>369</v>
      </c>
      <c r="M393" s="338">
        <v>385</v>
      </c>
      <c r="N393" s="286" t="s">
        <v>698</v>
      </c>
      <c r="O393" s="286"/>
    </row>
    <row r="394" spans="1:15" s="284" customFormat="1" ht="11.25">
      <c r="A394" s="286">
        <v>36</v>
      </c>
      <c r="B394" s="287" t="s">
        <v>684</v>
      </c>
      <c r="C394" s="287" t="s">
        <v>364</v>
      </c>
      <c r="D394" s="287" t="s">
        <v>93</v>
      </c>
      <c r="E394" s="288">
        <f t="shared" si="59"/>
        <v>4.6999999999999993</v>
      </c>
      <c r="F394" s="288"/>
      <c r="G394" s="288">
        <f t="shared" si="57"/>
        <v>4.6999999999999993</v>
      </c>
      <c r="H394" s="288">
        <v>1.73</v>
      </c>
      <c r="I394" s="288">
        <v>0</v>
      </c>
      <c r="J394" s="288">
        <v>0</v>
      </c>
      <c r="K394" s="288">
        <v>2.9699999999999998</v>
      </c>
      <c r="L394" s="286" t="s">
        <v>405</v>
      </c>
      <c r="M394" s="338">
        <v>386</v>
      </c>
      <c r="N394" s="286"/>
      <c r="O394" s="286"/>
    </row>
    <row r="395" spans="1:15" s="284" customFormat="1" ht="22.5">
      <c r="A395" s="286">
        <v>37</v>
      </c>
      <c r="B395" s="287" t="s">
        <v>684</v>
      </c>
      <c r="C395" s="287" t="s">
        <v>364</v>
      </c>
      <c r="D395" s="287" t="s">
        <v>93</v>
      </c>
      <c r="E395" s="288">
        <f t="shared" si="59"/>
        <v>4.8</v>
      </c>
      <c r="F395" s="288"/>
      <c r="G395" s="288">
        <f t="shared" si="57"/>
        <v>4.8</v>
      </c>
      <c r="H395" s="288">
        <v>3.3</v>
      </c>
      <c r="I395" s="288">
        <v>0</v>
      </c>
      <c r="J395" s="288">
        <v>0</v>
      </c>
      <c r="K395" s="288">
        <v>1.5</v>
      </c>
      <c r="L395" s="291" t="s">
        <v>460</v>
      </c>
      <c r="M395" s="338">
        <v>387</v>
      </c>
      <c r="N395" s="286" t="s">
        <v>694</v>
      </c>
      <c r="O395" s="286"/>
    </row>
    <row r="396" spans="1:15" s="284" customFormat="1" ht="11.25">
      <c r="A396" s="286">
        <v>38</v>
      </c>
      <c r="B396" s="287" t="s">
        <v>684</v>
      </c>
      <c r="C396" s="287" t="s">
        <v>364</v>
      </c>
      <c r="D396" s="287" t="s">
        <v>93</v>
      </c>
      <c r="E396" s="288">
        <f t="shared" si="59"/>
        <v>0.8</v>
      </c>
      <c r="F396" s="288"/>
      <c r="G396" s="288">
        <f t="shared" si="57"/>
        <v>0.8</v>
      </c>
      <c r="H396" s="288">
        <v>0.8</v>
      </c>
      <c r="I396" s="288"/>
      <c r="J396" s="288"/>
      <c r="K396" s="288">
        <v>0</v>
      </c>
      <c r="L396" s="286" t="s">
        <v>387</v>
      </c>
      <c r="M396" s="338">
        <v>388</v>
      </c>
      <c r="N396" s="286">
        <v>2016</v>
      </c>
      <c r="O396" s="286"/>
    </row>
    <row r="397" spans="1:15" s="284" customFormat="1" ht="22.5">
      <c r="A397" s="286">
        <v>39</v>
      </c>
      <c r="B397" s="287" t="s">
        <v>684</v>
      </c>
      <c r="C397" s="287" t="s">
        <v>364</v>
      </c>
      <c r="D397" s="287" t="s">
        <v>93</v>
      </c>
      <c r="E397" s="288">
        <f t="shared" si="59"/>
        <v>3.95</v>
      </c>
      <c r="F397" s="288"/>
      <c r="G397" s="288">
        <f t="shared" si="57"/>
        <v>3.95</v>
      </c>
      <c r="H397" s="288">
        <v>1.95</v>
      </c>
      <c r="I397" s="288">
        <v>0</v>
      </c>
      <c r="J397" s="288">
        <v>0</v>
      </c>
      <c r="K397" s="288">
        <v>2</v>
      </c>
      <c r="L397" s="286" t="s">
        <v>387</v>
      </c>
      <c r="M397" s="338">
        <v>389</v>
      </c>
      <c r="N397" s="286" t="s">
        <v>699</v>
      </c>
      <c r="O397" s="286"/>
    </row>
    <row r="398" spans="1:15" s="284" customFormat="1" ht="11.25">
      <c r="A398" s="286">
        <v>40</v>
      </c>
      <c r="B398" s="287" t="s">
        <v>684</v>
      </c>
      <c r="C398" s="287" t="s">
        <v>364</v>
      </c>
      <c r="D398" s="287" t="s">
        <v>93</v>
      </c>
      <c r="E398" s="288">
        <f t="shared" si="59"/>
        <v>1.47</v>
      </c>
      <c r="F398" s="288"/>
      <c r="G398" s="288">
        <f t="shared" si="57"/>
        <v>1.47</v>
      </c>
      <c r="H398" s="288">
        <v>1</v>
      </c>
      <c r="I398" s="289">
        <v>0</v>
      </c>
      <c r="J398" s="289">
        <v>0</v>
      </c>
      <c r="K398" s="288">
        <v>0.47000000000000003</v>
      </c>
      <c r="L398" s="286" t="s">
        <v>371</v>
      </c>
      <c r="M398" s="338">
        <v>390</v>
      </c>
      <c r="N398" s="286">
        <v>2016</v>
      </c>
      <c r="O398" s="286"/>
    </row>
    <row r="399" spans="1:15" s="284" customFormat="1" ht="11.25">
      <c r="A399" s="286">
        <v>41</v>
      </c>
      <c r="B399" s="287" t="s">
        <v>684</v>
      </c>
      <c r="C399" s="287" t="s">
        <v>364</v>
      </c>
      <c r="D399" s="287" t="s">
        <v>93</v>
      </c>
      <c r="E399" s="288">
        <f t="shared" si="59"/>
        <v>3.23</v>
      </c>
      <c r="F399" s="288"/>
      <c r="G399" s="288">
        <f t="shared" si="57"/>
        <v>3.23</v>
      </c>
      <c r="H399" s="288">
        <v>1.78</v>
      </c>
      <c r="I399" s="289">
        <v>0</v>
      </c>
      <c r="J399" s="289">
        <v>0</v>
      </c>
      <c r="K399" s="288">
        <v>1.45</v>
      </c>
      <c r="L399" s="286" t="s">
        <v>371</v>
      </c>
      <c r="M399" s="338">
        <v>391</v>
      </c>
      <c r="N399" s="286"/>
      <c r="O399" s="286"/>
    </row>
    <row r="400" spans="1:15" s="284" customFormat="1" ht="11.25">
      <c r="A400" s="286">
        <v>42</v>
      </c>
      <c r="B400" s="287" t="s">
        <v>684</v>
      </c>
      <c r="C400" s="339" t="s">
        <v>798</v>
      </c>
      <c r="D400" s="339" t="s">
        <v>93</v>
      </c>
      <c r="E400" s="288">
        <f t="shared" si="59"/>
        <v>8.4</v>
      </c>
      <c r="F400" s="288"/>
      <c r="G400" s="288">
        <f t="shared" si="57"/>
        <v>8.4</v>
      </c>
      <c r="H400" s="288">
        <v>8.4</v>
      </c>
      <c r="I400" s="289"/>
      <c r="J400" s="289"/>
      <c r="K400" s="288"/>
      <c r="L400" s="286" t="s">
        <v>371</v>
      </c>
      <c r="M400" s="338"/>
      <c r="N400" s="286"/>
      <c r="O400" s="286"/>
    </row>
    <row r="401" spans="1:15" s="284" customFormat="1" ht="11.25">
      <c r="A401" s="286">
        <v>43</v>
      </c>
      <c r="B401" s="287" t="s">
        <v>684</v>
      </c>
      <c r="C401" s="287" t="s">
        <v>364</v>
      </c>
      <c r="D401" s="287" t="s">
        <v>93</v>
      </c>
      <c r="E401" s="288">
        <f t="shared" si="59"/>
        <v>0.28000000000000003</v>
      </c>
      <c r="F401" s="288"/>
      <c r="G401" s="288">
        <f t="shared" si="57"/>
        <v>0.28000000000000003</v>
      </c>
      <c r="H401" s="288">
        <v>0.04</v>
      </c>
      <c r="I401" s="289">
        <v>0</v>
      </c>
      <c r="J401" s="289">
        <v>0</v>
      </c>
      <c r="K401" s="288">
        <v>0.24000000000000002</v>
      </c>
      <c r="L401" s="286" t="s">
        <v>373</v>
      </c>
      <c r="M401" s="338">
        <v>392</v>
      </c>
      <c r="N401" s="286">
        <v>2016</v>
      </c>
      <c r="O401" s="286"/>
    </row>
    <row r="402" spans="1:15" s="284" customFormat="1" ht="22.5">
      <c r="A402" s="286">
        <v>44</v>
      </c>
      <c r="B402" s="287" t="s">
        <v>684</v>
      </c>
      <c r="C402" s="287" t="s">
        <v>364</v>
      </c>
      <c r="D402" s="287" t="s">
        <v>93</v>
      </c>
      <c r="E402" s="288">
        <f t="shared" si="59"/>
        <v>3.7800000000000002</v>
      </c>
      <c r="F402" s="288"/>
      <c r="G402" s="288">
        <f t="shared" si="57"/>
        <v>3.7800000000000002</v>
      </c>
      <c r="H402" s="288">
        <v>3.43</v>
      </c>
      <c r="I402" s="289">
        <v>0</v>
      </c>
      <c r="J402" s="289">
        <v>0</v>
      </c>
      <c r="K402" s="288">
        <v>0.35</v>
      </c>
      <c r="L402" s="286" t="s">
        <v>373</v>
      </c>
      <c r="M402" s="338">
        <v>393</v>
      </c>
      <c r="N402" s="286" t="s">
        <v>700</v>
      </c>
      <c r="O402" s="286"/>
    </row>
    <row r="403" spans="1:15" s="284" customFormat="1" ht="11.25">
      <c r="A403" s="292" t="s">
        <v>701</v>
      </c>
      <c r="B403" s="294" t="s">
        <v>89</v>
      </c>
      <c r="C403" s="281"/>
      <c r="D403" s="281"/>
      <c r="E403" s="283">
        <f>SUM(E404:E411)</f>
        <v>32.380000000000003</v>
      </c>
      <c r="F403" s="283">
        <f t="shared" ref="F403:K403" si="60">SUM(F404:F411)</f>
        <v>0</v>
      </c>
      <c r="G403" s="283">
        <f t="shared" si="60"/>
        <v>32.380000000000003</v>
      </c>
      <c r="H403" s="283">
        <f t="shared" si="60"/>
        <v>24.72</v>
      </c>
      <c r="I403" s="283">
        <f t="shared" si="60"/>
        <v>0</v>
      </c>
      <c r="J403" s="283">
        <f t="shared" si="60"/>
        <v>0</v>
      </c>
      <c r="K403" s="283">
        <f t="shared" si="60"/>
        <v>7.6599999999999993</v>
      </c>
      <c r="L403" s="282"/>
      <c r="M403" s="342"/>
      <c r="N403" s="282"/>
      <c r="O403" s="303"/>
    </row>
    <row r="404" spans="1:15" s="284" customFormat="1" ht="11.25">
      <c r="A404" s="286">
        <v>1</v>
      </c>
      <c r="B404" s="287" t="s">
        <v>702</v>
      </c>
      <c r="C404" s="287" t="s">
        <v>703</v>
      </c>
      <c r="D404" s="287" t="s">
        <v>94</v>
      </c>
      <c r="E404" s="288">
        <f t="shared" ref="E404:E411" si="61">SUM(F404:G404)</f>
        <v>15</v>
      </c>
      <c r="F404" s="288"/>
      <c r="G404" s="288">
        <f t="shared" ref="G404:G411" si="62">SUM(H404:K404)</f>
        <v>15</v>
      </c>
      <c r="H404" s="288">
        <v>15</v>
      </c>
      <c r="I404" s="288"/>
      <c r="J404" s="288"/>
      <c r="K404" s="288">
        <v>0</v>
      </c>
      <c r="L404" s="286" t="s">
        <v>507</v>
      </c>
      <c r="M404" s="338">
        <v>394</v>
      </c>
      <c r="N404" s="286">
        <v>2016</v>
      </c>
      <c r="O404" s="286"/>
    </row>
    <row r="405" spans="1:15" s="284" customFormat="1" ht="11.25">
      <c r="A405" s="286">
        <v>2</v>
      </c>
      <c r="B405" s="287" t="s">
        <v>704</v>
      </c>
      <c r="C405" s="287" t="s">
        <v>705</v>
      </c>
      <c r="D405" s="287" t="s">
        <v>94</v>
      </c>
      <c r="E405" s="288">
        <f t="shared" si="61"/>
        <v>2</v>
      </c>
      <c r="F405" s="288"/>
      <c r="G405" s="288">
        <f t="shared" si="62"/>
        <v>2</v>
      </c>
      <c r="H405" s="288">
        <v>0</v>
      </c>
      <c r="I405" s="288"/>
      <c r="J405" s="288"/>
      <c r="K405" s="288">
        <v>2</v>
      </c>
      <c r="L405" s="286" t="s">
        <v>507</v>
      </c>
      <c r="M405" s="338">
        <v>395</v>
      </c>
      <c r="N405" s="286">
        <v>2016</v>
      </c>
      <c r="O405" s="286"/>
    </row>
    <row r="406" spans="1:15" s="284" customFormat="1" ht="11.25">
      <c r="A406" s="286">
        <v>3</v>
      </c>
      <c r="B406" s="287" t="s">
        <v>704</v>
      </c>
      <c r="C406" s="287" t="s">
        <v>706</v>
      </c>
      <c r="D406" s="287" t="s">
        <v>94</v>
      </c>
      <c r="E406" s="288">
        <f t="shared" si="61"/>
        <v>0.5</v>
      </c>
      <c r="F406" s="288"/>
      <c r="G406" s="288">
        <f t="shared" si="62"/>
        <v>0.5</v>
      </c>
      <c r="H406" s="288">
        <v>0</v>
      </c>
      <c r="I406" s="288"/>
      <c r="J406" s="288"/>
      <c r="K406" s="288">
        <v>0.5</v>
      </c>
      <c r="L406" s="286" t="s">
        <v>507</v>
      </c>
      <c r="M406" s="338">
        <v>396</v>
      </c>
      <c r="N406" s="286">
        <v>2017</v>
      </c>
      <c r="O406" s="286"/>
    </row>
    <row r="407" spans="1:15" s="284" customFormat="1" ht="11.25">
      <c r="A407" s="286">
        <v>4</v>
      </c>
      <c r="B407" s="287" t="s">
        <v>704</v>
      </c>
      <c r="C407" s="287" t="s">
        <v>707</v>
      </c>
      <c r="D407" s="287" t="s">
        <v>94</v>
      </c>
      <c r="E407" s="288">
        <f t="shared" si="61"/>
        <v>3.71</v>
      </c>
      <c r="F407" s="288"/>
      <c r="G407" s="288">
        <f t="shared" si="62"/>
        <v>3.71</v>
      </c>
      <c r="H407" s="288">
        <v>3.7</v>
      </c>
      <c r="I407" s="288"/>
      <c r="J407" s="288"/>
      <c r="K407" s="288">
        <v>0.01</v>
      </c>
      <c r="L407" s="286" t="s">
        <v>507</v>
      </c>
      <c r="M407" s="338">
        <v>397</v>
      </c>
      <c r="N407" s="286">
        <v>2017</v>
      </c>
      <c r="O407" s="286"/>
    </row>
    <row r="408" spans="1:15" s="284" customFormat="1" ht="11.25">
      <c r="A408" s="286">
        <v>5</v>
      </c>
      <c r="B408" s="287" t="s">
        <v>704</v>
      </c>
      <c r="C408" s="287" t="s">
        <v>708</v>
      </c>
      <c r="D408" s="287" t="s">
        <v>94</v>
      </c>
      <c r="E408" s="288">
        <f t="shared" si="61"/>
        <v>7.02</v>
      </c>
      <c r="F408" s="288"/>
      <c r="G408" s="288">
        <f t="shared" si="62"/>
        <v>7.02</v>
      </c>
      <c r="H408" s="288">
        <v>4</v>
      </c>
      <c r="I408" s="288"/>
      <c r="J408" s="288"/>
      <c r="K408" s="288">
        <v>3.02</v>
      </c>
      <c r="L408" s="286" t="s">
        <v>507</v>
      </c>
      <c r="M408" s="338">
        <v>398</v>
      </c>
      <c r="N408" s="286"/>
      <c r="O408" s="286"/>
    </row>
    <row r="409" spans="1:15" s="284" customFormat="1" ht="33.75">
      <c r="A409" s="286">
        <v>6</v>
      </c>
      <c r="B409" s="287" t="s">
        <v>704</v>
      </c>
      <c r="C409" s="287" t="s">
        <v>709</v>
      </c>
      <c r="D409" s="287" t="s">
        <v>94</v>
      </c>
      <c r="E409" s="288">
        <f t="shared" si="61"/>
        <v>1.01</v>
      </c>
      <c r="F409" s="288"/>
      <c r="G409" s="288">
        <f t="shared" si="62"/>
        <v>1.01</v>
      </c>
      <c r="H409" s="288">
        <v>0.42</v>
      </c>
      <c r="I409" s="288"/>
      <c r="J409" s="288"/>
      <c r="K409" s="288">
        <v>0.59000000000000008</v>
      </c>
      <c r="L409" s="286" t="s">
        <v>408</v>
      </c>
      <c r="M409" s="338">
        <v>399</v>
      </c>
      <c r="N409" s="286">
        <v>2017</v>
      </c>
      <c r="O409" s="286"/>
    </row>
    <row r="410" spans="1:15" s="284" customFormat="1" ht="45">
      <c r="A410" s="286">
        <v>7</v>
      </c>
      <c r="B410" s="287" t="s">
        <v>704</v>
      </c>
      <c r="C410" s="287" t="s">
        <v>710</v>
      </c>
      <c r="D410" s="287" t="s">
        <v>94</v>
      </c>
      <c r="E410" s="288">
        <f t="shared" si="61"/>
        <v>2.7</v>
      </c>
      <c r="F410" s="288"/>
      <c r="G410" s="288">
        <f t="shared" si="62"/>
        <v>2.7</v>
      </c>
      <c r="H410" s="288">
        <v>1.2</v>
      </c>
      <c r="I410" s="288"/>
      <c r="J410" s="288"/>
      <c r="K410" s="288">
        <v>1.5</v>
      </c>
      <c r="L410" s="286" t="s">
        <v>408</v>
      </c>
      <c r="M410" s="338">
        <v>400</v>
      </c>
      <c r="N410" s="286"/>
      <c r="O410" s="286"/>
    </row>
    <row r="411" spans="1:15" s="284" customFormat="1" ht="11.25">
      <c r="A411" s="286">
        <v>8</v>
      </c>
      <c r="B411" s="287" t="s">
        <v>704</v>
      </c>
      <c r="C411" s="287" t="s">
        <v>711</v>
      </c>
      <c r="D411" s="287" t="s">
        <v>94</v>
      </c>
      <c r="E411" s="288">
        <f t="shared" si="61"/>
        <v>0.44</v>
      </c>
      <c r="F411" s="288"/>
      <c r="G411" s="288">
        <f t="shared" si="62"/>
        <v>0.44</v>
      </c>
      <c r="H411" s="288">
        <v>0.4</v>
      </c>
      <c r="I411" s="288"/>
      <c r="J411" s="288"/>
      <c r="K411" s="288">
        <v>0.04</v>
      </c>
      <c r="L411" s="286" t="s">
        <v>408</v>
      </c>
      <c r="M411" s="338">
        <v>401</v>
      </c>
      <c r="N411" s="286">
        <v>2016</v>
      </c>
      <c r="O411" s="286"/>
    </row>
    <row r="412" spans="1:15" s="284" customFormat="1" ht="11.25">
      <c r="A412" s="292" t="s">
        <v>712</v>
      </c>
      <c r="B412" s="294" t="s">
        <v>90</v>
      </c>
      <c r="C412" s="281"/>
      <c r="D412" s="281"/>
      <c r="E412" s="283">
        <f>SUM(E413:E422)</f>
        <v>6.8400000000000007</v>
      </c>
      <c r="F412" s="283">
        <f t="shared" ref="F412:K412" si="63">SUM(F413:F422)</f>
        <v>1.7</v>
      </c>
      <c r="G412" s="283">
        <f t="shared" si="63"/>
        <v>5.1400000000000006</v>
      </c>
      <c r="H412" s="283">
        <f t="shared" si="63"/>
        <v>3.1900000000000004</v>
      </c>
      <c r="I412" s="283">
        <f t="shared" si="63"/>
        <v>0</v>
      </c>
      <c r="J412" s="283">
        <f t="shared" si="63"/>
        <v>0</v>
      </c>
      <c r="K412" s="283">
        <f t="shared" si="63"/>
        <v>1.9500000000000002</v>
      </c>
      <c r="L412" s="282"/>
      <c r="M412" s="342"/>
      <c r="N412" s="282"/>
      <c r="O412" s="303"/>
    </row>
    <row r="413" spans="1:15" s="284" customFormat="1" ht="11.25">
      <c r="A413" s="286">
        <v>1</v>
      </c>
      <c r="B413" s="287" t="s">
        <v>713</v>
      </c>
      <c r="C413" s="287" t="s">
        <v>714</v>
      </c>
      <c r="D413" s="287" t="s">
        <v>98</v>
      </c>
      <c r="E413" s="288">
        <f>F413+G413</f>
        <v>1</v>
      </c>
      <c r="F413" s="288"/>
      <c r="G413" s="288">
        <f t="shared" ref="G413:G422" si="64">SUM(H413:K413)</f>
        <v>1</v>
      </c>
      <c r="H413" s="288">
        <v>1</v>
      </c>
      <c r="I413" s="288"/>
      <c r="J413" s="288"/>
      <c r="K413" s="288">
        <v>0</v>
      </c>
      <c r="L413" s="286" t="s">
        <v>390</v>
      </c>
      <c r="M413" s="338">
        <v>402</v>
      </c>
      <c r="N413" s="286"/>
      <c r="O413" s="286"/>
    </row>
    <row r="414" spans="1:15" s="284" customFormat="1" ht="11.25">
      <c r="A414" s="286">
        <v>2</v>
      </c>
      <c r="B414" s="287" t="s">
        <v>715</v>
      </c>
      <c r="C414" s="287" t="s">
        <v>396</v>
      </c>
      <c r="D414" s="287" t="s">
        <v>98</v>
      </c>
      <c r="E414" s="288">
        <f>SUM(F414:G414)</f>
        <v>0.39</v>
      </c>
      <c r="F414" s="288"/>
      <c r="G414" s="288">
        <f t="shared" si="64"/>
        <v>0.39</v>
      </c>
      <c r="H414" s="288">
        <v>0.39</v>
      </c>
      <c r="I414" s="288"/>
      <c r="J414" s="288"/>
      <c r="K414" s="288">
        <v>0</v>
      </c>
      <c r="L414" s="286" t="s">
        <v>352</v>
      </c>
      <c r="M414" s="338">
        <v>403</v>
      </c>
      <c r="N414" s="286">
        <v>2017</v>
      </c>
      <c r="O414" s="286"/>
    </row>
    <row r="415" spans="1:15" s="284" customFormat="1" ht="11.25">
      <c r="A415" s="286">
        <v>3</v>
      </c>
      <c r="B415" s="287" t="s">
        <v>716</v>
      </c>
      <c r="C415" s="287" t="s">
        <v>717</v>
      </c>
      <c r="D415" s="287" t="s">
        <v>98</v>
      </c>
      <c r="E415" s="288">
        <f>SUM(F415:G415)</f>
        <v>0.16</v>
      </c>
      <c r="F415" s="288">
        <v>0.06</v>
      </c>
      <c r="G415" s="288">
        <f t="shared" si="64"/>
        <v>0.1</v>
      </c>
      <c r="H415" s="288">
        <v>0.1</v>
      </c>
      <c r="I415" s="288"/>
      <c r="J415" s="288"/>
      <c r="K415" s="288">
        <v>0</v>
      </c>
      <c r="L415" s="286" t="s">
        <v>352</v>
      </c>
      <c r="M415" s="338">
        <v>404</v>
      </c>
      <c r="N415" s="286">
        <v>2017</v>
      </c>
      <c r="O415" s="286"/>
    </row>
    <row r="416" spans="1:15" s="284" customFormat="1" ht="11.25">
      <c r="A416" s="286">
        <v>4</v>
      </c>
      <c r="B416" s="287" t="s">
        <v>718</v>
      </c>
      <c r="C416" s="296" t="s">
        <v>564</v>
      </c>
      <c r="D416" s="287" t="s">
        <v>98</v>
      </c>
      <c r="E416" s="288">
        <f t="shared" ref="E416:E421" si="65">F416+G416</f>
        <v>0.65</v>
      </c>
      <c r="F416" s="288">
        <v>0.25</v>
      </c>
      <c r="G416" s="288">
        <f t="shared" si="64"/>
        <v>0.4</v>
      </c>
      <c r="H416" s="288">
        <v>0.1</v>
      </c>
      <c r="I416" s="289"/>
      <c r="J416" s="289"/>
      <c r="K416" s="288">
        <v>0.3</v>
      </c>
      <c r="L416" s="286" t="s">
        <v>354</v>
      </c>
      <c r="M416" s="338">
        <v>405</v>
      </c>
      <c r="N416" s="286">
        <v>2016</v>
      </c>
      <c r="O416" s="286"/>
    </row>
    <row r="417" spans="1:15" s="284" customFormat="1" ht="11.25">
      <c r="A417" s="286">
        <v>5</v>
      </c>
      <c r="B417" s="287" t="s">
        <v>713</v>
      </c>
      <c r="C417" s="287"/>
      <c r="D417" s="287" t="s">
        <v>98</v>
      </c>
      <c r="E417" s="288">
        <f t="shared" si="65"/>
        <v>0.9</v>
      </c>
      <c r="F417" s="288"/>
      <c r="G417" s="288">
        <f t="shared" si="64"/>
        <v>0.9</v>
      </c>
      <c r="H417" s="288">
        <v>0.9</v>
      </c>
      <c r="I417" s="289"/>
      <c r="J417" s="289"/>
      <c r="K417" s="288">
        <v>0</v>
      </c>
      <c r="L417" s="286" t="s">
        <v>400</v>
      </c>
      <c r="M417" s="338">
        <v>406</v>
      </c>
      <c r="N417" s="286">
        <v>2017</v>
      </c>
      <c r="O417" s="286"/>
    </row>
    <row r="418" spans="1:15" s="284" customFormat="1" ht="11.25">
      <c r="A418" s="286">
        <v>6</v>
      </c>
      <c r="B418" s="287" t="s">
        <v>713</v>
      </c>
      <c r="C418" s="287" t="s">
        <v>719</v>
      </c>
      <c r="D418" s="287" t="s">
        <v>98</v>
      </c>
      <c r="E418" s="288">
        <f t="shared" si="65"/>
        <v>0.8</v>
      </c>
      <c r="F418" s="288"/>
      <c r="G418" s="288">
        <f t="shared" si="64"/>
        <v>0.8</v>
      </c>
      <c r="H418" s="288">
        <v>0</v>
      </c>
      <c r="I418" s="288"/>
      <c r="J418" s="288"/>
      <c r="K418" s="288">
        <v>0.8</v>
      </c>
      <c r="L418" s="291" t="s">
        <v>465</v>
      </c>
      <c r="M418" s="338">
        <v>407</v>
      </c>
      <c r="N418" s="286"/>
      <c r="O418" s="286"/>
    </row>
    <row r="419" spans="1:15" s="284" customFormat="1" ht="11.25">
      <c r="A419" s="286">
        <v>7</v>
      </c>
      <c r="B419" s="287" t="s">
        <v>718</v>
      </c>
      <c r="C419" s="287" t="s">
        <v>487</v>
      </c>
      <c r="D419" s="287" t="s">
        <v>98</v>
      </c>
      <c r="E419" s="288">
        <f t="shared" si="65"/>
        <v>1.5499999999999998</v>
      </c>
      <c r="F419" s="288">
        <v>0.85</v>
      </c>
      <c r="G419" s="288">
        <f t="shared" si="64"/>
        <v>0.7</v>
      </c>
      <c r="H419" s="288">
        <v>0.7</v>
      </c>
      <c r="I419" s="288"/>
      <c r="J419" s="288"/>
      <c r="K419" s="288">
        <v>0</v>
      </c>
      <c r="L419" s="286" t="s">
        <v>404</v>
      </c>
      <c r="M419" s="338">
        <v>408</v>
      </c>
      <c r="N419" s="286"/>
      <c r="O419" s="286"/>
    </row>
    <row r="420" spans="1:15" s="284" customFormat="1" ht="11.25">
      <c r="A420" s="286">
        <v>8</v>
      </c>
      <c r="B420" s="287" t="s">
        <v>720</v>
      </c>
      <c r="C420" s="287" t="s">
        <v>662</v>
      </c>
      <c r="D420" s="287" t="s">
        <v>98</v>
      </c>
      <c r="E420" s="288">
        <f t="shared" si="65"/>
        <v>0.08</v>
      </c>
      <c r="F420" s="288"/>
      <c r="G420" s="288">
        <f t="shared" si="64"/>
        <v>0.08</v>
      </c>
      <c r="H420" s="288">
        <v>0</v>
      </c>
      <c r="I420" s="288"/>
      <c r="J420" s="288"/>
      <c r="K420" s="288">
        <v>0.08</v>
      </c>
      <c r="L420" s="291" t="s">
        <v>460</v>
      </c>
      <c r="M420" s="338">
        <v>409</v>
      </c>
      <c r="N420" s="286"/>
      <c r="O420" s="286"/>
    </row>
    <row r="421" spans="1:15" s="284" customFormat="1" ht="11.25">
      <c r="A421" s="286">
        <v>9</v>
      </c>
      <c r="B421" s="287" t="s">
        <v>718</v>
      </c>
      <c r="C421" s="287" t="s">
        <v>721</v>
      </c>
      <c r="D421" s="287" t="s">
        <v>98</v>
      </c>
      <c r="E421" s="288">
        <f t="shared" si="65"/>
        <v>1.24</v>
      </c>
      <c r="F421" s="288">
        <v>0.54</v>
      </c>
      <c r="G421" s="288">
        <f t="shared" si="64"/>
        <v>0.7</v>
      </c>
      <c r="H421" s="288">
        <v>0</v>
      </c>
      <c r="I421" s="289"/>
      <c r="J421" s="289"/>
      <c r="K421" s="288">
        <v>0.7</v>
      </c>
      <c r="L421" s="286" t="s">
        <v>387</v>
      </c>
      <c r="M421" s="338">
        <v>410</v>
      </c>
      <c r="N421" s="286">
        <v>2017</v>
      </c>
      <c r="O421" s="286"/>
    </row>
    <row r="422" spans="1:15" s="284" customFormat="1" ht="22.5">
      <c r="A422" s="286">
        <v>10</v>
      </c>
      <c r="B422" s="287" t="s">
        <v>722</v>
      </c>
      <c r="C422" s="287" t="s">
        <v>723</v>
      </c>
      <c r="D422" s="287" t="s">
        <v>98</v>
      </c>
      <c r="E422" s="288">
        <f>SUM(F422:G422)</f>
        <v>7.0000000000000007E-2</v>
      </c>
      <c r="F422" s="288"/>
      <c r="G422" s="288">
        <f t="shared" si="64"/>
        <v>7.0000000000000007E-2</v>
      </c>
      <c r="H422" s="288">
        <v>0</v>
      </c>
      <c r="I422" s="288"/>
      <c r="J422" s="288"/>
      <c r="K422" s="288">
        <v>7.0000000000000007E-2</v>
      </c>
      <c r="L422" s="286" t="s">
        <v>507</v>
      </c>
      <c r="M422" s="338">
        <v>411</v>
      </c>
      <c r="N422" s="286">
        <v>2017</v>
      </c>
      <c r="O422" s="286"/>
    </row>
    <row r="423" spans="1:15" s="284" customFormat="1" ht="11.25">
      <c r="A423" s="292" t="s">
        <v>724</v>
      </c>
      <c r="B423" s="294" t="s">
        <v>91</v>
      </c>
      <c r="C423" s="281"/>
      <c r="D423" s="281"/>
      <c r="E423" s="283">
        <f>SUM(E424:E425)</f>
        <v>3.92</v>
      </c>
      <c r="F423" s="283">
        <f t="shared" ref="F423:K423" si="66">SUM(F424:F425)</f>
        <v>0.65</v>
      </c>
      <c r="G423" s="283">
        <f t="shared" si="66"/>
        <v>3.27</v>
      </c>
      <c r="H423" s="283">
        <f t="shared" si="66"/>
        <v>0</v>
      </c>
      <c r="I423" s="283">
        <f t="shared" si="66"/>
        <v>0</v>
      </c>
      <c r="J423" s="283">
        <f t="shared" si="66"/>
        <v>0</v>
      </c>
      <c r="K423" s="283">
        <f t="shared" si="66"/>
        <v>3.27</v>
      </c>
      <c r="L423" s="282"/>
      <c r="M423" s="342"/>
      <c r="N423" s="282"/>
      <c r="O423" s="303"/>
    </row>
    <row r="424" spans="1:15" s="284" customFormat="1" ht="22.5">
      <c r="A424" s="286">
        <v>1</v>
      </c>
      <c r="B424" s="287" t="s">
        <v>725</v>
      </c>
      <c r="C424" s="287" t="s">
        <v>375</v>
      </c>
      <c r="D424" s="287" t="s">
        <v>96</v>
      </c>
      <c r="E424" s="288">
        <f t="shared" ref="E424:E430" si="67">F424+G424</f>
        <v>3.13</v>
      </c>
      <c r="F424" s="288">
        <v>0.13</v>
      </c>
      <c r="G424" s="288">
        <f>SUM(H424:K424)</f>
        <v>3</v>
      </c>
      <c r="H424" s="288">
        <v>0</v>
      </c>
      <c r="I424" s="289"/>
      <c r="J424" s="289"/>
      <c r="K424" s="288">
        <v>3</v>
      </c>
      <c r="L424" s="286" t="s">
        <v>376</v>
      </c>
      <c r="M424" s="338">
        <v>412</v>
      </c>
      <c r="N424" s="286">
        <v>2017</v>
      </c>
      <c r="O424" s="286"/>
    </row>
    <row r="425" spans="1:15" s="284" customFormat="1" ht="11.25">
      <c r="A425" s="286">
        <v>2</v>
      </c>
      <c r="B425" s="287" t="s">
        <v>726</v>
      </c>
      <c r="C425" s="287"/>
      <c r="D425" s="287" t="s">
        <v>96</v>
      </c>
      <c r="E425" s="288">
        <f t="shared" si="67"/>
        <v>0.79</v>
      </c>
      <c r="F425" s="288">
        <v>0.52</v>
      </c>
      <c r="G425" s="288">
        <f>SUM(H425:K425)</f>
        <v>0.27</v>
      </c>
      <c r="H425" s="288">
        <v>0</v>
      </c>
      <c r="I425" s="289"/>
      <c r="J425" s="289"/>
      <c r="K425" s="288">
        <v>0.27</v>
      </c>
      <c r="L425" s="286" t="s">
        <v>429</v>
      </c>
      <c r="M425" s="338">
        <v>413</v>
      </c>
      <c r="N425" s="286"/>
      <c r="O425" s="286"/>
    </row>
    <row r="426" spans="1:15" s="284" customFormat="1" ht="11.25">
      <c r="A426" s="292" t="s">
        <v>727</v>
      </c>
      <c r="B426" s="294" t="s">
        <v>728</v>
      </c>
      <c r="C426" s="281"/>
      <c r="D426" s="281"/>
      <c r="E426" s="283">
        <f>SUM(E427:E449)</f>
        <v>141.54000000000002</v>
      </c>
      <c r="F426" s="283">
        <f t="shared" ref="F426:K426" si="68">SUM(F427:F449)</f>
        <v>93.47</v>
      </c>
      <c r="G426" s="283">
        <f t="shared" si="68"/>
        <v>48.07</v>
      </c>
      <c r="H426" s="283">
        <f t="shared" si="68"/>
        <v>28.790000000000003</v>
      </c>
      <c r="I426" s="283">
        <f t="shared" si="68"/>
        <v>0</v>
      </c>
      <c r="J426" s="283">
        <f t="shared" si="68"/>
        <v>0</v>
      </c>
      <c r="K426" s="283">
        <f t="shared" si="68"/>
        <v>19.28</v>
      </c>
      <c r="L426" s="282"/>
      <c r="M426" s="342"/>
      <c r="N426" s="282"/>
      <c r="O426" s="303"/>
    </row>
    <row r="427" spans="1:15" s="284" customFormat="1" ht="11.25">
      <c r="A427" s="286">
        <v>1</v>
      </c>
      <c r="B427" s="287" t="s">
        <v>729</v>
      </c>
      <c r="C427" s="287" t="s">
        <v>730</v>
      </c>
      <c r="D427" s="287" t="s">
        <v>43</v>
      </c>
      <c r="E427" s="288">
        <f t="shared" si="67"/>
        <v>3.7</v>
      </c>
      <c r="F427" s="288">
        <v>1.7</v>
      </c>
      <c r="G427" s="288">
        <f t="shared" ref="G427:G449" si="69">SUM(H427:K427)</f>
        <v>2</v>
      </c>
      <c r="H427" s="288">
        <v>2</v>
      </c>
      <c r="I427" s="288"/>
      <c r="J427" s="288"/>
      <c r="K427" s="288">
        <v>0</v>
      </c>
      <c r="L427" s="286" t="s">
        <v>390</v>
      </c>
      <c r="M427" s="338">
        <v>414</v>
      </c>
      <c r="N427" s="286"/>
      <c r="O427" s="286"/>
    </row>
    <row r="428" spans="1:15" s="284" customFormat="1" ht="11.25">
      <c r="A428" s="286">
        <v>2</v>
      </c>
      <c r="B428" s="287" t="s">
        <v>729</v>
      </c>
      <c r="C428" s="287"/>
      <c r="D428" s="287" t="s">
        <v>43</v>
      </c>
      <c r="E428" s="288">
        <f t="shared" si="67"/>
        <v>3.45</v>
      </c>
      <c r="F428" s="288">
        <v>1.95</v>
      </c>
      <c r="G428" s="288">
        <f t="shared" si="69"/>
        <v>1.5</v>
      </c>
      <c r="H428" s="288">
        <v>0.5</v>
      </c>
      <c r="I428" s="289"/>
      <c r="J428" s="289"/>
      <c r="K428" s="288">
        <v>1</v>
      </c>
      <c r="L428" s="286" t="s">
        <v>376</v>
      </c>
      <c r="M428" s="338">
        <v>415</v>
      </c>
      <c r="N428" s="286"/>
      <c r="O428" s="286"/>
    </row>
    <row r="429" spans="1:15" s="284" customFormat="1" ht="22.5">
      <c r="A429" s="286">
        <v>3</v>
      </c>
      <c r="B429" s="287" t="s">
        <v>729</v>
      </c>
      <c r="C429" s="287" t="s">
        <v>731</v>
      </c>
      <c r="D429" s="287" t="s">
        <v>43</v>
      </c>
      <c r="E429" s="288">
        <f t="shared" si="67"/>
        <v>46.06</v>
      </c>
      <c r="F429" s="288">
        <v>43.06</v>
      </c>
      <c r="G429" s="288">
        <f t="shared" si="69"/>
        <v>3</v>
      </c>
      <c r="H429" s="288">
        <v>0</v>
      </c>
      <c r="I429" s="288"/>
      <c r="J429" s="288"/>
      <c r="K429" s="288">
        <v>3</v>
      </c>
      <c r="L429" s="291" t="s">
        <v>391</v>
      </c>
      <c r="M429" s="338">
        <v>416</v>
      </c>
      <c r="N429" s="286">
        <v>2017</v>
      </c>
      <c r="O429" s="286"/>
    </row>
    <row r="430" spans="1:15" s="284" customFormat="1" ht="11.25">
      <c r="A430" s="286">
        <v>4</v>
      </c>
      <c r="B430" s="287" t="s">
        <v>729</v>
      </c>
      <c r="C430" s="287"/>
      <c r="D430" s="287" t="s">
        <v>43</v>
      </c>
      <c r="E430" s="288">
        <f t="shared" si="67"/>
        <v>6.5</v>
      </c>
      <c r="F430" s="288">
        <v>4.5</v>
      </c>
      <c r="G430" s="288">
        <f t="shared" si="69"/>
        <v>2</v>
      </c>
      <c r="H430" s="288">
        <v>1.75</v>
      </c>
      <c r="I430" s="288"/>
      <c r="J430" s="288"/>
      <c r="K430" s="288">
        <v>0.25</v>
      </c>
      <c r="L430" s="291" t="s">
        <v>419</v>
      </c>
      <c r="M430" s="338">
        <v>417</v>
      </c>
      <c r="N430" s="286"/>
      <c r="O430" s="286"/>
    </row>
    <row r="431" spans="1:15" s="284" customFormat="1" ht="11.25">
      <c r="A431" s="286">
        <v>5</v>
      </c>
      <c r="B431" s="287" t="s">
        <v>729</v>
      </c>
      <c r="C431" s="287" t="s">
        <v>564</v>
      </c>
      <c r="D431" s="287" t="s">
        <v>43</v>
      </c>
      <c r="E431" s="288">
        <f>SUM(F431:G431)</f>
        <v>5.8</v>
      </c>
      <c r="F431" s="288">
        <v>2.8</v>
      </c>
      <c r="G431" s="288">
        <f t="shared" si="69"/>
        <v>3</v>
      </c>
      <c r="H431" s="288">
        <v>3</v>
      </c>
      <c r="I431" s="288"/>
      <c r="J431" s="288"/>
      <c r="K431" s="288">
        <v>0</v>
      </c>
      <c r="L431" s="286" t="s">
        <v>352</v>
      </c>
      <c r="M431" s="338">
        <v>418</v>
      </c>
      <c r="N431" s="286">
        <v>2017</v>
      </c>
      <c r="O431" s="286"/>
    </row>
    <row r="432" spans="1:15" s="284" customFormat="1" ht="11.25">
      <c r="A432" s="286">
        <v>6</v>
      </c>
      <c r="B432" s="287" t="s">
        <v>729</v>
      </c>
      <c r="C432" s="287" t="s">
        <v>386</v>
      </c>
      <c r="D432" s="287" t="s">
        <v>43</v>
      </c>
      <c r="E432" s="288">
        <f>SUM(F432:G432)</f>
        <v>3.4</v>
      </c>
      <c r="F432" s="288">
        <v>2.4</v>
      </c>
      <c r="G432" s="288">
        <f t="shared" si="69"/>
        <v>1</v>
      </c>
      <c r="H432" s="288">
        <v>1</v>
      </c>
      <c r="I432" s="288"/>
      <c r="J432" s="288"/>
      <c r="K432" s="288">
        <v>0</v>
      </c>
      <c r="L432" s="286" t="s">
        <v>352</v>
      </c>
      <c r="M432" s="338">
        <v>419</v>
      </c>
      <c r="N432" s="286">
        <v>2017</v>
      </c>
      <c r="O432" s="286"/>
    </row>
    <row r="433" spans="1:15" s="284" customFormat="1" ht="11.25">
      <c r="A433" s="286">
        <v>7</v>
      </c>
      <c r="B433" s="287" t="s">
        <v>729</v>
      </c>
      <c r="C433" s="287"/>
      <c r="D433" s="287" t="s">
        <v>43</v>
      </c>
      <c r="E433" s="288">
        <f>F433+G433</f>
        <v>11.5</v>
      </c>
      <c r="F433" s="288">
        <v>6.5</v>
      </c>
      <c r="G433" s="288">
        <f t="shared" si="69"/>
        <v>5</v>
      </c>
      <c r="H433" s="288">
        <v>2.5</v>
      </c>
      <c r="I433" s="288"/>
      <c r="J433" s="288"/>
      <c r="K433" s="288">
        <v>2.5</v>
      </c>
      <c r="L433" s="291" t="s">
        <v>362</v>
      </c>
      <c r="M433" s="338">
        <v>420</v>
      </c>
      <c r="N433" s="286">
        <v>2017</v>
      </c>
      <c r="O433" s="286"/>
    </row>
    <row r="434" spans="1:15" s="284" customFormat="1" ht="11.25">
      <c r="A434" s="286">
        <v>8</v>
      </c>
      <c r="B434" s="287" t="s">
        <v>729</v>
      </c>
      <c r="C434" s="287" t="s">
        <v>732</v>
      </c>
      <c r="D434" s="287" t="s">
        <v>43</v>
      </c>
      <c r="E434" s="288">
        <f>SUM(F434:G434)</f>
        <v>1.22</v>
      </c>
      <c r="F434" s="288">
        <v>0.22</v>
      </c>
      <c r="G434" s="288">
        <f t="shared" si="69"/>
        <v>1</v>
      </c>
      <c r="H434" s="288">
        <v>0</v>
      </c>
      <c r="I434" s="288"/>
      <c r="J434" s="288"/>
      <c r="K434" s="288">
        <v>1</v>
      </c>
      <c r="L434" s="286" t="s">
        <v>357</v>
      </c>
      <c r="M434" s="338">
        <v>421</v>
      </c>
      <c r="N434" s="286"/>
      <c r="O434" s="286"/>
    </row>
    <row r="435" spans="1:15" s="284" customFormat="1" ht="11.25">
      <c r="A435" s="286">
        <v>9</v>
      </c>
      <c r="B435" s="287" t="s">
        <v>729</v>
      </c>
      <c r="C435" s="287"/>
      <c r="D435" s="287" t="s">
        <v>43</v>
      </c>
      <c r="E435" s="288">
        <f>F435+G435</f>
        <v>10.7</v>
      </c>
      <c r="F435" s="288">
        <v>9.35</v>
      </c>
      <c r="G435" s="288">
        <f t="shared" si="69"/>
        <v>1.35</v>
      </c>
      <c r="H435" s="288">
        <v>0.3</v>
      </c>
      <c r="I435" s="288"/>
      <c r="J435" s="288"/>
      <c r="K435" s="288">
        <v>1.05</v>
      </c>
      <c r="L435" s="291" t="s">
        <v>445</v>
      </c>
      <c r="M435" s="338">
        <v>422</v>
      </c>
      <c r="N435" s="286"/>
      <c r="O435" s="286"/>
    </row>
    <row r="436" spans="1:15" s="284" customFormat="1" ht="11.25">
      <c r="A436" s="286">
        <v>10</v>
      </c>
      <c r="B436" s="287" t="s">
        <v>729</v>
      </c>
      <c r="C436" s="287" t="s">
        <v>639</v>
      </c>
      <c r="D436" s="287" t="s">
        <v>43</v>
      </c>
      <c r="E436" s="288">
        <f>F436+G436</f>
        <v>1.37</v>
      </c>
      <c r="F436" s="288">
        <v>0.37</v>
      </c>
      <c r="G436" s="288">
        <f t="shared" si="69"/>
        <v>1</v>
      </c>
      <c r="H436" s="288">
        <v>0.5</v>
      </c>
      <c r="I436" s="288"/>
      <c r="J436" s="288"/>
      <c r="K436" s="288">
        <v>0.5</v>
      </c>
      <c r="L436" s="286" t="s">
        <v>369</v>
      </c>
      <c r="M436" s="338">
        <v>423</v>
      </c>
      <c r="N436" s="286"/>
      <c r="O436" s="286"/>
    </row>
    <row r="437" spans="1:15" s="284" customFormat="1" ht="11.25">
      <c r="A437" s="286">
        <v>11</v>
      </c>
      <c r="B437" s="287" t="s">
        <v>733</v>
      </c>
      <c r="C437" s="287"/>
      <c r="D437" s="287" t="s">
        <v>43</v>
      </c>
      <c r="E437" s="288">
        <f>SUM(F437:G437)</f>
        <v>4.4800000000000004</v>
      </c>
      <c r="F437" s="288"/>
      <c r="G437" s="288">
        <f t="shared" si="69"/>
        <v>4.4800000000000004</v>
      </c>
      <c r="H437" s="288">
        <v>0</v>
      </c>
      <c r="I437" s="288"/>
      <c r="J437" s="288"/>
      <c r="K437" s="288">
        <v>4.4800000000000004</v>
      </c>
      <c r="L437" s="286" t="s">
        <v>405</v>
      </c>
      <c r="M437" s="338">
        <v>424</v>
      </c>
      <c r="N437" s="286"/>
      <c r="O437" s="286"/>
    </row>
    <row r="438" spans="1:15" s="284" customFormat="1" ht="22.5">
      <c r="A438" s="286">
        <v>12</v>
      </c>
      <c r="B438" s="287" t="s">
        <v>729</v>
      </c>
      <c r="C438" s="287" t="s">
        <v>734</v>
      </c>
      <c r="D438" s="287" t="s">
        <v>43</v>
      </c>
      <c r="E438" s="288">
        <f t="shared" ref="E438:E446" si="70">F438+G438</f>
        <v>7.7</v>
      </c>
      <c r="F438" s="288">
        <v>5.7</v>
      </c>
      <c r="G438" s="288">
        <f t="shared" si="69"/>
        <v>2</v>
      </c>
      <c r="H438" s="288">
        <v>0</v>
      </c>
      <c r="I438" s="288"/>
      <c r="J438" s="288"/>
      <c r="K438" s="288">
        <v>2</v>
      </c>
      <c r="L438" s="291" t="s">
        <v>460</v>
      </c>
      <c r="M438" s="338">
        <v>425</v>
      </c>
      <c r="N438" s="286"/>
      <c r="O438" s="286"/>
    </row>
    <row r="439" spans="1:15" s="284" customFormat="1" ht="11.25">
      <c r="A439" s="286">
        <v>13</v>
      </c>
      <c r="B439" s="287" t="s">
        <v>729</v>
      </c>
      <c r="C439" s="287" t="s">
        <v>735</v>
      </c>
      <c r="D439" s="287" t="s">
        <v>43</v>
      </c>
      <c r="E439" s="288">
        <f t="shared" si="70"/>
        <v>2.9</v>
      </c>
      <c r="F439" s="288">
        <v>1.9</v>
      </c>
      <c r="G439" s="288">
        <f t="shared" si="69"/>
        <v>1</v>
      </c>
      <c r="H439" s="288">
        <v>1</v>
      </c>
      <c r="I439" s="288"/>
      <c r="J439" s="288"/>
      <c r="K439" s="288">
        <v>0</v>
      </c>
      <c r="L439" s="291" t="s">
        <v>460</v>
      </c>
      <c r="M439" s="338">
        <v>426</v>
      </c>
      <c r="N439" s="286"/>
      <c r="O439" s="286"/>
    </row>
    <row r="440" spans="1:15" s="284" customFormat="1" ht="11.25">
      <c r="A440" s="286">
        <v>14</v>
      </c>
      <c r="B440" s="287" t="s">
        <v>729</v>
      </c>
      <c r="C440" s="287" t="s">
        <v>386</v>
      </c>
      <c r="D440" s="287" t="s">
        <v>43</v>
      </c>
      <c r="E440" s="288">
        <f t="shared" si="70"/>
        <v>3.8</v>
      </c>
      <c r="F440" s="288">
        <v>2.8</v>
      </c>
      <c r="G440" s="288">
        <f t="shared" si="69"/>
        <v>1</v>
      </c>
      <c r="H440" s="288">
        <v>0.5</v>
      </c>
      <c r="I440" s="288"/>
      <c r="J440" s="288"/>
      <c r="K440" s="288">
        <v>0.5</v>
      </c>
      <c r="L440" s="286" t="s">
        <v>387</v>
      </c>
      <c r="M440" s="338">
        <v>427</v>
      </c>
      <c r="N440" s="286"/>
      <c r="O440" s="286"/>
    </row>
    <row r="441" spans="1:15" s="290" customFormat="1" ht="11.25">
      <c r="A441" s="286">
        <v>15</v>
      </c>
      <c r="B441" s="287" t="s">
        <v>729</v>
      </c>
      <c r="C441" s="287" t="s">
        <v>443</v>
      </c>
      <c r="D441" s="287" t="s">
        <v>43</v>
      </c>
      <c r="E441" s="288">
        <f t="shared" si="70"/>
        <v>2.1</v>
      </c>
      <c r="F441" s="288">
        <v>1.6</v>
      </c>
      <c r="G441" s="288">
        <f t="shared" si="69"/>
        <v>0.5</v>
      </c>
      <c r="H441" s="288">
        <v>0</v>
      </c>
      <c r="I441" s="288"/>
      <c r="J441" s="288"/>
      <c r="K441" s="288">
        <v>0.5</v>
      </c>
      <c r="L441" s="286" t="s">
        <v>387</v>
      </c>
      <c r="M441" s="338">
        <v>428</v>
      </c>
      <c r="N441" s="286"/>
      <c r="O441" s="286"/>
    </row>
    <row r="442" spans="1:15" s="290" customFormat="1" ht="11.25">
      <c r="A442" s="286">
        <v>16</v>
      </c>
      <c r="B442" s="287" t="s">
        <v>729</v>
      </c>
      <c r="C442" s="287" t="s">
        <v>481</v>
      </c>
      <c r="D442" s="287" t="s">
        <v>43</v>
      </c>
      <c r="E442" s="288">
        <f t="shared" si="70"/>
        <v>4.5999999999999996</v>
      </c>
      <c r="F442" s="288">
        <v>3.6</v>
      </c>
      <c r="G442" s="288">
        <f t="shared" si="69"/>
        <v>1</v>
      </c>
      <c r="H442" s="288">
        <v>0.5</v>
      </c>
      <c r="I442" s="288"/>
      <c r="J442" s="288"/>
      <c r="K442" s="288">
        <v>0.5</v>
      </c>
      <c r="L442" s="286" t="s">
        <v>387</v>
      </c>
      <c r="M442" s="338">
        <v>429</v>
      </c>
      <c r="N442" s="286"/>
      <c r="O442" s="286"/>
    </row>
    <row r="443" spans="1:15" s="290" customFormat="1" ht="22.5">
      <c r="A443" s="286">
        <v>17</v>
      </c>
      <c r="B443" s="287" t="s">
        <v>729</v>
      </c>
      <c r="C443" s="287" t="s">
        <v>736</v>
      </c>
      <c r="D443" s="287" t="s">
        <v>43</v>
      </c>
      <c r="E443" s="288">
        <f t="shared" si="70"/>
        <v>2.16</v>
      </c>
      <c r="F443" s="288">
        <v>0.9</v>
      </c>
      <c r="G443" s="288">
        <f t="shared" si="69"/>
        <v>1.26</v>
      </c>
      <c r="H443" s="288">
        <v>1.26</v>
      </c>
      <c r="I443" s="289"/>
      <c r="J443" s="289"/>
      <c r="K443" s="288">
        <v>0</v>
      </c>
      <c r="L443" s="286" t="s">
        <v>373</v>
      </c>
      <c r="M443" s="338">
        <v>430</v>
      </c>
      <c r="N443" s="286">
        <v>2016</v>
      </c>
      <c r="O443" s="286"/>
    </row>
    <row r="444" spans="1:15" s="290" customFormat="1" ht="11.25">
      <c r="A444" s="286">
        <v>18</v>
      </c>
      <c r="B444" s="287" t="s">
        <v>729</v>
      </c>
      <c r="C444" s="287" t="s">
        <v>737</v>
      </c>
      <c r="D444" s="287" t="s">
        <v>43</v>
      </c>
      <c r="E444" s="288">
        <f t="shared" si="70"/>
        <v>2.2600000000000002</v>
      </c>
      <c r="F444" s="288">
        <v>1.6</v>
      </c>
      <c r="G444" s="288">
        <f t="shared" si="69"/>
        <v>0.66</v>
      </c>
      <c r="H444" s="288">
        <v>0.66</v>
      </c>
      <c r="I444" s="289"/>
      <c r="J444" s="289"/>
      <c r="K444" s="288">
        <v>0</v>
      </c>
      <c r="L444" s="286" t="s">
        <v>373</v>
      </c>
      <c r="M444" s="338">
        <v>431</v>
      </c>
      <c r="N444" s="286">
        <v>2016</v>
      </c>
      <c r="O444" s="286"/>
    </row>
    <row r="445" spans="1:15" s="290" customFormat="1" ht="22.5">
      <c r="A445" s="286">
        <v>19</v>
      </c>
      <c r="B445" s="287" t="s">
        <v>729</v>
      </c>
      <c r="C445" s="287" t="s">
        <v>738</v>
      </c>
      <c r="D445" s="287" t="s">
        <v>43</v>
      </c>
      <c r="E445" s="288">
        <f t="shared" si="70"/>
        <v>1.38</v>
      </c>
      <c r="F445" s="288">
        <v>0.7</v>
      </c>
      <c r="G445" s="288">
        <f t="shared" si="69"/>
        <v>0.68</v>
      </c>
      <c r="H445" s="288">
        <v>0.68</v>
      </c>
      <c r="I445" s="289"/>
      <c r="J445" s="289"/>
      <c r="K445" s="288">
        <v>0</v>
      </c>
      <c r="L445" s="286" t="s">
        <v>373</v>
      </c>
      <c r="M445" s="338">
        <v>432</v>
      </c>
      <c r="N445" s="286">
        <v>2016</v>
      </c>
      <c r="O445" s="286"/>
    </row>
    <row r="446" spans="1:15" s="290" customFormat="1" ht="22.5">
      <c r="A446" s="286">
        <v>20</v>
      </c>
      <c r="B446" s="287" t="s">
        <v>729</v>
      </c>
      <c r="C446" s="287" t="s">
        <v>739</v>
      </c>
      <c r="D446" s="287" t="s">
        <v>43</v>
      </c>
      <c r="E446" s="288">
        <f t="shared" si="70"/>
        <v>1.8399999999999999</v>
      </c>
      <c r="F446" s="288">
        <v>0.7</v>
      </c>
      <c r="G446" s="288">
        <f t="shared" si="69"/>
        <v>1.1399999999999999</v>
      </c>
      <c r="H446" s="288">
        <v>1.1399999999999999</v>
      </c>
      <c r="I446" s="289"/>
      <c r="J446" s="289"/>
      <c r="K446" s="288">
        <v>0</v>
      </c>
      <c r="L446" s="286" t="s">
        <v>373</v>
      </c>
      <c r="M446" s="338">
        <v>433</v>
      </c>
      <c r="N446" s="286">
        <v>2016</v>
      </c>
      <c r="O446" s="286"/>
    </row>
    <row r="447" spans="1:15" s="290" customFormat="1" ht="11.25">
      <c r="A447" s="286">
        <v>21</v>
      </c>
      <c r="B447" s="287" t="s">
        <v>740</v>
      </c>
      <c r="C447" s="287"/>
      <c r="D447" s="287" t="s">
        <v>43</v>
      </c>
      <c r="E447" s="288">
        <f>SUM(F447:G447)</f>
        <v>2.12</v>
      </c>
      <c r="F447" s="288">
        <v>1.1200000000000001</v>
      </c>
      <c r="G447" s="288">
        <f t="shared" si="69"/>
        <v>1</v>
      </c>
      <c r="H447" s="288">
        <v>0</v>
      </c>
      <c r="I447" s="288"/>
      <c r="J447" s="288"/>
      <c r="K447" s="288">
        <v>1</v>
      </c>
      <c r="L447" s="286" t="s">
        <v>507</v>
      </c>
      <c r="M447" s="338">
        <v>434</v>
      </c>
      <c r="N447" s="286">
        <v>2016</v>
      </c>
      <c r="O447" s="286"/>
    </row>
    <row r="448" spans="1:15" s="290" customFormat="1" ht="11.25">
      <c r="A448" s="286">
        <v>22</v>
      </c>
      <c r="B448" s="287" t="s">
        <v>733</v>
      </c>
      <c r="C448" s="287" t="s">
        <v>741</v>
      </c>
      <c r="D448" s="287" t="s">
        <v>43</v>
      </c>
      <c r="E448" s="288">
        <f>SUM(F448:G448)</f>
        <v>2.5</v>
      </c>
      <c r="F448" s="288"/>
      <c r="G448" s="288">
        <f t="shared" si="69"/>
        <v>2.5</v>
      </c>
      <c r="H448" s="288">
        <v>2.5</v>
      </c>
      <c r="I448" s="288"/>
      <c r="J448" s="288"/>
      <c r="K448" s="288">
        <v>0</v>
      </c>
      <c r="L448" s="286" t="s">
        <v>507</v>
      </c>
      <c r="M448" s="338">
        <v>435</v>
      </c>
      <c r="N448" s="286">
        <v>2017</v>
      </c>
      <c r="O448" s="286"/>
    </row>
    <row r="449" spans="1:15" s="290" customFormat="1" ht="11.25">
      <c r="A449" s="286">
        <v>23</v>
      </c>
      <c r="B449" s="287" t="s">
        <v>733</v>
      </c>
      <c r="C449" s="287"/>
      <c r="D449" s="287" t="s">
        <v>43</v>
      </c>
      <c r="E449" s="288">
        <f>SUM(F449:G449)</f>
        <v>10</v>
      </c>
      <c r="F449" s="288"/>
      <c r="G449" s="288">
        <f t="shared" si="69"/>
        <v>10</v>
      </c>
      <c r="H449" s="288">
        <v>9</v>
      </c>
      <c r="I449" s="288"/>
      <c r="J449" s="288"/>
      <c r="K449" s="288">
        <v>1</v>
      </c>
      <c r="L449" s="286" t="s">
        <v>408</v>
      </c>
      <c r="M449" s="338">
        <v>436</v>
      </c>
      <c r="N449" s="286"/>
      <c r="O449" s="286"/>
    </row>
    <row r="450" spans="1:15" s="290" customFormat="1" ht="21">
      <c r="A450" s="292" t="s">
        <v>742</v>
      </c>
      <c r="B450" s="294" t="s">
        <v>743</v>
      </c>
      <c r="C450" s="281"/>
      <c r="D450" s="281"/>
      <c r="E450" s="283">
        <f>SUM(E451:E452)</f>
        <v>10.5</v>
      </c>
      <c r="F450" s="283">
        <f t="shared" ref="F450:K450" si="71">SUM(F451:F452)</f>
        <v>0</v>
      </c>
      <c r="G450" s="283">
        <f t="shared" si="71"/>
        <v>10.5</v>
      </c>
      <c r="H450" s="283">
        <f t="shared" si="71"/>
        <v>5.5</v>
      </c>
      <c r="I450" s="283">
        <f t="shared" si="71"/>
        <v>0</v>
      </c>
      <c r="J450" s="283">
        <f t="shared" si="71"/>
        <v>0</v>
      </c>
      <c r="K450" s="283">
        <f t="shared" si="71"/>
        <v>5</v>
      </c>
      <c r="L450" s="282"/>
      <c r="M450" s="342"/>
      <c r="N450" s="282"/>
      <c r="O450" s="303"/>
    </row>
    <row r="451" spans="1:15" s="290" customFormat="1" ht="11.25">
      <c r="A451" s="286">
        <v>1</v>
      </c>
      <c r="B451" s="293" t="s">
        <v>744</v>
      </c>
      <c r="C451" s="287" t="s">
        <v>745</v>
      </c>
      <c r="D451" s="287" t="s">
        <v>49</v>
      </c>
      <c r="E451" s="288">
        <f t="shared" ref="E451:E465" si="72">F451+G451</f>
        <v>5</v>
      </c>
      <c r="F451" s="288"/>
      <c r="G451" s="288">
        <f>SUM(H451:K451)</f>
        <v>5</v>
      </c>
      <c r="H451" s="288">
        <v>0</v>
      </c>
      <c r="I451" s="288"/>
      <c r="J451" s="288"/>
      <c r="K451" s="288">
        <v>5</v>
      </c>
      <c r="L451" s="291" t="s">
        <v>387</v>
      </c>
      <c r="M451" s="338">
        <v>437</v>
      </c>
      <c r="N451" s="286"/>
      <c r="O451" s="286"/>
    </row>
    <row r="452" spans="1:15" s="290" customFormat="1" ht="11.25">
      <c r="A452" s="286">
        <v>2</v>
      </c>
      <c r="B452" s="293" t="s">
        <v>746</v>
      </c>
      <c r="C452" s="287" t="s">
        <v>481</v>
      </c>
      <c r="D452" s="287" t="s">
        <v>49</v>
      </c>
      <c r="E452" s="288">
        <f t="shared" si="72"/>
        <v>5.5</v>
      </c>
      <c r="F452" s="288"/>
      <c r="G452" s="288">
        <f>SUM(H452:K452)</f>
        <v>5.5</v>
      </c>
      <c r="H452" s="288">
        <v>5.5</v>
      </c>
      <c r="I452" s="289"/>
      <c r="J452" s="289"/>
      <c r="K452" s="288">
        <v>0</v>
      </c>
      <c r="L452" s="286" t="s">
        <v>429</v>
      </c>
      <c r="M452" s="338">
        <v>438</v>
      </c>
      <c r="N452" s="286">
        <v>2017</v>
      </c>
      <c r="O452" s="286"/>
    </row>
    <row r="453" spans="1:15" s="290" customFormat="1" ht="21">
      <c r="A453" s="292" t="s">
        <v>747</v>
      </c>
      <c r="B453" s="294" t="s">
        <v>144</v>
      </c>
      <c r="C453" s="281"/>
      <c r="D453" s="281"/>
      <c r="E453" s="283">
        <f>SUM(E454:E479)</f>
        <v>11.48</v>
      </c>
      <c r="F453" s="283">
        <f t="shared" ref="F453:K453" si="73">SUM(F454:F479)</f>
        <v>0.59000000000000008</v>
      </c>
      <c r="G453" s="283">
        <f t="shared" si="73"/>
        <v>10.89</v>
      </c>
      <c r="H453" s="283">
        <f t="shared" si="73"/>
        <v>5.7299999999999995</v>
      </c>
      <c r="I453" s="283">
        <f t="shared" si="73"/>
        <v>0.5</v>
      </c>
      <c r="J453" s="283">
        <f t="shared" si="73"/>
        <v>0</v>
      </c>
      <c r="K453" s="283">
        <f t="shared" si="73"/>
        <v>4.66</v>
      </c>
      <c r="L453" s="282"/>
      <c r="M453" s="342"/>
      <c r="N453" s="282"/>
      <c r="O453" s="303"/>
    </row>
    <row r="454" spans="1:15" s="290" customFormat="1" ht="11.25">
      <c r="A454" s="286">
        <v>1</v>
      </c>
      <c r="B454" s="287" t="s">
        <v>748</v>
      </c>
      <c r="C454" s="287" t="s">
        <v>749</v>
      </c>
      <c r="D454" s="287" t="s">
        <v>142</v>
      </c>
      <c r="E454" s="288">
        <f t="shared" si="72"/>
        <v>0.1</v>
      </c>
      <c r="F454" s="288"/>
      <c r="G454" s="288">
        <f t="shared" ref="G454:G479" si="74">SUM(H454:K454)</f>
        <v>0.1</v>
      </c>
      <c r="H454" s="288">
        <v>0.1</v>
      </c>
      <c r="I454" s="288"/>
      <c r="J454" s="288"/>
      <c r="K454" s="288">
        <v>0</v>
      </c>
      <c r="L454" s="286" t="s">
        <v>390</v>
      </c>
      <c r="M454" s="338">
        <v>439</v>
      </c>
      <c r="N454" s="286"/>
      <c r="O454" s="286"/>
    </row>
    <row r="455" spans="1:15" s="290" customFormat="1" ht="11.25">
      <c r="A455" s="286">
        <v>2</v>
      </c>
      <c r="B455" s="287" t="s">
        <v>748</v>
      </c>
      <c r="C455" s="296" t="s">
        <v>750</v>
      </c>
      <c r="D455" s="287" t="s">
        <v>142</v>
      </c>
      <c r="E455" s="288">
        <f t="shared" si="72"/>
        <v>0.25</v>
      </c>
      <c r="F455" s="288"/>
      <c r="G455" s="288">
        <f t="shared" si="74"/>
        <v>0.25</v>
      </c>
      <c r="H455" s="288">
        <v>0</v>
      </c>
      <c r="I455" s="289"/>
      <c r="J455" s="289"/>
      <c r="K455" s="288">
        <v>0.25</v>
      </c>
      <c r="L455" s="286" t="s">
        <v>376</v>
      </c>
      <c r="M455" s="338">
        <v>440</v>
      </c>
      <c r="N455" s="286">
        <v>2016</v>
      </c>
      <c r="O455" s="286"/>
    </row>
    <row r="456" spans="1:15" s="290" customFormat="1" ht="11.25">
      <c r="A456" s="286">
        <v>3</v>
      </c>
      <c r="B456" s="287" t="s">
        <v>748</v>
      </c>
      <c r="C456" s="287" t="s">
        <v>751</v>
      </c>
      <c r="D456" s="287" t="s">
        <v>142</v>
      </c>
      <c r="E456" s="288">
        <f t="shared" si="72"/>
        <v>0.4</v>
      </c>
      <c r="F456" s="288"/>
      <c r="G456" s="288">
        <f t="shared" si="74"/>
        <v>0.4</v>
      </c>
      <c r="H456" s="288">
        <v>0</v>
      </c>
      <c r="I456" s="288"/>
      <c r="J456" s="288"/>
      <c r="K456" s="288">
        <v>0.4</v>
      </c>
      <c r="L456" s="291" t="s">
        <v>391</v>
      </c>
      <c r="M456" s="338">
        <v>441</v>
      </c>
      <c r="N456" s="286"/>
      <c r="O456" s="286"/>
    </row>
    <row r="457" spans="1:15" s="290" customFormat="1" ht="11.25">
      <c r="A457" s="286">
        <v>4</v>
      </c>
      <c r="B457" s="287" t="s">
        <v>748</v>
      </c>
      <c r="C457" s="287" t="s">
        <v>752</v>
      </c>
      <c r="D457" s="287" t="s">
        <v>142</v>
      </c>
      <c r="E457" s="288">
        <f t="shared" si="72"/>
        <v>0.2</v>
      </c>
      <c r="F457" s="288"/>
      <c r="G457" s="288">
        <f t="shared" si="74"/>
        <v>0.2</v>
      </c>
      <c r="H457" s="288">
        <v>0.2</v>
      </c>
      <c r="I457" s="289"/>
      <c r="J457" s="289"/>
      <c r="K457" s="288">
        <v>0</v>
      </c>
      <c r="L457" s="291" t="s">
        <v>419</v>
      </c>
      <c r="M457" s="338">
        <v>442</v>
      </c>
      <c r="N457" s="286"/>
      <c r="O457" s="286"/>
    </row>
    <row r="458" spans="1:15" s="290" customFormat="1" ht="22.5">
      <c r="A458" s="286">
        <v>5</v>
      </c>
      <c r="B458" s="287" t="s">
        <v>748</v>
      </c>
      <c r="C458" s="287" t="s">
        <v>753</v>
      </c>
      <c r="D458" s="287" t="s">
        <v>142</v>
      </c>
      <c r="E458" s="288">
        <f t="shared" si="72"/>
        <v>0.27</v>
      </c>
      <c r="F458" s="288"/>
      <c r="G458" s="288">
        <f t="shared" si="74"/>
        <v>0.27</v>
      </c>
      <c r="H458" s="288">
        <v>0.27</v>
      </c>
      <c r="I458" s="288"/>
      <c r="J458" s="288"/>
      <c r="K458" s="288">
        <v>0</v>
      </c>
      <c r="L458" s="291" t="s">
        <v>419</v>
      </c>
      <c r="M458" s="338">
        <v>443</v>
      </c>
      <c r="N458" s="286">
        <v>2017</v>
      </c>
      <c r="O458" s="286"/>
    </row>
    <row r="459" spans="1:15" s="290" customFormat="1" ht="11.25">
      <c r="A459" s="286">
        <v>6</v>
      </c>
      <c r="B459" s="287" t="s">
        <v>754</v>
      </c>
      <c r="C459" s="287" t="s">
        <v>755</v>
      </c>
      <c r="D459" s="287" t="s">
        <v>142</v>
      </c>
      <c r="E459" s="288">
        <f t="shared" si="72"/>
        <v>0.26</v>
      </c>
      <c r="F459" s="288">
        <v>0.06</v>
      </c>
      <c r="G459" s="288">
        <f t="shared" si="74"/>
        <v>0.2</v>
      </c>
      <c r="H459" s="288">
        <v>0.2</v>
      </c>
      <c r="I459" s="288"/>
      <c r="J459" s="288"/>
      <c r="K459" s="288">
        <v>0</v>
      </c>
      <c r="L459" s="291" t="s">
        <v>419</v>
      </c>
      <c r="M459" s="338">
        <v>444</v>
      </c>
      <c r="N459" s="286"/>
      <c r="O459" s="286"/>
    </row>
    <row r="460" spans="1:15" s="290" customFormat="1" ht="11.25">
      <c r="A460" s="286">
        <v>7</v>
      </c>
      <c r="B460" s="287" t="s">
        <v>748</v>
      </c>
      <c r="C460" s="287" t="s">
        <v>756</v>
      </c>
      <c r="D460" s="287" t="s">
        <v>142</v>
      </c>
      <c r="E460" s="288">
        <f t="shared" si="72"/>
        <v>0.1</v>
      </c>
      <c r="F460" s="288"/>
      <c r="G460" s="288">
        <f t="shared" si="74"/>
        <v>0.1</v>
      </c>
      <c r="H460" s="288">
        <v>0.1</v>
      </c>
      <c r="I460" s="289"/>
      <c r="J460" s="289"/>
      <c r="K460" s="288">
        <v>0</v>
      </c>
      <c r="L460" s="286" t="s">
        <v>354</v>
      </c>
      <c r="M460" s="338">
        <v>445</v>
      </c>
      <c r="N460" s="286">
        <v>2016</v>
      </c>
      <c r="O460" s="286"/>
    </row>
    <row r="461" spans="1:15" s="284" customFormat="1" ht="11.25">
      <c r="A461" s="286">
        <v>8</v>
      </c>
      <c r="B461" s="287" t="s">
        <v>748</v>
      </c>
      <c r="C461" s="287" t="s">
        <v>757</v>
      </c>
      <c r="D461" s="287" t="s">
        <v>142</v>
      </c>
      <c r="E461" s="288">
        <f t="shared" si="72"/>
        <v>0.1</v>
      </c>
      <c r="F461" s="288"/>
      <c r="G461" s="288">
        <f t="shared" si="74"/>
        <v>0.1</v>
      </c>
      <c r="H461" s="288">
        <v>0.1</v>
      </c>
      <c r="I461" s="289"/>
      <c r="J461" s="289"/>
      <c r="K461" s="288">
        <v>0</v>
      </c>
      <c r="L461" s="286" t="s">
        <v>354</v>
      </c>
      <c r="M461" s="338">
        <v>446</v>
      </c>
      <c r="N461" s="286">
        <v>2017</v>
      </c>
      <c r="O461" s="286"/>
    </row>
    <row r="462" spans="1:15" s="284" customFormat="1" ht="11.25">
      <c r="A462" s="286">
        <v>9</v>
      </c>
      <c r="B462" s="287" t="s">
        <v>748</v>
      </c>
      <c r="C462" s="287" t="s">
        <v>386</v>
      </c>
      <c r="D462" s="287" t="s">
        <v>142</v>
      </c>
      <c r="E462" s="288">
        <f t="shared" si="72"/>
        <v>0.09</v>
      </c>
      <c r="F462" s="288"/>
      <c r="G462" s="288">
        <f t="shared" si="74"/>
        <v>0.09</v>
      </c>
      <c r="H462" s="288">
        <v>0</v>
      </c>
      <c r="I462" s="289"/>
      <c r="J462" s="289"/>
      <c r="K462" s="288">
        <v>0.09</v>
      </c>
      <c r="L462" s="286" t="s">
        <v>400</v>
      </c>
      <c r="M462" s="338">
        <v>447</v>
      </c>
      <c r="N462" s="286">
        <v>2017</v>
      </c>
      <c r="O462" s="286"/>
    </row>
    <row r="463" spans="1:15" s="284" customFormat="1" ht="11.25">
      <c r="A463" s="286">
        <v>10</v>
      </c>
      <c r="B463" s="287" t="s">
        <v>748</v>
      </c>
      <c r="C463" s="287" t="s">
        <v>758</v>
      </c>
      <c r="D463" s="287" t="s">
        <v>142</v>
      </c>
      <c r="E463" s="288">
        <f t="shared" si="72"/>
        <v>0.15</v>
      </c>
      <c r="F463" s="288"/>
      <c r="G463" s="288">
        <f t="shared" si="74"/>
        <v>0.15</v>
      </c>
      <c r="H463" s="288">
        <v>0.15</v>
      </c>
      <c r="I463" s="289"/>
      <c r="J463" s="289"/>
      <c r="K463" s="288">
        <v>0</v>
      </c>
      <c r="L463" s="286" t="s">
        <v>400</v>
      </c>
      <c r="M463" s="338">
        <v>448</v>
      </c>
      <c r="N463" s="286">
        <v>2017</v>
      </c>
      <c r="O463" s="286"/>
    </row>
    <row r="464" spans="1:15" s="284" customFormat="1" ht="11.25">
      <c r="A464" s="286">
        <v>11</v>
      </c>
      <c r="B464" s="287" t="s">
        <v>748</v>
      </c>
      <c r="C464" s="287" t="s">
        <v>756</v>
      </c>
      <c r="D464" s="287" t="s">
        <v>142</v>
      </c>
      <c r="E464" s="288">
        <f t="shared" si="72"/>
        <v>0.09</v>
      </c>
      <c r="F464" s="288"/>
      <c r="G464" s="288">
        <f t="shared" si="74"/>
        <v>0.09</v>
      </c>
      <c r="H464" s="288">
        <v>0.09</v>
      </c>
      <c r="I464" s="289"/>
      <c r="J464" s="289"/>
      <c r="K464" s="288">
        <v>0</v>
      </c>
      <c r="L464" s="286" t="s">
        <v>400</v>
      </c>
      <c r="M464" s="338">
        <v>449</v>
      </c>
      <c r="N464" s="286">
        <v>2017</v>
      </c>
      <c r="O464" s="286"/>
    </row>
    <row r="465" spans="1:15" s="284" customFormat="1" ht="11.25">
      <c r="A465" s="286">
        <v>12</v>
      </c>
      <c r="B465" s="287" t="s">
        <v>748</v>
      </c>
      <c r="C465" s="287" t="s">
        <v>759</v>
      </c>
      <c r="D465" s="287" t="s">
        <v>142</v>
      </c>
      <c r="E465" s="288">
        <f t="shared" si="72"/>
        <v>0.15</v>
      </c>
      <c r="F465" s="288"/>
      <c r="G465" s="288">
        <f t="shared" si="74"/>
        <v>0.15</v>
      </c>
      <c r="H465" s="288">
        <v>0.15</v>
      </c>
      <c r="I465" s="289"/>
      <c r="J465" s="289"/>
      <c r="K465" s="288">
        <v>0</v>
      </c>
      <c r="L465" s="286" t="s">
        <v>400</v>
      </c>
      <c r="M465" s="338">
        <v>450</v>
      </c>
      <c r="N465" s="286">
        <v>2017</v>
      </c>
      <c r="O465" s="286"/>
    </row>
    <row r="466" spans="1:15" s="284" customFormat="1" ht="22.5">
      <c r="A466" s="286">
        <v>13</v>
      </c>
      <c r="B466" s="287" t="s">
        <v>748</v>
      </c>
      <c r="C466" s="287" t="s">
        <v>760</v>
      </c>
      <c r="D466" s="287" t="s">
        <v>142</v>
      </c>
      <c r="E466" s="288">
        <f>SUM(F466:G466)</f>
        <v>1</v>
      </c>
      <c r="F466" s="288"/>
      <c r="G466" s="288">
        <f t="shared" si="74"/>
        <v>1</v>
      </c>
      <c r="H466" s="288">
        <v>1</v>
      </c>
      <c r="I466" s="288"/>
      <c r="J466" s="288"/>
      <c r="K466" s="288">
        <v>0</v>
      </c>
      <c r="L466" s="286" t="s">
        <v>359</v>
      </c>
      <c r="M466" s="338">
        <v>451</v>
      </c>
      <c r="N466" s="286"/>
      <c r="O466" s="286"/>
    </row>
    <row r="467" spans="1:15" s="284" customFormat="1" ht="22.5">
      <c r="A467" s="286">
        <v>14</v>
      </c>
      <c r="B467" s="287" t="s">
        <v>748</v>
      </c>
      <c r="C467" s="287" t="s">
        <v>761</v>
      </c>
      <c r="D467" s="287" t="s">
        <v>142</v>
      </c>
      <c r="E467" s="288">
        <f>F467+G467</f>
        <v>0.65</v>
      </c>
      <c r="F467" s="288"/>
      <c r="G467" s="288">
        <f t="shared" si="74"/>
        <v>0.65</v>
      </c>
      <c r="H467" s="288">
        <v>0</v>
      </c>
      <c r="I467" s="288">
        <v>0.5</v>
      </c>
      <c r="J467" s="288"/>
      <c r="K467" s="288">
        <v>0.15</v>
      </c>
      <c r="L467" s="291" t="s">
        <v>465</v>
      </c>
      <c r="M467" s="338">
        <v>452</v>
      </c>
      <c r="N467" s="286">
        <v>2017</v>
      </c>
      <c r="O467" s="286"/>
    </row>
    <row r="468" spans="1:15" s="284" customFormat="1" ht="11.25">
      <c r="A468" s="286">
        <v>15</v>
      </c>
      <c r="B468" s="287" t="s">
        <v>748</v>
      </c>
      <c r="C468" s="287" t="s">
        <v>386</v>
      </c>
      <c r="D468" s="287" t="s">
        <v>142</v>
      </c>
      <c r="E468" s="288">
        <f>F468+G468</f>
        <v>0.1</v>
      </c>
      <c r="F468" s="288"/>
      <c r="G468" s="288">
        <f t="shared" si="74"/>
        <v>0.1</v>
      </c>
      <c r="H468" s="288">
        <v>0</v>
      </c>
      <c r="I468" s="288"/>
      <c r="J468" s="288"/>
      <c r="K468" s="288">
        <v>0.1</v>
      </c>
      <c r="L468" s="291" t="s">
        <v>362</v>
      </c>
      <c r="M468" s="338">
        <v>453</v>
      </c>
      <c r="N468" s="286">
        <v>2016</v>
      </c>
      <c r="O468" s="286"/>
    </row>
    <row r="469" spans="1:15" s="284" customFormat="1" ht="11.25">
      <c r="A469" s="286">
        <v>16</v>
      </c>
      <c r="B469" s="287" t="s">
        <v>748</v>
      </c>
      <c r="C469" s="287" t="s">
        <v>762</v>
      </c>
      <c r="D469" s="287" t="s">
        <v>142</v>
      </c>
      <c r="E469" s="288">
        <f>F469+G469</f>
        <v>0.30000000000000004</v>
      </c>
      <c r="F469" s="288"/>
      <c r="G469" s="288">
        <f t="shared" si="74"/>
        <v>0.30000000000000004</v>
      </c>
      <c r="H469" s="288">
        <v>0.2</v>
      </c>
      <c r="I469" s="288"/>
      <c r="J469" s="288"/>
      <c r="K469" s="288">
        <v>0.1</v>
      </c>
      <c r="L469" s="291" t="s">
        <v>362</v>
      </c>
      <c r="M469" s="338">
        <v>454</v>
      </c>
      <c r="N469" s="286">
        <v>2016</v>
      </c>
      <c r="O469" s="286"/>
    </row>
    <row r="470" spans="1:15" s="284" customFormat="1" ht="11.25">
      <c r="A470" s="286">
        <v>17</v>
      </c>
      <c r="B470" s="287" t="s">
        <v>748</v>
      </c>
      <c r="C470" s="287" t="s">
        <v>763</v>
      </c>
      <c r="D470" s="287" t="s">
        <v>142</v>
      </c>
      <c r="E470" s="288">
        <f>SUM(F470:G470)</f>
        <v>0.12000000000000001</v>
      </c>
      <c r="F470" s="288"/>
      <c r="G470" s="288">
        <f t="shared" si="74"/>
        <v>0.12000000000000001</v>
      </c>
      <c r="H470" s="288">
        <v>7.0000000000000007E-2</v>
      </c>
      <c r="I470" s="288"/>
      <c r="J470" s="288"/>
      <c r="K470" s="288">
        <v>0.05</v>
      </c>
      <c r="L470" s="286" t="s">
        <v>357</v>
      </c>
      <c r="M470" s="338">
        <v>455</v>
      </c>
      <c r="N470" s="286">
        <v>2016</v>
      </c>
      <c r="O470" s="286"/>
    </row>
    <row r="471" spans="1:15" s="284" customFormat="1" ht="11.25">
      <c r="A471" s="286">
        <v>18</v>
      </c>
      <c r="B471" s="287" t="s">
        <v>748</v>
      </c>
      <c r="C471" s="287" t="s">
        <v>764</v>
      </c>
      <c r="D471" s="287" t="s">
        <v>142</v>
      </c>
      <c r="E471" s="288">
        <f>SUM(F471:G471)</f>
        <v>0.95</v>
      </c>
      <c r="F471" s="288"/>
      <c r="G471" s="288">
        <f t="shared" si="74"/>
        <v>0.95</v>
      </c>
      <c r="H471" s="288">
        <v>0.95</v>
      </c>
      <c r="I471" s="288"/>
      <c r="J471" s="288"/>
      <c r="K471" s="288">
        <v>0</v>
      </c>
      <c r="L471" s="286" t="s">
        <v>357</v>
      </c>
      <c r="M471" s="338">
        <v>456</v>
      </c>
      <c r="N471" s="286"/>
      <c r="O471" s="286"/>
    </row>
    <row r="472" spans="1:15" s="284" customFormat="1" ht="11.25">
      <c r="A472" s="286">
        <v>19</v>
      </c>
      <c r="B472" s="287" t="s">
        <v>748</v>
      </c>
      <c r="C472" s="287" t="s">
        <v>765</v>
      </c>
      <c r="D472" s="287" t="s">
        <v>142</v>
      </c>
      <c r="E472" s="288">
        <f>SUM(F472:G472)</f>
        <v>0.3</v>
      </c>
      <c r="F472" s="288"/>
      <c r="G472" s="288">
        <f t="shared" si="74"/>
        <v>0.3</v>
      </c>
      <c r="H472" s="288">
        <v>0</v>
      </c>
      <c r="I472" s="288"/>
      <c r="J472" s="288"/>
      <c r="K472" s="288">
        <v>0.3</v>
      </c>
      <c r="L472" s="286" t="s">
        <v>405</v>
      </c>
      <c r="M472" s="338">
        <v>457</v>
      </c>
      <c r="N472" s="286"/>
      <c r="O472" s="286"/>
    </row>
    <row r="473" spans="1:15" s="284" customFormat="1" ht="11.25">
      <c r="A473" s="286">
        <v>20</v>
      </c>
      <c r="B473" s="287" t="s">
        <v>754</v>
      </c>
      <c r="C473" s="287" t="s">
        <v>499</v>
      </c>
      <c r="D473" s="287" t="s">
        <v>142</v>
      </c>
      <c r="E473" s="288">
        <f>F473+G473</f>
        <v>0.43000000000000005</v>
      </c>
      <c r="F473" s="288">
        <v>0.4</v>
      </c>
      <c r="G473" s="288">
        <f t="shared" si="74"/>
        <v>0.03</v>
      </c>
      <c r="H473" s="288">
        <v>0.03</v>
      </c>
      <c r="I473" s="288"/>
      <c r="J473" s="288"/>
      <c r="K473" s="288">
        <v>0</v>
      </c>
      <c r="L473" s="286" t="s">
        <v>460</v>
      </c>
      <c r="M473" s="338">
        <v>458</v>
      </c>
      <c r="N473" s="286"/>
      <c r="O473" s="286"/>
    </row>
    <row r="474" spans="1:15" s="284" customFormat="1" ht="11.25">
      <c r="A474" s="286">
        <v>21</v>
      </c>
      <c r="B474" s="287" t="s">
        <v>748</v>
      </c>
      <c r="C474" s="287" t="s">
        <v>481</v>
      </c>
      <c r="D474" s="287" t="s">
        <v>142</v>
      </c>
      <c r="E474" s="288">
        <f>F474+G474</f>
        <v>1.5</v>
      </c>
      <c r="F474" s="288"/>
      <c r="G474" s="288">
        <f t="shared" si="74"/>
        <v>1.5</v>
      </c>
      <c r="H474" s="288">
        <v>1</v>
      </c>
      <c r="I474" s="289"/>
      <c r="J474" s="289"/>
      <c r="K474" s="288">
        <v>0.5</v>
      </c>
      <c r="L474" s="286" t="s">
        <v>387</v>
      </c>
      <c r="M474" s="338">
        <v>459</v>
      </c>
      <c r="N474" s="286"/>
      <c r="O474" s="286"/>
    </row>
    <row r="475" spans="1:15" s="284" customFormat="1" ht="11.25">
      <c r="A475" s="286">
        <v>22</v>
      </c>
      <c r="B475" s="287" t="s">
        <v>754</v>
      </c>
      <c r="C475" s="287" t="s">
        <v>487</v>
      </c>
      <c r="D475" s="287" t="s">
        <v>142</v>
      </c>
      <c r="E475" s="288">
        <f>F475+G475</f>
        <v>0.15</v>
      </c>
      <c r="F475" s="288">
        <v>0.13</v>
      </c>
      <c r="G475" s="288">
        <f t="shared" si="74"/>
        <v>0.02</v>
      </c>
      <c r="H475" s="288">
        <v>0</v>
      </c>
      <c r="I475" s="289"/>
      <c r="J475" s="289"/>
      <c r="K475" s="288">
        <v>0.02</v>
      </c>
      <c r="L475" s="286" t="s">
        <v>387</v>
      </c>
      <c r="M475" s="338">
        <v>460</v>
      </c>
      <c r="N475" s="286">
        <v>2017</v>
      </c>
      <c r="O475" s="286"/>
    </row>
    <row r="476" spans="1:15" s="284" customFormat="1" ht="11.25">
      <c r="A476" s="286">
        <v>23</v>
      </c>
      <c r="B476" s="287" t="s">
        <v>748</v>
      </c>
      <c r="C476" s="287" t="s">
        <v>766</v>
      </c>
      <c r="D476" s="287" t="s">
        <v>142</v>
      </c>
      <c r="E476" s="288">
        <f>F476+G476</f>
        <v>0.12</v>
      </c>
      <c r="F476" s="288"/>
      <c r="G476" s="288">
        <f t="shared" si="74"/>
        <v>0.12</v>
      </c>
      <c r="H476" s="288">
        <v>0.12</v>
      </c>
      <c r="I476" s="288"/>
      <c r="J476" s="288"/>
      <c r="K476" s="288">
        <v>0</v>
      </c>
      <c r="L476" s="286" t="s">
        <v>373</v>
      </c>
      <c r="M476" s="338">
        <v>461</v>
      </c>
      <c r="N476" s="286"/>
      <c r="O476" s="286"/>
    </row>
    <row r="477" spans="1:15" s="284" customFormat="1" ht="11.25">
      <c r="A477" s="286">
        <v>24</v>
      </c>
      <c r="B477" s="287" t="s">
        <v>748</v>
      </c>
      <c r="C477" s="287" t="s">
        <v>767</v>
      </c>
      <c r="D477" s="287" t="s">
        <v>142</v>
      </c>
      <c r="E477" s="288">
        <f t="shared" ref="E477:E485" si="75">SUM(F477:G477)</f>
        <v>2.5</v>
      </c>
      <c r="F477" s="288"/>
      <c r="G477" s="288">
        <f t="shared" si="74"/>
        <v>2.5</v>
      </c>
      <c r="H477" s="288">
        <v>1</v>
      </c>
      <c r="I477" s="288"/>
      <c r="J477" s="288"/>
      <c r="K477" s="288">
        <v>1.5</v>
      </c>
      <c r="L477" s="286" t="s">
        <v>507</v>
      </c>
      <c r="M477" s="338">
        <v>462</v>
      </c>
      <c r="N477" s="286">
        <v>2017</v>
      </c>
      <c r="O477" s="286"/>
    </row>
    <row r="478" spans="1:15" s="284" customFormat="1" ht="11.25">
      <c r="A478" s="286">
        <v>25</v>
      </c>
      <c r="B478" s="287" t="s">
        <v>748</v>
      </c>
      <c r="C478" s="287" t="s">
        <v>768</v>
      </c>
      <c r="D478" s="287" t="s">
        <v>142</v>
      </c>
      <c r="E478" s="288">
        <f t="shared" si="75"/>
        <v>1</v>
      </c>
      <c r="F478" s="288"/>
      <c r="G478" s="288">
        <f t="shared" si="74"/>
        <v>1</v>
      </c>
      <c r="H478" s="288">
        <v>0</v>
      </c>
      <c r="I478" s="288"/>
      <c r="J478" s="288"/>
      <c r="K478" s="288">
        <v>1</v>
      </c>
      <c r="L478" s="286" t="s">
        <v>408</v>
      </c>
      <c r="M478" s="338">
        <v>463</v>
      </c>
      <c r="N478" s="286">
        <v>2017</v>
      </c>
      <c r="O478" s="286"/>
    </row>
    <row r="479" spans="1:15" s="284" customFormat="1" ht="11.25">
      <c r="A479" s="286">
        <v>26</v>
      </c>
      <c r="B479" s="287" t="s">
        <v>748</v>
      </c>
      <c r="C479" s="287" t="s">
        <v>769</v>
      </c>
      <c r="D479" s="287" t="s">
        <v>142</v>
      </c>
      <c r="E479" s="288">
        <f t="shared" si="75"/>
        <v>0.2</v>
      </c>
      <c r="F479" s="288"/>
      <c r="G479" s="288">
        <f t="shared" si="74"/>
        <v>0.2</v>
      </c>
      <c r="H479" s="288">
        <v>0</v>
      </c>
      <c r="I479" s="288"/>
      <c r="J479" s="288"/>
      <c r="K479" s="288">
        <v>0.2</v>
      </c>
      <c r="L479" s="286" t="s">
        <v>408</v>
      </c>
      <c r="M479" s="338">
        <v>464</v>
      </c>
      <c r="N479" s="286">
        <v>2016</v>
      </c>
      <c r="O479" s="286"/>
    </row>
    <row r="480" spans="1:15" s="284" customFormat="1" ht="21">
      <c r="A480" s="292" t="s">
        <v>770</v>
      </c>
      <c r="B480" s="294" t="s">
        <v>145</v>
      </c>
      <c r="C480" s="281"/>
      <c r="D480" s="281"/>
      <c r="E480" s="283">
        <f>SUM(E481:E482)</f>
        <v>5.5</v>
      </c>
      <c r="F480" s="283">
        <f t="shared" ref="F480:K480" si="76">SUM(F481:F482)</f>
        <v>0</v>
      </c>
      <c r="G480" s="283">
        <f t="shared" si="76"/>
        <v>5.5</v>
      </c>
      <c r="H480" s="283">
        <f t="shared" si="76"/>
        <v>5.5</v>
      </c>
      <c r="I480" s="283">
        <f t="shared" si="76"/>
        <v>0</v>
      </c>
      <c r="J480" s="283">
        <f t="shared" si="76"/>
        <v>0</v>
      </c>
      <c r="K480" s="283">
        <f t="shared" si="76"/>
        <v>0</v>
      </c>
      <c r="L480" s="282"/>
      <c r="M480" s="342"/>
      <c r="N480" s="282"/>
      <c r="O480" s="303"/>
    </row>
    <row r="481" spans="1:15" s="284" customFormat="1" ht="11.25">
      <c r="A481" s="286">
        <v>1</v>
      </c>
      <c r="B481" s="293" t="s">
        <v>771</v>
      </c>
      <c r="C481" s="287" t="s">
        <v>723</v>
      </c>
      <c r="D481" s="287" t="s">
        <v>143</v>
      </c>
      <c r="E481" s="288">
        <f t="shared" si="75"/>
        <v>1</v>
      </c>
      <c r="F481" s="288"/>
      <c r="G481" s="288">
        <f>SUM(H481:K481)</f>
        <v>1</v>
      </c>
      <c r="H481" s="288">
        <v>1</v>
      </c>
      <c r="I481" s="288"/>
      <c r="J481" s="288"/>
      <c r="K481" s="288">
        <v>0</v>
      </c>
      <c r="L481" s="286" t="s">
        <v>507</v>
      </c>
      <c r="M481" s="338">
        <v>465</v>
      </c>
      <c r="N481" s="286">
        <v>2016</v>
      </c>
      <c r="O481" s="286"/>
    </row>
    <row r="482" spans="1:15" s="284" customFormat="1" ht="11.25">
      <c r="A482" s="286">
        <v>2</v>
      </c>
      <c r="B482" s="293" t="s">
        <v>772</v>
      </c>
      <c r="C482" s="287" t="s">
        <v>773</v>
      </c>
      <c r="D482" s="287" t="s">
        <v>143</v>
      </c>
      <c r="E482" s="288">
        <f t="shared" si="75"/>
        <v>4.5</v>
      </c>
      <c r="F482" s="288"/>
      <c r="G482" s="288">
        <f>SUM(H482:K482)</f>
        <v>4.5</v>
      </c>
      <c r="H482" s="288">
        <v>4.5</v>
      </c>
      <c r="I482" s="288"/>
      <c r="J482" s="288"/>
      <c r="K482" s="288">
        <v>0</v>
      </c>
      <c r="L482" s="286" t="s">
        <v>507</v>
      </c>
      <c r="M482" s="338">
        <v>466</v>
      </c>
      <c r="N482" s="286"/>
      <c r="O482" s="286"/>
    </row>
    <row r="483" spans="1:15" s="284" customFormat="1" ht="11.25">
      <c r="A483" s="292" t="s">
        <v>774</v>
      </c>
      <c r="B483" s="294" t="s">
        <v>141</v>
      </c>
      <c r="C483" s="281"/>
      <c r="D483" s="281"/>
      <c r="E483" s="283">
        <f>SUM(E484:E485)</f>
        <v>0.77</v>
      </c>
      <c r="F483" s="283">
        <f t="shared" ref="F483:K483" si="77">SUM(F484:F485)</f>
        <v>0.1</v>
      </c>
      <c r="G483" s="283">
        <f t="shared" si="77"/>
        <v>0.66999999999999993</v>
      </c>
      <c r="H483" s="283">
        <f t="shared" si="77"/>
        <v>0</v>
      </c>
      <c r="I483" s="283">
        <f t="shared" si="77"/>
        <v>0</v>
      </c>
      <c r="J483" s="283">
        <f t="shared" si="77"/>
        <v>0</v>
      </c>
      <c r="K483" s="283">
        <f t="shared" si="77"/>
        <v>0.66999999999999993</v>
      </c>
      <c r="L483" s="282"/>
      <c r="M483" s="342"/>
      <c r="N483" s="282"/>
      <c r="O483" s="303"/>
    </row>
    <row r="484" spans="1:15" s="284" customFormat="1" ht="11.25">
      <c r="A484" s="286">
        <v>1</v>
      </c>
      <c r="B484" s="287" t="s">
        <v>775</v>
      </c>
      <c r="C484" s="287" t="s">
        <v>776</v>
      </c>
      <c r="D484" s="287" t="s">
        <v>100</v>
      </c>
      <c r="E484" s="288">
        <f t="shared" si="75"/>
        <v>0.7</v>
      </c>
      <c r="F484" s="288">
        <v>0.1</v>
      </c>
      <c r="G484" s="288">
        <f>SUM(H484:K484)</f>
        <v>0.6</v>
      </c>
      <c r="H484" s="288">
        <v>0</v>
      </c>
      <c r="I484" s="288"/>
      <c r="J484" s="288"/>
      <c r="K484" s="288">
        <v>0.6</v>
      </c>
      <c r="L484" s="286" t="s">
        <v>507</v>
      </c>
      <c r="M484" s="338">
        <v>467</v>
      </c>
      <c r="N484" s="286">
        <v>2017</v>
      </c>
      <c r="O484" s="286"/>
    </row>
    <row r="485" spans="1:15" s="284" customFormat="1" ht="11.25">
      <c r="A485" s="286">
        <v>2</v>
      </c>
      <c r="B485" s="287" t="s">
        <v>777</v>
      </c>
      <c r="C485" s="287" t="s">
        <v>778</v>
      </c>
      <c r="D485" s="287" t="s">
        <v>100</v>
      </c>
      <c r="E485" s="288">
        <f t="shared" si="75"/>
        <v>7.0000000000000007E-2</v>
      </c>
      <c r="F485" s="288"/>
      <c r="G485" s="288">
        <f>SUM(H485:K485)</f>
        <v>7.0000000000000007E-2</v>
      </c>
      <c r="H485" s="288">
        <v>0</v>
      </c>
      <c r="I485" s="288"/>
      <c r="J485" s="288"/>
      <c r="K485" s="288">
        <v>7.0000000000000007E-2</v>
      </c>
      <c r="L485" s="286" t="s">
        <v>507</v>
      </c>
      <c r="M485" s="338">
        <v>468</v>
      </c>
      <c r="N485" s="286"/>
      <c r="O485" s="286"/>
    </row>
    <row r="486" spans="1:15" s="284" customFormat="1" ht="11.25">
      <c r="A486" s="442" t="s">
        <v>800</v>
      </c>
      <c r="B486" s="443"/>
      <c r="C486" s="444"/>
      <c r="D486" s="302"/>
      <c r="E486" s="283">
        <v>4898.7</v>
      </c>
      <c r="F486" s="283">
        <v>572.99000000000024</v>
      </c>
      <c r="G486" s="283">
        <v>4325.71</v>
      </c>
      <c r="H486" s="283">
        <v>715.67</v>
      </c>
      <c r="I486" s="283">
        <v>64.429999999999993</v>
      </c>
      <c r="J486" s="283">
        <v>0</v>
      </c>
      <c r="K486" s="283">
        <v>3545.61</v>
      </c>
      <c r="L486" s="303"/>
      <c r="M486" s="338"/>
      <c r="N486" s="304"/>
      <c r="O486" s="303"/>
    </row>
  </sheetData>
  <autoFilter ref="A6:P486"/>
  <mergeCells count="35">
    <mergeCell ref="A486:C486"/>
    <mergeCell ref="A289:A296"/>
    <mergeCell ref="A297:A302"/>
    <mergeCell ref="A303:A306"/>
    <mergeCell ref="A307:A310"/>
    <mergeCell ref="A313:A314"/>
    <mergeCell ref="A319:A323"/>
    <mergeCell ref="A264:A265"/>
    <mergeCell ref="A266:A270"/>
    <mergeCell ref="A271:A274"/>
    <mergeCell ref="A277:A278"/>
    <mergeCell ref="A279:A286"/>
    <mergeCell ref="A287:A288"/>
    <mergeCell ref="A242:A249"/>
    <mergeCell ref="A250:A252"/>
    <mergeCell ref="A253:A254"/>
    <mergeCell ref="A255:A258"/>
    <mergeCell ref="A259:A260"/>
    <mergeCell ref="A261:A263"/>
    <mergeCell ref="A9:A12"/>
    <mergeCell ref="A237:A238"/>
    <mergeCell ref="A240:A241"/>
    <mergeCell ref="G4:K4"/>
    <mergeCell ref="L4:L5"/>
    <mergeCell ref="M4:M5"/>
    <mergeCell ref="O4:O5"/>
    <mergeCell ref="A2:O2"/>
    <mergeCell ref="A3:O3"/>
    <mergeCell ref="A4:A5"/>
    <mergeCell ref="B4:B5"/>
    <mergeCell ref="D4:D5"/>
    <mergeCell ref="E4:E5"/>
    <mergeCell ref="F4:F5"/>
    <mergeCell ref="C4:C5"/>
    <mergeCell ref="N4:N5"/>
  </mergeCells>
  <pageMargins left="0.6" right="0.2" top="7.0000000000000007E-2" bottom="0.2" header="0" footer="0.15748031496063"/>
  <pageSetup paperSize="9" scale="95" orientation="portrait" r:id="rId1"/>
  <headerFooter alignWithMargins="0"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opLeftCell="A16" zoomScale="85" zoomScaleNormal="85" workbookViewId="0">
      <selection activeCell="N36" sqref="N36"/>
    </sheetView>
  </sheetViews>
  <sheetFormatPr defaultRowHeight="12.75"/>
  <cols>
    <col min="1" max="1" width="5.7109375" customWidth="1"/>
    <col min="2" max="2" width="33.140625" customWidth="1"/>
    <col min="3" max="3" width="6.5703125" customWidth="1"/>
    <col min="4" max="21" width="9" customWidth="1"/>
  </cols>
  <sheetData>
    <row r="1" spans="1:21">
      <c r="A1" s="448" t="s">
        <v>251</v>
      </c>
      <c r="B1" s="448"/>
    </row>
    <row r="2" spans="1:21">
      <c r="A2" s="447" t="s">
        <v>296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7"/>
    </row>
    <row r="3" spans="1:21">
      <c r="A3" s="446" t="s">
        <v>337</v>
      </c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</row>
    <row r="4" spans="1:21" ht="52.5" customHeight="1">
      <c r="A4" s="445" t="s">
        <v>16</v>
      </c>
      <c r="B4" s="445" t="s">
        <v>291</v>
      </c>
      <c r="C4" s="445" t="s">
        <v>20</v>
      </c>
      <c r="D4" s="445" t="s">
        <v>277</v>
      </c>
      <c r="E4" s="445"/>
      <c r="F4" s="445" t="s">
        <v>278</v>
      </c>
      <c r="G4" s="445"/>
      <c r="H4" s="445" t="s">
        <v>279</v>
      </c>
      <c r="I4" s="445"/>
      <c r="J4" s="445" t="s">
        <v>280</v>
      </c>
      <c r="K4" s="445"/>
      <c r="L4" s="445" t="s">
        <v>281</v>
      </c>
      <c r="M4" s="445"/>
      <c r="N4" s="445" t="s">
        <v>282</v>
      </c>
      <c r="O4" s="445"/>
      <c r="P4" s="445" t="s">
        <v>292</v>
      </c>
      <c r="Q4" s="445"/>
      <c r="R4" s="445" t="s">
        <v>284</v>
      </c>
      <c r="S4" s="445"/>
      <c r="T4" s="445" t="s">
        <v>285</v>
      </c>
      <c r="U4" s="445"/>
    </row>
    <row r="5" spans="1:21" ht="28.5" customHeight="1">
      <c r="A5" s="445"/>
      <c r="B5" s="445"/>
      <c r="C5" s="445"/>
      <c r="D5" s="245" t="s">
        <v>293</v>
      </c>
      <c r="E5" s="245" t="s">
        <v>304</v>
      </c>
      <c r="F5" s="245" t="s">
        <v>293</v>
      </c>
      <c r="G5" s="245" t="s">
        <v>304</v>
      </c>
      <c r="H5" s="245" t="s">
        <v>293</v>
      </c>
      <c r="I5" s="245" t="s">
        <v>304</v>
      </c>
      <c r="J5" s="245" t="s">
        <v>293</v>
      </c>
      <c r="K5" s="245" t="s">
        <v>304</v>
      </c>
      <c r="L5" s="245" t="s">
        <v>293</v>
      </c>
      <c r="M5" s="245" t="s">
        <v>304</v>
      </c>
      <c r="N5" s="245" t="s">
        <v>293</v>
      </c>
      <c r="O5" s="245" t="s">
        <v>304</v>
      </c>
      <c r="P5" s="245" t="s">
        <v>293</v>
      </c>
      <c r="Q5" s="245" t="s">
        <v>304</v>
      </c>
      <c r="R5" s="245" t="s">
        <v>293</v>
      </c>
      <c r="S5" s="245" t="s">
        <v>304</v>
      </c>
      <c r="T5" s="245" t="s">
        <v>293</v>
      </c>
      <c r="U5" s="245" t="s">
        <v>304</v>
      </c>
    </row>
    <row r="6" spans="1:21">
      <c r="A6" s="250">
        <v>1</v>
      </c>
      <c r="B6" s="246" t="s">
        <v>31</v>
      </c>
      <c r="C6" s="244" t="s">
        <v>21</v>
      </c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</row>
    <row r="7" spans="1:21">
      <c r="A7" s="251" t="s">
        <v>1</v>
      </c>
      <c r="B7" s="247" t="s">
        <v>78</v>
      </c>
      <c r="C7" s="245" t="s">
        <v>79</v>
      </c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</row>
    <row r="8" spans="1:21">
      <c r="A8" s="251"/>
      <c r="B8" s="248" t="s">
        <v>76</v>
      </c>
      <c r="C8" s="249" t="s">
        <v>77</v>
      </c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</row>
    <row r="9" spans="1:21">
      <c r="A9" s="251" t="s">
        <v>2</v>
      </c>
      <c r="B9" s="247" t="s">
        <v>102</v>
      </c>
      <c r="C9" s="245" t="s">
        <v>51</v>
      </c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</row>
    <row r="10" spans="1:21">
      <c r="A10" s="251" t="s">
        <v>3</v>
      </c>
      <c r="B10" s="247" t="s">
        <v>34</v>
      </c>
      <c r="C10" s="245" t="s">
        <v>39</v>
      </c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</row>
    <row r="11" spans="1:21">
      <c r="A11" s="251" t="s">
        <v>4</v>
      </c>
      <c r="B11" s="247" t="s">
        <v>11</v>
      </c>
      <c r="C11" s="245" t="s">
        <v>22</v>
      </c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</row>
    <row r="12" spans="1:21">
      <c r="A12" s="251" t="s">
        <v>5</v>
      </c>
      <c r="B12" s="247" t="s">
        <v>12</v>
      </c>
      <c r="C12" s="245" t="s">
        <v>23</v>
      </c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</row>
    <row r="13" spans="1:21">
      <c r="A13" s="251" t="s">
        <v>36</v>
      </c>
      <c r="B13" s="247" t="s">
        <v>35</v>
      </c>
      <c r="C13" s="245" t="s">
        <v>40</v>
      </c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</row>
    <row r="14" spans="1:21">
      <c r="A14" s="251" t="s">
        <v>37</v>
      </c>
      <c r="B14" s="247" t="s">
        <v>214</v>
      </c>
      <c r="C14" s="245" t="s">
        <v>71</v>
      </c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</row>
    <row r="15" spans="1:21">
      <c r="A15" s="251" t="s">
        <v>47</v>
      </c>
      <c r="B15" s="247" t="s">
        <v>45</v>
      </c>
      <c r="C15" s="245" t="s">
        <v>46</v>
      </c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</row>
    <row r="16" spans="1:21">
      <c r="A16" s="251">
        <v>2</v>
      </c>
      <c r="B16" s="247" t="s">
        <v>52</v>
      </c>
      <c r="C16" s="245" t="s">
        <v>53</v>
      </c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</row>
    <row r="17" spans="1:21">
      <c r="A17" s="250">
        <v>2</v>
      </c>
      <c r="B17" s="246" t="s">
        <v>32</v>
      </c>
      <c r="C17" s="244" t="s">
        <v>24</v>
      </c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</row>
    <row r="18" spans="1:21">
      <c r="A18" s="251" t="s">
        <v>17</v>
      </c>
      <c r="B18" s="247" t="s">
        <v>13</v>
      </c>
      <c r="C18" s="245" t="s">
        <v>25</v>
      </c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</row>
    <row r="19" spans="1:21">
      <c r="A19" s="251" t="s">
        <v>6</v>
      </c>
      <c r="B19" s="247" t="s">
        <v>14</v>
      </c>
      <c r="C19" s="245" t="s">
        <v>26</v>
      </c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</row>
    <row r="20" spans="1:21">
      <c r="A20" s="251" t="s">
        <v>7</v>
      </c>
      <c r="B20" s="247" t="s">
        <v>15</v>
      </c>
      <c r="C20" s="245" t="s">
        <v>118</v>
      </c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</row>
    <row r="21" spans="1:21">
      <c r="A21" s="251" t="s">
        <v>8</v>
      </c>
      <c r="B21" s="247" t="s">
        <v>80</v>
      </c>
      <c r="C21" s="245" t="s">
        <v>121</v>
      </c>
      <c r="D21" s="245"/>
      <c r="E21" s="245"/>
      <c r="F21" s="245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</row>
    <row r="22" spans="1:21">
      <c r="A22" s="251" t="s">
        <v>9</v>
      </c>
      <c r="B22" s="247" t="s">
        <v>84</v>
      </c>
      <c r="C22" s="245" t="s">
        <v>122</v>
      </c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</row>
    <row r="23" spans="1:21">
      <c r="A23" s="251" t="s">
        <v>10</v>
      </c>
      <c r="B23" s="247" t="s">
        <v>85</v>
      </c>
      <c r="C23" s="245" t="s">
        <v>120</v>
      </c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</row>
    <row r="24" spans="1:21">
      <c r="A24" s="251" t="s">
        <v>18</v>
      </c>
      <c r="B24" s="247" t="s">
        <v>86</v>
      </c>
      <c r="C24" s="245" t="s">
        <v>48</v>
      </c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</row>
    <row r="25" spans="1:21">
      <c r="A25" s="251" t="s">
        <v>19</v>
      </c>
      <c r="B25" s="247" t="s">
        <v>87</v>
      </c>
      <c r="C25" s="245" t="s">
        <v>41</v>
      </c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</row>
    <row r="26" spans="1:21" ht="25.5">
      <c r="A26" s="251" t="s">
        <v>42</v>
      </c>
      <c r="B26" s="247" t="s">
        <v>294</v>
      </c>
      <c r="C26" s="245" t="s">
        <v>27</v>
      </c>
      <c r="D26" s="245"/>
      <c r="E26" s="245"/>
      <c r="F26" s="245"/>
      <c r="G26" s="245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</row>
    <row r="27" spans="1:21">
      <c r="A27" s="251" t="s">
        <v>125</v>
      </c>
      <c r="B27" s="247" t="s">
        <v>101</v>
      </c>
      <c r="C27" s="245" t="s">
        <v>140</v>
      </c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</row>
    <row r="28" spans="1:21">
      <c r="A28" s="251" t="s">
        <v>167</v>
      </c>
      <c r="B28" s="247" t="s">
        <v>116</v>
      </c>
      <c r="C28" s="245" t="s">
        <v>119</v>
      </c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</row>
    <row r="29" spans="1:21">
      <c r="A29" s="251" t="s">
        <v>168</v>
      </c>
      <c r="B29" s="247" t="s">
        <v>81</v>
      </c>
      <c r="C29" s="245" t="s">
        <v>70</v>
      </c>
      <c r="D29" s="245"/>
      <c r="E29" s="245"/>
      <c r="F29" s="245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</row>
    <row r="30" spans="1:21">
      <c r="A30" s="251" t="s">
        <v>169</v>
      </c>
      <c r="B30" s="247" t="s">
        <v>88</v>
      </c>
      <c r="C30" s="245" t="s">
        <v>93</v>
      </c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</row>
    <row r="31" spans="1:21">
      <c r="A31" s="251" t="s">
        <v>170</v>
      </c>
      <c r="B31" s="247" t="s">
        <v>89</v>
      </c>
      <c r="C31" s="245" t="s">
        <v>94</v>
      </c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</row>
    <row r="32" spans="1:21">
      <c r="A32" s="251" t="s">
        <v>171</v>
      </c>
      <c r="B32" s="247" t="s">
        <v>90</v>
      </c>
      <c r="C32" s="245" t="s">
        <v>98</v>
      </c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</row>
    <row r="33" spans="1:21" ht="25.5">
      <c r="A33" s="251" t="s">
        <v>172</v>
      </c>
      <c r="B33" s="247" t="s">
        <v>113</v>
      </c>
      <c r="C33" s="245" t="s">
        <v>95</v>
      </c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</row>
    <row r="34" spans="1:21">
      <c r="A34" s="251" t="s">
        <v>173</v>
      </c>
      <c r="B34" s="247" t="s">
        <v>117</v>
      </c>
      <c r="C34" s="245" t="s">
        <v>114</v>
      </c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</row>
    <row r="35" spans="1:21">
      <c r="A35" s="251" t="s">
        <v>174</v>
      </c>
      <c r="B35" s="247" t="s">
        <v>91</v>
      </c>
      <c r="C35" s="245" t="s">
        <v>96</v>
      </c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</row>
    <row r="36" spans="1:21" ht="25.5">
      <c r="A36" s="251" t="s">
        <v>175</v>
      </c>
      <c r="B36" s="247" t="s">
        <v>92</v>
      </c>
      <c r="C36" s="245" t="s">
        <v>43</v>
      </c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</row>
    <row r="37" spans="1:21" ht="25.5">
      <c r="A37" s="251" t="s">
        <v>177</v>
      </c>
      <c r="B37" s="247" t="s">
        <v>99</v>
      </c>
      <c r="C37" s="245" t="s">
        <v>49</v>
      </c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</row>
    <row r="38" spans="1:21">
      <c r="A38" s="251" t="s">
        <v>178</v>
      </c>
      <c r="B38" s="247" t="s">
        <v>144</v>
      </c>
      <c r="C38" s="245" t="s">
        <v>142</v>
      </c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</row>
    <row r="39" spans="1:21">
      <c r="A39" s="251" t="s">
        <v>179</v>
      </c>
      <c r="B39" s="247" t="s">
        <v>145</v>
      </c>
      <c r="C39" s="245" t="s">
        <v>143</v>
      </c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</row>
    <row r="40" spans="1:21">
      <c r="A40" s="251" t="s">
        <v>180</v>
      </c>
      <c r="B40" s="247" t="s">
        <v>141</v>
      </c>
      <c r="C40" s="245" t="s">
        <v>100</v>
      </c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</row>
    <row r="41" spans="1:21">
      <c r="A41" s="251" t="s">
        <v>181</v>
      </c>
      <c r="B41" s="247" t="s">
        <v>295</v>
      </c>
      <c r="C41" s="245" t="s">
        <v>148</v>
      </c>
      <c r="D41" s="245"/>
      <c r="E41" s="245"/>
      <c r="F41" s="245"/>
      <c r="G41" s="245"/>
      <c r="H41" s="245"/>
      <c r="I41" s="245"/>
      <c r="J41" s="245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</row>
    <row r="42" spans="1:21">
      <c r="A42" s="251" t="s">
        <v>182</v>
      </c>
      <c r="B42" s="247" t="s">
        <v>146</v>
      </c>
      <c r="C42" s="245" t="s">
        <v>149</v>
      </c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</row>
    <row r="43" spans="1:21">
      <c r="A43" s="251" t="s">
        <v>183</v>
      </c>
      <c r="B43" s="247" t="s">
        <v>74</v>
      </c>
      <c r="C43" s="245" t="s">
        <v>75</v>
      </c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</row>
    <row r="44" spans="1:21">
      <c r="A44" s="250">
        <v>3</v>
      </c>
      <c r="B44" s="246" t="s">
        <v>69</v>
      </c>
      <c r="C44" s="244" t="s">
        <v>82</v>
      </c>
      <c r="D44" s="245"/>
      <c r="E44" s="245"/>
      <c r="F44" s="245"/>
      <c r="G44" s="245"/>
      <c r="H44" s="245"/>
      <c r="I44" s="245"/>
      <c r="J44" s="245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</row>
  </sheetData>
  <mergeCells count="15">
    <mergeCell ref="A3:U3"/>
    <mergeCell ref="A2:U2"/>
    <mergeCell ref="T4:U4"/>
    <mergeCell ref="A1:B1"/>
    <mergeCell ref="J4:K4"/>
    <mergeCell ref="L4:M4"/>
    <mergeCell ref="N4:O4"/>
    <mergeCell ref="P4:Q4"/>
    <mergeCell ref="R4:S4"/>
    <mergeCell ref="A4:A5"/>
    <mergeCell ref="B4:B5"/>
    <mergeCell ref="C4:C5"/>
    <mergeCell ref="D4:E4"/>
    <mergeCell ref="F4:G4"/>
    <mergeCell ref="H4:I4"/>
  </mergeCells>
  <pageMargins left="0.39" right="0.22" top="0.78" bottom="0.75" header="0.3" footer="0.3"/>
  <pageSetup paperSize="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68"/>
  <sheetViews>
    <sheetView showZeros="0" zoomScale="130" zoomScaleNormal="13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F6" sqref="F5:AR6"/>
    </sheetView>
  </sheetViews>
  <sheetFormatPr defaultColWidth="7.85546875" defaultRowHeight="12.75"/>
  <cols>
    <col min="1" max="1" width="5" style="122" customWidth="1"/>
    <col min="2" max="2" width="19.7109375" style="127" customWidth="1"/>
    <col min="3" max="3" width="5.28515625" style="128" customWidth="1"/>
    <col min="4" max="5" width="7.140625" style="93" customWidth="1"/>
    <col min="6" max="6" width="6.85546875" style="93" customWidth="1"/>
    <col min="7" max="7" width="7" style="93" customWidth="1"/>
    <col min="8" max="8" width="5.28515625" style="93" customWidth="1"/>
    <col min="9" max="10" width="6.42578125" style="93" customWidth="1"/>
    <col min="11" max="11" width="6.85546875" style="93" customWidth="1"/>
    <col min="12" max="12" width="7" style="93" customWidth="1"/>
    <col min="13" max="13" width="6.42578125" style="93" customWidth="1"/>
    <col min="14" max="14" width="5.28515625" style="93" customWidth="1"/>
    <col min="15" max="15" width="3.85546875" style="93" customWidth="1"/>
    <col min="16" max="16" width="5.28515625" style="93" customWidth="1"/>
    <col min="17" max="17" width="6.85546875" style="93" customWidth="1"/>
    <col min="18" max="18" width="5.28515625" style="93" customWidth="1"/>
    <col min="19" max="19" width="4.5703125" style="93" customWidth="1"/>
    <col min="20" max="21" width="3" style="93" customWidth="1"/>
    <col min="22" max="22" width="4.5703125" style="93" customWidth="1"/>
    <col min="23" max="23" width="5.28515625" style="93" customWidth="1"/>
    <col min="24" max="24" width="5" style="93" customWidth="1"/>
    <col min="25" max="25" width="4.5703125" style="93" customWidth="1"/>
    <col min="26" max="26" width="6.42578125" style="93" customWidth="1"/>
    <col min="27" max="28" width="3.85546875" style="93" customWidth="1"/>
    <col min="29" max="29" width="4.5703125" style="93" customWidth="1"/>
    <col min="30" max="30" width="6.28515625" style="93" customWidth="1"/>
    <col min="31" max="31" width="5.140625" style="93" customWidth="1"/>
    <col min="32" max="32" width="4.5703125" style="93" customWidth="1"/>
    <col min="33" max="33" width="3.85546875" style="93" customWidth="1"/>
    <col min="34" max="34" width="3.7109375" style="93" customWidth="1"/>
    <col min="35" max="35" width="4.42578125" style="93" customWidth="1"/>
    <col min="36" max="36" width="5.140625" style="93" customWidth="1"/>
    <col min="37" max="38" width="4.42578125" style="93" customWidth="1"/>
    <col min="39" max="40" width="4.5703125" style="93" customWidth="1"/>
    <col min="41" max="41" width="6" style="93" customWidth="1"/>
    <col min="42" max="42" width="6.140625" style="93" bestFit="1" customWidth="1"/>
    <col min="43" max="43" width="4.28515625" style="93" bestFit="1" customWidth="1"/>
    <col min="44" max="44" width="6.140625" style="93" bestFit="1" customWidth="1"/>
    <col min="45" max="45" width="5.7109375" style="93" customWidth="1"/>
    <col min="46" max="46" width="7.140625" style="93" bestFit="1" customWidth="1"/>
    <col min="47" max="47" width="9.85546875" style="93" customWidth="1"/>
    <col min="48" max="48" width="55.5703125" style="93" customWidth="1"/>
    <col min="49" max="16384" width="7.85546875" style="93"/>
  </cols>
  <sheetData>
    <row r="1" spans="1:52">
      <c r="A1" s="453" t="s">
        <v>252</v>
      </c>
      <c r="B1" s="453"/>
      <c r="C1" s="171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</row>
    <row r="2" spans="1:52">
      <c r="A2" s="454" t="s">
        <v>302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4"/>
      <c r="AO2" s="454"/>
      <c r="AP2" s="454"/>
      <c r="AQ2" s="454"/>
      <c r="AR2" s="454"/>
      <c r="AS2" s="454"/>
      <c r="AT2" s="183"/>
    </row>
    <row r="3" spans="1:52">
      <c r="A3" s="456" t="s">
        <v>335</v>
      </c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456"/>
      <c r="AB3" s="456"/>
      <c r="AC3" s="456"/>
      <c r="AD3" s="456"/>
      <c r="AE3" s="456"/>
      <c r="AF3" s="456"/>
      <c r="AG3" s="456"/>
      <c r="AH3" s="456"/>
      <c r="AI3" s="456"/>
      <c r="AJ3" s="456"/>
      <c r="AK3" s="456"/>
      <c r="AL3" s="456"/>
      <c r="AM3" s="456"/>
      <c r="AN3" s="456"/>
      <c r="AO3" s="456"/>
      <c r="AP3" s="456"/>
      <c r="AQ3" s="456"/>
      <c r="AR3" s="456"/>
      <c r="AS3" s="456"/>
      <c r="AT3" s="456"/>
    </row>
    <row r="4" spans="1:52">
      <c r="A4" s="173"/>
      <c r="B4" s="174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455" t="s">
        <v>28</v>
      </c>
      <c r="AR4" s="455"/>
      <c r="AS4" s="455"/>
      <c r="AT4" s="455"/>
    </row>
    <row r="5" spans="1:52" s="126" customFormat="1">
      <c r="A5" s="449" t="s">
        <v>16</v>
      </c>
      <c r="B5" s="450" t="s">
        <v>155</v>
      </c>
      <c r="C5" s="450" t="s">
        <v>20</v>
      </c>
      <c r="D5" s="452" t="s">
        <v>793</v>
      </c>
      <c r="E5" s="204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2"/>
      <c r="X5" s="452"/>
      <c r="Y5" s="452"/>
      <c r="Z5" s="452"/>
      <c r="AA5" s="452"/>
      <c r="AB5" s="452"/>
      <c r="AC5" s="452"/>
      <c r="AD5" s="452"/>
      <c r="AE5" s="452"/>
      <c r="AF5" s="452"/>
      <c r="AG5" s="452"/>
      <c r="AH5" s="452"/>
      <c r="AI5" s="452"/>
      <c r="AJ5" s="452"/>
      <c r="AK5" s="452"/>
      <c r="AL5" s="452"/>
      <c r="AM5" s="452"/>
      <c r="AN5" s="452"/>
      <c r="AO5" s="452"/>
      <c r="AP5" s="452"/>
      <c r="AQ5" s="452"/>
      <c r="AR5" s="452"/>
      <c r="AS5" s="452" t="s">
        <v>109</v>
      </c>
      <c r="AT5" s="452" t="s">
        <v>290</v>
      </c>
    </row>
    <row r="6" spans="1:52" s="203" customFormat="1" ht="24.75">
      <c r="A6" s="449"/>
      <c r="B6" s="450"/>
      <c r="C6" s="451"/>
      <c r="D6" s="452"/>
      <c r="E6" s="205" t="s">
        <v>21</v>
      </c>
      <c r="F6" s="206" t="s">
        <v>79</v>
      </c>
      <c r="G6" s="204" t="s">
        <v>77</v>
      </c>
      <c r="H6" s="204" t="s">
        <v>190</v>
      </c>
      <c r="I6" s="204" t="s">
        <v>51</v>
      </c>
      <c r="J6" s="204" t="s">
        <v>39</v>
      </c>
      <c r="K6" s="204" t="s">
        <v>22</v>
      </c>
      <c r="L6" s="204" t="s">
        <v>23</v>
      </c>
      <c r="M6" s="204" t="s">
        <v>40</v>
      </c>
      <c r="N6" s="204" t="s">
        <v>71</v>
      </c>
      <c r="O6" s="204" t="s">
        <v>46</v>
      </c>
      <c r="P6" s="204" t="s">
        <v>53</v>
      </c>
      <c r="Q6" s="205" t="s">
        <v>24</v>
      </c>
      <c r="R6" s="204" t="s">
        <v>25</v>
      </c>
      <c r="S6" s="204" t="s">
        <v>26</v>
      </c>
      <c r="T6" s="204" t="s">
        <v>118</v>
      </c>
      <c r="U6" s="204" t="s">
        <v>121</v>
      </c>
      <c r="V6" s="204" t="s">
        <v>122</v>
      </c>
      <c r="W6" s="204" t="s">
        <v>120</v>
      </c>
      <c r="X6" s="204" t="s">
        <v>48</v>
      </c>
      <c r="Y6" s="204" t="s">
        <v>41</v>
      </c>
      <c r="Z6" s="204" t="s">
        <v>27</v>
      </c>
      <c r="AA6" s="204" t="s">
        <v>140</v>
      </c>
      <c r="AB6" s="204" t="s">
        <v>119</v>
      </c>
      <c r="AC6" s="204" t="s">
        <v>70</v>
      </c>
      <c r="AD6" s="204" t="s">
        <v>93</v>
      </c>
      <c r="AE6" s="204" t="s">
        <v>94</v>
      </c>
      <c r="AF6" s="204" t="s">
        <v>98</v>
      </c>
      <c r="AG6" s="204" t="s">
        <v>95</v>
      </c>
      <c r="AH6" s="204" t="s">
        <v>114</v>
      </c>
      <c r="AI6" s="204" t="s">
        <v>96</v>
      </c>
      <c r="AJ6" s="204" t="s">
        <v>43</v>
      </c>
      <c r="AK6" s="204" t="s">
        <v>49</v>
      </c>
      <c r="AL6" s="204" t="s">
        <v>142</v>
      </c>
      <c r="AM6" s="204" t="s">
        <v>143</v>
      </c>
      <c r="AN6" s="204" t="s">
        <v>100</v>
      </c>
      <c r="AO6" s="204" t="s">
        <v>148</v>
      </c>
      <c r="AP6" s="204" t="s">
        <v>149</v>
      </c>
      <c r="AQ6" s="204" t="s">
        <v>75</v>
      </c>
      <c r="AR6" s="204" t="s">
        <v>82</v>
      </c>
      <c r="AS6" s="452"/>
      <c r="AT6" s="452"/>
    </row>
    <row r="7" spans="1:52" s="203" customFormat="1">
      <c r="A7" s="201">
        <v>1</v>
      </c>
      <c r="B7" s="179" t="s">
        <v>31</v>
      </c>
      <c r="C7" s="202" t="s">
        <v>21</v>
      </c>
      <c r="D7" s="195">
        <f>SUM(TTCAMXUYEN:CAMMINH!D7)</f>
        <v>49959.15</v>
      </c>
      <c r="E7" s="322">
        <f>SUM(TTCAMXUYEN:CAMMINH!E7)</f>
        <v>46285.5</v>
      </c>
      <c r="F7" s="195">
        <f>SUM(TTCAMXUYEN:CAMMINH!F7)</f>
        <v>0</v>
      </c>
      <c r="G7" s="195">
        <f>SUM(TTCAMXUYEN:CAMMINH!G7)</f>
        <v>0</v>
      </c>
      <c r="H7" s="195">
        <f>SUM(TTCAMXUYEN:CAMMINH!H7)</f>
        <v>0</v>
      </c>
      <c r="I7" s="195">
        <f>SUM(TTCAMXUYEN:CAMMINH!I7)</f>
        <v>1607.49</v>
      </c>
      <c r="J7" s="195">
        <f>SUM(TTCAMXUYEN:CAMMINH!J7)</f>
        <v>390.28</v>
      </c>
      <c r="K7" s="195">
        <f>SUM(TTCAMXUYEN:CAMMINH!K7)</f>
        <v>0</v>
      </c>
      <c r="L7" s="195">
        <f>SUM(TTCAMXUYEN:CAMMINH!L7)</f>
        <v>0</v>
      </c>
      <c r="M7" s="195">
        <f>SUM(TTCAMXUYEN:CAMMINH!M7)</f>
        <v>0</v>
      </c>
      <c r="N7" s="195">
        <f>SUM(TTCAMXUYEN:CAMMINH!N7)</f>
        <v>144.45000000000002</v>
      </c>
      <c r="O7" s="195">
        <f>SUM(TTCAMXUYEN:CAMMINH!O7)</f>
        <v>0</v>
      </c>
      <c r="P7" s="195">
        <f>SUM(TTCAMXUYEN:CAMMINH!P7)</f>
        <v>186.57000000000002</v>
      </c>
      <c r="Q7" s="195">
        <f>SUM(TTCAMXUYEN:CAMMINH!Q7)</f>
        <v>1344.86</v>
      </c>
      <c r="R7" s="195">
        <f>SUM(TTCAMXUYEN:CAMMINH!R7)</f>
        <v>219.07999999999998</v>
      </c>
      <c r="S7" s="195">
        <f>SUM(TTCAMXUYEN:CAMMINH!S7)</f>
        <v>1.5</v>
      </c>
      <c r="T7" s="195">
        <f>SUM(TTCAMXUYEN:CAMMINH!T7)</f>
        <v>0</v>
      </c>
      <c r="U7" s="195">
        <f>SUM(TTCAMXUYEN:CAMMINH!U7)</f>
        <v>0</v>
      </c>
      <c r="V7" s="195">
        <f>SUM(TTCAMXUYEN:CAMMINH!V7)</f>
        <v>45.04</v>
      </c>
      <c r="W7" s="195">
        <f>SUM(TTCAMXUYEN:CAMMINH!W7)</f>
        <v>376.65</v>
      </c>
      <c r="X7" s="195">
        <f>SUM(TTCAMXUYEN:CAMMINH!X7)</f>
        <v>53.550000000000004</v>
      </c>
      <c r="Y7" s="195">
        <f>SUM(TTCAMXUYEN:CAMMINH!Y7)</f>
        <v>0</v>
      </c>
      <c r="Z7" s="195">
        <f>SUM(TTCAMXUYEN:CAMMINH!Z7)</f>
        <v>447.61000000000013</v>
      </c>
      <c r="AA7" s="195">
        <f>SUM(TTCAMXUYEN:CAMMINH!AA7)</f>
        <v>0</v>
      </c>
      <c r="AB7" s="195">
        <f>SUM(TTCAMXUYEN:CAMMINH!AB7)</f>
        <v>0</v>
      </c>
      <c r="AC7" s="195">
        <f>SUM(TTCAMXUYEN:CAMMINH!AC7)</f>
        <v>7.5</v>
      </c>
      <c r="AD7" s="195">
        <f>SUM(TTCAMXUYEN:CAMMINH!AD7)</f>
        <v>96.23</v>
      </c>
      <c r="AE7" s="195">
        <f>SUM(TTCAMXUYEN:CAMMINH!AE7)</f>
        <v>31.28</v>
      </c>
      <c r="AF7" s="195">
        <f>SUM(TTCAMXUYEN:CAMMINH!AF7)</f>
        <v>3.19</v>
      </c>
      <c r="AG7" s="195">
        <f>SUM(TTCAMXUYEN:CAMMINH!AG7)</f>
        <v>0</v>
      </c>
      <c r="AH7" s="195">
        <f>SUM(TTCAMXUYEN:CAMMINH!AH7)</f>
        <v>0</v>
      </c>
      <c r="AI7" s="195">
        <f>SUM(TTCAMXUYEN:CAMMINH!AI7)</f>
        <v>3.27</v>
      </c>
      <c r="AJ7" s="195">
        <f>SUM(TTCAMXUYEN:CAMMINH!AJ7)</f>
        <v>34.840000000000003</v>
      </c>
      <c r="AK7" s="195">
        <f>SUM(TTCAMXUYEN:CAMMINH!AK7)</f>
        <v>10.5</v>
      </c>
      <c r="AL7" s="195">
        <f>SUM(TTCAMXUYEN:CAMMINH!AL7)</f>
        <v>8.52</v>
      </c>
      <c r="AM7" s="195">
        <f>SUM(TTCAMXUYEN:CAMMINH!AM7)</f>
        <v>5.5</v>
      </c>
      <c r="AN7" s="195">
        <f>SUM(TTCAMXUYEN:CAMMINH!AN7)</f>
        <v>0.6</v>
      </c>
      <c r="AO7" s="195">
        <f>SUM(TTCAMXUYEN:CAMMINH!AO7)</f>
        <v>0</v>
      </c>
      <c r="AP7" s="195">
        <f>SUM(TTCAMXUYEN:CAMMINH!AP7)</f>
        <v>0</v>
      </c>
      <c r="AQ7" s="195">
        <f>SUM(TTCAMXUYEN:CAMMINH!AQ7)</f>
        <v>0</v>
      </c>
      <c r="AR7" s="195">
        <f>SUM(TTCAMXUYEN:CAMMINH!AR7)</f>
        <v>0</v>
      </c>
      <c r="AS7" s="195">
        <f>SUM(TTCAMXUYEN:CAMMINH!AS7)</f>
        <v>3673.6499999999996</v>
      </c>
      <c r="AT7" s="195">
        <f>SUM(TTCAMXUYEN:CAMMINH!AT7)</f>
        <v>48782</v>
      </c>
      <c r="AU7" s="203">
        <f>AT7-D7</f>
        <v>-1177.1500000000015</v>
      </c>
      <c r="AV7" s="132" t="s">
        <v>193</v>
      </c>
      <c r="AW7" s="126"/>
      <c r="AX7" s="126"/>
      <c r="AY7" s="126"/>
      <c r="AZ7" s="126"/>
    </row>
    <row r="8" spans="1:52" s="111" customFormat="1" ht="15">
      <c r="A8" s="175" t="s">
        <v>1</v>
      </c>
      <c r="B8" s="176" t="s">
        <v>78</v>
      </c>
      <c r="C8" s="177" t="s">
        <v>79</v>
      </c>
      <c r="D8" s="197">
        <f>SUM(TTCAMXUYEN:CAMMINH!D8)</f>
        <v>11520.74</v>
      </c>
      <c r="E8" s="197">
        <f>SUM(TTCAMXUYEN:CAMMINH!E8)</f>
        <v>183.44</v>
      </c>
      <c r="F8" s="323">
        <f>SUM(TTCAMXUYEN:CAMMINH!F8)</f>
        <v>10805.07</v>
      </c>
      <c r="G8" s="197">
        <f>SUM(TTCAMXUYEN:CAMMINH!G8)</f>
        <v>0</v>
      </c>
      <c r="H8" s="197">
        <f>SUM(TTCAMXUYEN:CAMMINH!H8)</f>
        <v>0</v>
      </c>
      <c r="I8" s="197">
        <f>SUM(TTCAMXUYEN:CAMMINH!I8)</f>
        <v>42.2</v>
      </c>
      <c r="J8" s="197">
        <f>SUM(TTCAMXUYEN:CAMMINH!J8)</f>
        <v>0</v>
      </c>
      <c r="K8" s="197">
        <f>SUM(TTCAMXUYEN:CAMMINH!K8)</f>
        <v>0</v>
      </c>
      <c r="L8" s="197">
        <f>SUM(TTCAMXUYEN:CAMMINH!L8)</f>
        <v>0</v>
      </c>
      <c r="M8" s="197">
        <f>SUM(TTCAMXUYEN:CAMMINH!M8)</f>
        <v>0</v>
      </c>
      <c r="N8" s="197">
        <f>SUM(TTCAMXUYEN:CAMMINH!N8)</f>
        <v>53.040000000000006</v>
      </c>
      <c r="O8" s="197">
        <f>SUM(TTCAMXUYEN:CAMMINH!O8)</f>
        <v>0</v>
      </c>
      <c r="P8" s="197">
        <f>SUM(TTCAMXUYEN:CAMMINH!P8)</f>
        <v>88.2</v>
      </c>
      <c r="Q8" s="197">
        <f>SUM(TTCAMXUYEN:CAMMINH!Q8)</f>
        <v>532.23</v>
      </c>
      <c r="R8" s="197">
        <f>SUM(TTCAMXUYEN:CAMMINH!R8)</f>
        <v>0</v>
      </c>
      <c r="S8" s="197">
        <f>SUM(TTCAMXUYEN:CAMMINH!S8)</f>
        <v>0</v>
      </c>
      <c r="T8" s="197">
        <f>SUM(TTCAMXUYEN:CAMMINH!T8)</f>
        <v>0</v>
      </c>
      <c r="U8" s="197">
        <f>SUM(TTCAMXUYEN:CAMMINH!U8)</f>
        <v>0</v>
      </c>
      <c r="V8" s="197">
        <f>SUM(TTCAMXUYEN:CAMMINH!V8)</f>
        <v>40.04</v>
      </c>
      <c r="W8" s="197">
        <f>SUM(TTCAMXUYEN:CAMMINH!W8)</f>
        <v>119.61999999999999</v>
      </c>
      <c r="X8" s="197">
        <f>SUM(TTCAMXUYEN:CAMMINH!X8)</f>
        <v>39.39</v>
      </c>
      <c r="Y8" s="197">
        <f>SUM(TTCAMXUYEN:CAMMINH!Y8)</f>
        <v>0</v>
      </c>
      <c r="Z8" s="197">
        <f>SUM(TTCAMXUYEN:CAMMINH!Z8)</f>
        <v>189.89000000000004</v>
      </c>
      <c r="AA8" s="197">
        <f>SUM(TTCAMXUYEN:CAMMINH!AA8)</f>
        <v>0</v>
      </c>
      <c r="AB8" s="197">
        <f>SUM(TTCAMXUYEN:CAMMINH!AB8)</f>
        <v>0</v>
      </c>
      <c r="AC8" s="197">
        <f>SUM(TTCAMXUYEN:CAMMINH!AC8)</f>
        <v>2</v>
      </c>
      <c r="AD8" s="197">
        <f>SUM(TTCAMXUYEN:CAMMINH!AD8)</f>
        <v>67.86</v>
      </c>
      <c r="AE8" s="197">
        <f>SUM(TTCAMXUYEN:CAMMINH!AE8)</f>
        <v>24.72</v>
      </c>
      <c r="AF8" s="197">
        <f>SUM(TTCAMXUYEN:CAMMINH!AF8)</f>
        <v>3.19</v>
      </c>
      <c r="AG8" s="197">
        <f>SUM(TTCAMXUYEN:CAMMINH!AG8)</f>
        <v>0</v>
      </c>
      <c r="AH8" s="197">
        <f>SUM(TTCAMXUYEN:CAMMINH!AH8)</f>
        <v>0</v>
      </c>
      <c r="AI8" s="197">
        <f>SUM(TTCAMXUYEN:CAMMINH!AI8)</f>
        <v>0</v>
      </c>
      <c r="AJ8" s="197">
        <f>SUM(TTCAMXUYEN:CAMMINH!AJ8)</f>
        <v>28.790000000000003</v>
      </c>
      <c r="AK8" s="197">
        <f>SUM(TTCAMXUYEN:CAMMINH!AK8)</f>
        <v>5.5</v>
      </c>
      <c r="AL8" s="197">
        <f>SUM(TTCAMXUYEN:CAMMINH!AL8)</f>
        <v>5.73</v>
      </c>
      <c r="AM8" s="197">
        <f>SUM(TTCAMXUYEN:CAMMINH!AM8)</f>
        <v>5.5</v>
      </c>
      <c r="AN8" s="197">
        <f>SUM(TTCAMXUYEN:CAMMINH!AN8)</f>
        <v>0</v>
      </c>
      <c r="AO8" s="197">
        <f>SUM(TTCAMXUYEN:CAMMINH!AO8)</f>
        <v>0</v>
      </c>
      <c r="AP8" s="197">
        <f>SUM(TTCAMXUYEN:CAMMINH!AP8)</f>
        <v>0</v>
      </c>
      <c r="AQ8" s="197">
        <f>SUM(TTCAMXUYEN:CAMMINH!AQ8)</f>
        <v>0</v>
      </c>
      <c r="AR8" s="197">
        <f>SUM(TTCAMXUYEN:CAMMINH!AR8)</f>
        <v>0</v>
      </c>
      <c r="AS8" s="197">
        <f>SUM(TTCAMXUYEN:CAMMINH!AS8)</f>
        <v>715.67000000000019</v>
      </c>
      <c r="AT8" s="197">
        <f>SUM(TTCAMXUYEN:CAMMINH!AT8)</f>
        <v>10805.07</v>
      </c>
      <c r="AU8" s="203">
        <f t="shared" ref="AU8:AU48" si="0">AT8-D8</f>
        <v>-715.67000000000007</v>
      </c>
      <c r="AV8" s="132" t="s">
        <v>194</v>
      </c>
      <c r="AW8" s="126"/>
      <c r="AX8" s="126"/>
      <c r="AY8" s="126"/>
      <c r="AZ8" s="126"/>
    </row>
    <row r="9" spans="1:52" s="111" customFormat="1" ht="15">
      <c r="A9" s="175"/>
      <c r="B9" s="176" t="s">
        <v>191</v>
      </c>
      <c r="C9" s="177" t="s">
        <v>77</v>
      </c>
      <c r="D9" s="197">
        <f>SUM(TTCAMXUYEN:CAMMINH!D9)</f>
        <v>11154.39</v>
      </c>
      <c r="E9" s="197">
        <f>SUM(TTCAMXUYEN:CAMMINH!E9)</f>
        <v>180.64000000000001</v>
      </c>
      <c r="F9" s="197">
        <f>SUM(TTCAMXUYEN:CAMMINH!F9)</f>
        <v>0</v>
      </c>
      <c r="G9" s="323">
        <f>SUM(TTCAMXUYEN:CAMMINH!G9)</f>
        <v>10458.630000000003</v>
      </c>
      <c r="H9" s="197">
        <f>SUM(TTCAMXUYEN:CAMMINH!H9)</f>
        <v>0</v>
      </c>
      <c r="I9" s="197">
        <f>SUM(TTCAMXUYEN:CAMMINH!I9)</f>
        <v>42.2</v>
      </c>
      <c r="J9" s="197">
        <f>SUM(TTCAMXUYEN:CAMMINH!J9)</f>
        <v>0</v>
      </c>
      <c r="K9" s="197">
        <f>SUM(TTCAMXUYEN:CAMMINH!K9)</f>
        <v>0</v>
      </c>
      <c r="L9" s="197">
        <f>SUM(TTCAMXUYEN:CAMMINH!L9)</f>
        <v>0</v>
      </c>
      <c r="M9" s="197">
        <f>SUM(TTCAMXUYEN:CAMMINH!M9)</f>
        <v>0</v>
      </c>
      <c r="N9" s="197">
        <f>SUM(TTCAMXUYEN:CAMMINH!N9)</f>
        <v>50.540000000000006</v>
      </c>
      <c r="O9" s="197">
        <f>SUM(TTCAMXUYEN:CAMMINH!O9)</f>
        <v>0</v>
      </c>
      <c r="P9" s="197">
        <f>SUM(TTCAMXUYEN:CAMMINH!P9)</f>
        <v>87.9</v>
      </c>
      <c r="Q9" s="197">
        <f>SUM(TTCAMXUYEN:CAMMINH!Q9)</f>
        <v>515.11999999999989</v>
      </c>
      <c r="R9" s="197">
        <f>SUM(TTCAMXUYEN:CAMMINH!R9)</f>
        <v>0</v>
      </c>
      <c r="S9" s="197">
        <f>SUM(TTCAMXUYEN:CAMMINH!S9)</f>
        <v>0</v>
      </c>
      <c r="T9" s="197">
        <f>SUM(TTCAMXUYEN:CAMMINH!T9)</f>
        <v>0</v>
      </c>
      <c r="U9" s="197">
        <f>SUM(TTCAMXUYEN:CAMMINH!U9)</f>
        <v>0</v>
      </c>
      <c r="V9" s="197">
        <f>SUM(TTCAMXUYEN:CAMMINH!V9)</f>
        <v>40.04</v>
      </c>
      <c r="W9" s="197">
        <f>SUM(TTCAMXUYEN:CAMMINH!W9)</f>
        <v>119.33</v>
      </c>
      <c r="X9" s="197">
        <f>SUM(TTCAMXUYEN:CAMMINH!X9)</f>
        <v>39.39</v>
      </c>
      <c r="Y9" s="197">
        <f>SUM(TTCAMXUYEN:CAMMINH!Y9)</f>
        <v>0</v>
      </c>
      <c r="Z9" s="197">
        <f>SUM(TTCAMXUYEN:CAMMINH!Z9)</f>
        <v>181.18</v>
      </c>
      <c r="AA9" s="197">
        <f>SUM(TTCAMXUYEN:CAMMINH!AA9)</f>
        <v>0</v>
      </c>
      <c r="AB9" s="197">
        <f>SUM(TTCAMXUYEN:CAMMINH!AB9)</f>
        <v>0</v>
      </c>
      <c r="AC9" s="197">
        <f>SUM(TTCAMXUYEN:CAMMINH!AC9)</f>
        <v>2</v>
      </c>
      <c r="AD9" s="197">
        <f>SUM(TTCAMXUYEN:CAMMINH!AD9)</f>
        <v>62.65</v>
      </c>
      <c r="AE9" s="197">
        <f>SUM(TTCAMXUYEN:CAMMINH!AE9)</f>
        <v>24.32</v>
      </c>
      <c r="AF9" s="197">
        <f>SUM(TTCAMXUYEN:CAMMINH!AF9)</f>
        <v>3.19</v>
      </c>
      <c r="AG9" s="197">
        <f>SUM(TTCAMXUYEN:CAMMINH!AG9)</f>
        <v>0</v>
      </c>
      <c r="AH9" s="197">
        <f>SUM(TTCAMXUYEN:CAMMINH!AH9)</f>
        <v>0</v>
      </c>
      <c r="AI9" s="197">
        <f>SUM(TTCAMXUYEN:CAMMINH!AI9)</f>
        <v>0</v>
      </c>
      <c r="AJ9" s="197">
        <f>SUM(TTCAMXUYEN:CAMMINH!AJ9)</f>
        <v>27.290000000000003</v>
      </c>
      <c r="AK9" s="197">
        <f>SUM(TTCAMXUYEN:CAMMINH!AK9)</f>
        <v>5.5</v>
      </c>
      <c r="AL9" s="197">
        <f>SUM(TTCAMXUYEN:CAMMINH!AL9)</f>
        <v>4.7300000000000004</v>
      </c>
      <c r="AM9" s="197">
        <f>SUM(TTCAMXUYEN:CAMMINH!AM9)</f>
        <v>5.5</v>
      </c>
      <c r="AN9" s="197">
        <f>SUM(TTCAMXUYEN:CAMMINH!AN9)</f>
        <v>0</v>
      </c>
      <c r="AO9" s="197">
        <f>SUM(TTCAMXUYEN:CAMMINH!AO9)</f>
        <v>0</v>
      </c>
      <c r="AP9" s="197">
        <f>SUM(TTCAMXUYEN:CAMMINH!AP9)</f>
        <v>0</v>
      </c>
      <c r="AQ9" s="197">
        <f>SUM(TTCAMXUYEN:CAMMINH!AQ9)</f>
        <v>0</v>
      </c>
      <c r="AR9" s="197">
        <f>SUM(TTCAMXUYEN:CAMMINH!AR9)</f>
        <v>0</v>
      </c>
      <c r="AS9" s="197">
        <f>SUM(TTCAMXUYEN:CAMMINH!AS9)</f>
        <v>695.7600000000001</v>
      </c>
      <c r="AT9" s="197">
        <f>SUM(TTCAMXUYEN:CAMMINH!AT9)</f>
        <v>10458.630000000003</v>
      </c>
      <c r="AU9" s="203">
        <f t="shared" si="0"/>
        <v>-695.75999999999658</v>
      </c>
      <c r="AV9" s="132" t="s">
        <v>195</v>
      </c>
      <c r="AW9" s="126"/>
      <c r="AX9" s="126"/>
      <c r="AY9" s="126"/>
      <c r="AZ9" s="126"/>
    </row>
    <row r="10" spans="1:52" s="111" customFormat="1" ht="15">
      <c r="A10" s="175"/>
      <c r="B10" s="176" t="s">
        <v>192</v>
      </c>
      <c r="C10" s="177" t="s">
        <v>190</v>
      </c>
      <c r="D10" s="197">
        <f>SUM(TTCAMXUYEN:CAMMINH!D10)</f>
        <v>366.34000000000003</v>
      </c>
      <c r="E10" s="197">
        <f>SUM(TTCAMXUYEN:CAMMINH!E10)</f>
        <v>2.8</v>
      </c>
      <c r="F10" s="197">
        <f>SUM(TTCAMXUYEN:CAMMINH!F10)</f>
        <v>0</v>
      </c>
      <c r="G10" s="197">
        <f>SUM(TTCAMXUYEN:CAMMINH!G10)</f>
        <v>0</v>
      </c>
      <c r="H10" s="323">
        <f>SUM(TTCAMXUYEN:CAMMINH!H10)</f>
        <v>346.43</v>
      </c>
      <c r="I10" s="197">
        <f>SUM(TTCAMXUYEN:CAMMINH!I10)</f>
        <v>0</v>
      </c>
      <c r="J10" s="197">
        <f>SUM(TTCAMXUYEN:CAMMINH!J10)</f>
        <v>0</v>
      </c>
      <c r="K10" s="197">
        <f>SUM(TTCAMXUYEN:CAMMINH!K10)</f>
        <v>0</v>
      </c>
      <c r="L10" s="197">
        <f>SUM(TTCAMXUYEN:CAMMINH!L10)</f>
        <v>0</v>
      </c>
      <c r="M10" s="197">
        <f>SUM(TTCAMXUYEN:CAMMINH!M10)</f>
        <v>0</v>
      </c>
      <c r="N10" s="197">
        <f>SUM(TTCAMXUYEN:CAMMINH!N10)</f>
        <v>2.5</v>
      </c>
      <c r="O10" s="197">
        <f>SUM(TTCAMXUYEN:CAMMINH!O10)</f>
        <v>0</v>
      </c>
      <c r="P10" s="197">
        <f>SUM(TTCAMXUYEN:CAMMINH!P10)</f>
        <v>0.3</v>
      </c>
      <c r="Q10" s="197">
        <f>SUM(TTCAMXUYEN:CAMMINH!Q10)</f>
        <v>17.11</v>
      </c>
      <c r="R10" s="197">
        <f>SUM(TTCAMXUYEN:CAMMINH!R10)</f>
        <v>0</v>
      </c>
      <c r="S10" s="197">
        <f>SUM(TTCAMXUYEN:CAMMINH!S10)</f>
        <v>0</v>
      </c>
      <c r="T10" s="197">
        <f>SUM(TTCAMXUYEN:CAMMINH!T10)</f>
        <v>0</v>
      </c>
      <c r="U10" s="197">
        <f>SUM(TTCAMXUYEN:CAMMINH!U10)</f>
        <v>0</v>
      </c>
      <c r="V10" s="197">
        <f>SUM(TTCAMXUYEN:CAMMINH!V10)</f>
        <v>0</v>
      </c>
      <c r="W10" s="197">
        <f>SUM(TTCAMXUYEN:CAMMINH!W10)</f>
        <v>0.29000000000000004</v>
      </c>
      <c r="X10" s="197">
        <f>SUM(TTCAMXUYEN:CAMMINH!X10)</f>
        <v>0</v>
      </c>
      <c r="Y10" s="197">
        <f>SUM(TTCAMXUYEN:CAMMINH!Y10)</f>
        <v>0</v>
      </c>
      <c r="Z10" s="197">
        <f>SUM(TTCAMXUYEN:CAMMINH!Z10)</f>
        <v>8.7100000000000009</v>
      </c>
      <c r="AA10" s="197">
        <f>SUM(TTCAMXUYEN:CAMMINH!AA10)</f>
        <v>0</v>
      </c>
      <c r="AB10" s="197">
        <f>SUM(TTCAMXUYEN:CAMMINH!AB10)</f>
        <v>0</v>
      </c>
      <c r="AC10" s="197">
        <f>SUM(TTCAMXUYEN:CAMMINH!AC10)</f>
        <v>0</v>
      </c>
      <c r="AD10" s="197">
        <f>SUM(TTCAMXUYEN:CAMMINH!AD10)</f>
        <v>5.21</v>
      </c>
      <c r="AE10" s="197">
        <f>SUM(TTCAMXUYEN:CAMMINH!AE10)</f>
        <v>0.4</v>
      </c>
      <c r="AF10" s="197">
        <f>SUM(TTCAMXUYEN:CAMMINH!AF10)</f>
        <v>0</v>
      </c>
      <c r="AG10" s="197">
        <f>SUM(TTCAMXUYEN:CAMMINH!AG10)</f>
        <v>0</v>
      </c>
      <c r="AH10" s="197">
        <f>SUM(TTCAMXUYEN:CAMMINH!AH10)</f>
        <v>0</v>
      </c>
      <c r="AI10" s="197">
        <f>SUM(TTCAMXUYEN:CAMMINH!AI10)</f>
        <v>0</v>
      </c>
      <c r="AJ10" s="197">
        <f>SUM(TTCAMXUYEN:CAMMINH!AJ10)</f>
        <v>1.5</v>
      </c>
      <c r="AK10" s="197">
        <f>SUM(TTCAMXUYEN:CAMMINH!AK10)</f>
        <v>0</v>
      </c>
      <c r="AL10" s="197">
        <f>SUM(TTCAMXUYEN:CAMMINH!AL10)</f>
        <v>1</v>
      </c>
      <c r="AM10" s="197">
        <f>SUM(TTCAMXUYEN:CAMMINH!AM10)</f>
        <v>0</v>
      </c>
      <c r="AN10" s="197">
        <f>SUM(TTCAMXUYEN:CAMMINH!AN10)</f>
        <v>0</v>
      </c>
      <c r="AO10" s="197">
        <f>SUM(TTCAMXUYEN:CAMMINH!AO10)</f>
        <v>0</v>
      </c>
      <c r="AP10" s="197">
        <f>SUM(TTCAMXUYEN:CAMMINH!AP10)</f>
        <v>0</v>
      </c>
      <c r="AQ10" s="197">
        <f>SUM(TTCAMXUYEN:CAMMINH!AQ10)</f>
        <v>0</v>
      </c>
      <c r="AR10" s="197">
        <f>SUM(TTCAMXUYEN:CAMMINH!AR10)</f>
        <v>0</v>
      </c>
      <c r="AS10" s="197">
        <f>SUM(TTCAMXUYEN:CAMMINH!AS10)</f>
        <v>19.91</v>
      </c>
      <c r="AT10" s="197">
        <f>SUM(TTCAMXUYEN:CAMMINH!AT10)</f>
        <v>346.43</v>
      </c>
      <c r="AU10" s="203">
        <f t="shared" si="0"/>
        <v>-19.910000000000025</v>
      </c>
      <c r="AV10" s="132" t="s">
        <v>196</v>
      </c>
      <c r="AW10" s="126"/>
      <c r="AX10" s="126"/>
      <c r="AY10" s="126"/>
      <c r="AZ10" s="126"/>
    </row>
    <row r="11" spans="1:52" s="111" customFormat="1" ht="15">
      <c r="A11" s="175" t="s">
        <v>2</v>
      </c>
      <c r="B11" s="176" t="s">
        <v>102</v>
      </c>
      <c r="C11" s="177" t="s">
        <v>51</v>
      </c>
      <c r="D11" s="197">
        <f>SUM(TTCAMXUYEN:CAMMINH!D11)</f>
        <v>1262.95</v>
      </c>
      <c r="E11" s="197">
        <f>SUM(TTCAMXUYEN:CAMMINH!E11)</f>
        <v>67.289999999999992</v>
      </c>
      <c r="F11" s="197">
        <f>SUM(TTCAMXUYEN:CAMMINH!F11)</f>
        <v>0</v>
      </c>
      <c r="G11" s="197">
        <f>SUM(TTCAMXUYEN:CAMMINH!G11)</f>
        <v>0</v>
      </c>
      <c r="H11" s="197">
        <f>SUM(TTCAMXUYEN:CAMMINH!H11)</f>
        <v>0</v>
      </c>
      <c r="I11" s="323">
        <f>SUM(TTCAMXUYEN:CAMMINH!I11)</f>
        <v>1094.5500000000002</v>
      </c>
      <c r="J11" s="197">
        <f>SUM(TTCAMXUYEN:CAMMINH!J11)</f>
        <v>15</v>
      </c>
      <c r="K11" s="197">
        <f>SUM(TTCAMXUYEN:CAMMINH!K11)</f>
        <v>0</v>
      </c>
      <c r="L11" s="197">
        <f>SUM(TTCAMXUYEN:CAMMINH!L11)</f>
        <v>0</v>
      </c>
      <c r="M11" s="197">
        <f>SUM(TTCAMXUYEN:CAMMINH!M11)</f>
        <v>0</v>
      </c>
      <c r="N11" s="197">
        <f>SUM(TTCAMXUYEN:CAMMINH!N11)</f>
        <v>41.41</v>
      </c>
      <c r="O11" s="197">
        <f>SUM(TTCAMXUYEN:CAMMINH!O11)</f>
        <v>0</v>
      </c>
      <c r="P11" s="197">
        <f>SUM(TTCAMXUYEN:CAMMINH!P11)</f>
        <v>10.879999999999999</v>
      </c>
      <c r="Q11" s="197">
        <f>SUM(TTCAMXUYEN:CAMMINH!Q11)</f>
        <v>101.11000000000001</v>
      </c>
      <c r="R11" s="197">
        <f>SUM(TTCAMXUYEN:CAMMINH!R11)</f>
        <v>0</v>
      </c>
      <c r="S11" s="197">
        <f>SUM(TTCAMXUYEN:CAMMINH!S11)</f>
        <v>1.5</v>
      </c>
      <c r="T11" s="197">
        <f>SUM(TTCAMXUYEN:CAMMINH!T11)</f>
        <v>0</v>
      </c>
      <c r="U11" s="197">
        <f>SUM(TTCAMXUYEN:CAMMINH!U11)</f>
        <v>0</v>
      </c>
      <c r="V11" s="197">
        <f>SUM(TTCAMXUYEN:CAMMINH!V11)</f>
        <v>0</v>
      </c>
      <c r="W11" s="197">
        <f>SUM(TTCAMXUYEN:CAMMINH!W11)</f>
        <v>21.23</v>
      </c>
      <c r="X11" s="197">
        <f>SUM(TTCAMXUYEN:CAMMINH!X11)</f>
        <v>5.66</v>
      </c>
      <c r="Y11" s="197">
        <f>SUM(TTCAMXUYEN:CAMMINH!Y11)</f>
        <v>0</v>
      </c>
      <c r="Z11" s="197">
        <f>SUM(TTCAMXUYEN:CAMMINH!Z11)</f>
        <v>46.500000000000007</v>
      </c>
      <c r="AA11" s="197">
        <f>SUM(TTCAMXUYEN:CAMMINH!AA11)</f>
        <v>0</v>
      </c>
      <c r="AB11" s="197">
        <f>SUM(TTCAMXUYEN:CAMMINH!AB11)</f>
        <v>0</v>
      </c>
      <c r="AC11" s="197">
        <f>SUM(TTCAMXUYEN:CAMMINH!AC11)</f>
        <v>0.2</v>
      </c>
      <c r="AD11" s="197">
        <f>SUM(TTCAMXUYEN:CAMMINH!AD11)</f>
        <v>16.660000000000004</v>
      </c>
      <c r="AE11" s="197">
        <f>SUM(TTCAMXUYEN:CAMMINH!AE11)</f>
        <v>5.16</v>
      </c>
      <c r="AF11" s="197">
        <f>SUM(TTCAMXUYEN:CAMMINH!AF11)</f>
        <v>0</v>
      </c>
      <c r="AG11" s="197">
        <f>SUM(TTCAMXUYEN:CAMMINH!AG11)</f>
        <v>0</v>
      </c>
      <c r="AH11" s="197">
        <f>SUM(TTCAMXUYEN:CAMMINH!AH11)</f>
        <v>0</v>
      </c>
      <c r="AI11" s="197">
        <f>SUM(TTCAMXUYEN:CAMMINH!AI11)</f>
        <v>0</v>
      </c>
      <c r="AJ11" s="197">
        <f>SUM(TTCAMXUYEN:CAMMINH!AJ11)</f>
        <v>2</v>
      </c>
      <c r="AK11" s="197">
        <f>SUM(TTCAMXUYEN:CAMMINH!AK11)</f>
        <v>0</v>
      </c>
      <c r="AL11" s="197">
        <f>SUM(TTCAMXUYEN:CAMMINH!AL11)</f>
        <v>2.2000000000000002</v>
      </c>
      <c r="AM11" s="197">
        <f>SUM(TTCAMXUYEN:CAMMINH!AM11)</f>
        <v>0</v>
      </c>
      <c r="AN11" s="197">
        <f>SUM(TTCAMXUYEN:CAMMINH!AN11)</f>
        <v>0</v>
      </c>
      <c r="AO11" s="197">
        <f>SUM(TTCAMXUYEN:CAMMINH!AO11)</f>
        <v>0</v>
      </c>
      <c r="AP11" s="197">
        <f>SUM(TTCAMXUYEN:CAMMINH!AP11)</f>
        <v>0</v>
      </c>
      <c r="AQ11" s="197">
        <f>SUM(TTCAMXUYEN:CAMMINH!AQ11)</f>
        <v>0</v>
      </c>
      <c r="AR11" s="197">
        <f>SUM(TTCAMXUYEN:CAMMINH!AR11)</f>
        <v>0</v>
      </c>
      <c r="AS11" s="197">
        <f>SUM(TTCAMXUYEN:CAMMINH!AS11)</f>
        <v>168.4</v>
      </c>
      <c r="AT11" s="197">
        <f>SUM(TTCAMXUYEN:CAMMINH!AT11)</f>
        <v>2708.45</v>
      </c>
      <c r="AU11" s="203">
        <f t="shared" si="0"/>
        <v>1445.4999999999998</v>
      </c>
    </row>
    <row r="12" spans="1:52" s="111" customFormat="1" ht="15">
      <c r="A12" s="175" t="s">
        <v>3</v>
      </c>
      <c r="B12" s="176" t="s">
        <v>34</v>
      </c>
      <c r="C12" s="177" t="s">
        <v>39</v>
      </c>
      <c r="D12" s="197">
        <f>SUM(TTCAMXUYEN:CAMMINH!D12)</f>
        <v>4781.74</v>
      </c>
      <c r="E12" s="197">
        <f>SUM(TTCAMXUYEN:CAMMINH!E12)</f>
        <v>410.73</v>
      </c>
      <c r="F12" s="197">
        <f>SUM(TTCAMXUYEN:CAMMINH!F12)</f>
        <v>0</v>
      </c>
      <c r="G12" s="197">
        <f>SUM(TTCAMXUYEN:CAMMINH!G12)</f>
        <v>0</v>
      </c>
      <c r="H12" s="197">
        <f>SUM(TTCAMXUYEN:CAMMINH!H12)</f>
        <v>0</v>
      </c>
      <c r="I12" s="197">
        <f>SUM(TTCAMXUYEN:CAMMINH!I12)</f>
        <v>376.11</v>
      </c>
      <c r="J12" s="323">
        <f>SUM(TTCAMXUYEN:CAMMINH!J12)</f>
        <v>4210.9000000000005</v>
      </c>
      <c r="K12" s="197">
        <f>SUM(TTCAMXUYEN:CAMMINH!K12)</f>
        <v>0</v>
      </c>
      <c r="L12" s="197">
        <f>SUM(TTCAMXUYEN:CAMMINH!L12)</f>
        <v>0</v>
      </c>
      <c r="M12" s="197">
        <f>SUM(TTCAMXUYEN:CAMMINH!M12)</f>
        <v>0</v>
      </c>
      <c r="N12" s="197">
        <f>SUM(TTCAMXUYEN:CAMMINH!N12)</f>
        <v>0</v>
      </c>
      <c r="O12" s="197">
        <f>SUM(TTCAMXUYEN:CAMMINH!O12)</f>
        <v>0</v>
      </c>
      <c r="P12" s="197">
        <f>SUM(TTCAMXUYEN:CAMMINH!P12)</f>
        <v>34.619999999999997</v>
      </c>
      <c r="Q12" s="197">
        <f>SUM(TTCAMXUYEN:CAMMINH!Q12)</f>
        <v>160.11000000000007</v>
      </c>
      <c r="R12" s="197">
        <f>SUM(TTCAMXUYEN:CAMMINH!R12)</f>
        <v>0</v>
      </c>
      <c r="S12" s="197">
        <f>SUM(TTCAMXUYEN:CAMMINH!S12)</f>
        <v>0</v>
      </c>
      <c r="T12" s="197">
        <f>SUM(TTCAMXUYEN:CAMMINH!T12)</f>
        <v>0</v>
      </c>
      <c r="U12" s="197">
        <f>SUM(TTCAMXUYEN:CAMMINH!U12)</f>
        <v>0</v>
      </c>
      <c r="V12" s="197">
        <f>SUM(TTCAMXUYEN:CAMMINH!V12)</f>
        <v>0</v>
      </c>
      <c r="W12" s="197">
        <f>SUM(TTCAMXUYEN:CAMMINH!W12)</f>
        <v>55.61</v>
      </c>
      <c r="X12" s="197">
        <f>SUM(TTCAMXUYEN:CAMMINH!X12)</f>
        <v>0.4</v>
      </c>
      <c r="Y12" s="197">
        <f>SUM(TTCAMXUYEN:CAMMINH!Y12)</f>
        <v>0</v>
      </c>
      <c r="Z12" s="197">
        <f>SUM(TTCAMXUYEN:CAMMINH!Z12)</f>
        <v>90.139999999999986</v>
      </c>
      <c r="AA12" s="197">
        <f>SUM(TTCAMXUYEN:CAMMINH!AA12)</f>
        <v>0</v>
      </c>
      <c r="AB12" s="197">
        <f>SUM(TTCAMXUYEN:CAMMINH!AB12)</f>
        <v>0</v>
      </c>
      <c r="AC12" s="197">
        <f>SUM(TTCAMXUYEN:CAMMINH!AC12)</f>
        <v>0.5</v>
      </c>
      <c r="AD12" s="197">
        <f>SUM(TTCAMXUYEN:CAMMINH!AD12)</f>
        <v>10.050000000000001</v>
      </c>
      <c r="AE12" s="197">
        <f>SUM(TTCAMXUYEN:CAMMINH!AE12)</f>
        <v>1.4</v>
      </c>
      <c r="AF12" s="197">
        <f>SUM(TTCAMXUYEN:CAMMINH!AF12)</f>
        <v>0</v>
      </c>
      <c r="AG12" s="197">
        <f>SUM(TTCAMXUYEN:CAMMINH!AG12)</f>
        <v>0</v>
      </c>
      <c r="AH12" s="197">
        <f>SUM(TTCAMXUYEN:CAMMINH!AH12)</f>
        <v>0</v>
      </c>
      <c r="AI12" s="197">
        <f>SUM(TTCAMXUYEN:CAMMINH!AI12)</f>
        <v>0.27</v>
      </c>
      <c r="AJ12" s="197">
        <f>SUM(TTCAMXUYEN:CAMMINH!AJ12)</f>
        <v>1.05</v>
      </c>
      <c r="AK12" s="197">
        <f>SUM(TTCAMXUYEN:CAMMINH!AK12)</f>
        <v>0</v>
      </c>
      <c r="AL12" s="197">
        <f>SUM(TTCAMXUYEN:CAMMINH!AL12)</f>
        <v>0.09</v>
      </c>
      <c r="AM12" s="197">
        <f>SUM(TTCAMXUYEN:CAMMINH!AM12)</f>
        <v>0</v>
      </c>
      <c r="AN12" s="197">
        <f>SUM(TTCAMXUYEN:CAMMINH!AN12)</f>
        <v>0.6</v>
      </c>
      <c r="AO12" s="197">
        <f>SUM(TTCAMXUYEN:CAMMINH!AO12)</f>
        <v>0</v>
      </c>
      <c r="AP12" s="197">
        <f>SUM(TTCAMXUYEN:CAMMINH!AP12)</f>
        <v>0</v>
      </c>
      <c r="AQ12" s="197">
        <f>SUM(TTCAMXUYEN:CAMMINH!AQ12)</f>
        <v>0</v>
      </c>
      <c r="AR12" s="197">
        <f>SUM(TTCAMXUYEN:CAMMINH!AR12)</f>
        <v>0</v>
      </c>
      <c r="AS12" s="197">
        <f>SUM(TTCAMXUYEN:CAMMINH!AS12)</f>
        <v>570.8399999999998</v>
      </c>
      <c r="AT12" s="197">
        <f>SUM(TTCAMXUYEN:CAMMINH!AT12)</f>
        <v>4603.68</v>
      </c>
      <c r="AU12" s="203">
        <f t="shared" si="0"/>
        <v>-178.05999999999949</v>
      </c>
    </row>
    <row r="13" spans="1:52" s="111" customFormat="1" ht="15">
      <c r="A13" s="175" t="s">
        <v>4</v>
      </c>
      <c r="B13" s="176" t="s">
        <v>11</v>
      </c>
      <c r="C13" s="177" t="s">
        <v>22</v>
      </c>
      <c r="D13" s="197">
        <f>SUM(TTCAMXUYEN:CAMMINH!D13)</f>
        <v>12853.140000000001</v>
      </c>
      <c r="E13" s="197">
        <f>SUM(TTCAMXUYEN:CAMMINH!E13)</f>
        <v>0</v>
      </c>
      <c r="F13" s="197">
        <f>SUM(TTCAMXUYEN:CAMMINH!F13)</f>
        <v>0</v>
      </c>
      <c r="G13" s="197">
        <f>SUM(TTCAMXUYEN:CAMMINH!G13)</f>
        <v>0</v>
      </c>
      <c r="H13" s="197">
        <f>SUM(TTCAMXUYEN:CAMMINH!H13)</f>
        <v>0</v>
      </c>
      <c r="I13" s="197">
        <f>SUM(TTCAMXUYEN:CAMMINH!I13)</f>
        <v>0</v>
      </c>
      <c r="J13" s="197">
        <f>SUM(TTCAMXUYEN:CAMMINH!J13)</f>
        <v>0</v>
      </c>
      <c r="K13" s="323">
        <f>SUM(TTCAMXUYEN:CAMMINH!K13)</f>
        <v>12788.710000000001</v>
      </c>
      <c r="L13" s="197">
        <f>SUM(TTCAMXUYEN:CAMMINH!L13)</f>
        <v>0</v>
      </c>
      <c r="M13" s="197">
        <f>SUM(TTCAMXUYEN:CAMMINH!M13)</f>
        <v>0</v>
      </c>
      <c r="N13" s="197">
        <f>SUM(TTCAMXUYEN:CAMMINH!N13)</f>
        <v>0</v>
      </c>
      <c r="O13" s="197">
        <f>SUM(TTCAMXUYEN:CAMMINH!O13)</f>
        <v>0</v>
      </c>
      <c r="P13" s="197">
        <f>SUM(TTCAMXUYEN:CAMMINH!P13)</f>
        <v>0</v>
      </c>
      <c r="Q13" s="197">
        <f>SUM(TTCAMXUYEN:CAMMINH!Q13)</f>
        <v>64.430000000000007</v>
      </c>
      <c r="R13" s="197">
        <f>SUM(TTCAMXUYEN:CAMMINH!R13)</f>
        <v>8.8000000000000007</v>
      </c>
      <c r="S13" s="197">
        <f>SUM(TTCAMXUYEN:CAMMINH!S13)</f>
        <v>0</v>
      </c>
      <c r="T13" s="197">
        <f>SUM(TTCAMXUYEN:CAMMINH!T13)</f>
        <v>0</v>
      </c>
      <c r="U13" s="197">
        <f>SUM(TTCAMXUYEN:CAMMINH!U13)</f>
        <v>0</v>
      </c>
      <c r="V13" s="197">
        <f>SUM(TTCAMXUYEN:CAMMINH!V13)</f>
        <v>5</v>
      </c>
      <c r="W13" s="197">
        <f>SUM(TTCAMXUYEN:CAMMINH!W13)</f>
        <v>46.53</v>
      </c>
      <c r="X13" s="197">
        <f>SUM(TTCAMXUYEN:CAMMINH!X13)</f>
        <v>0</v>
      </c>
      <c r="Y13" s="197">
        <f>SUM(TTCAMXUYEN:CAMMINH!Y13)</f>
        <v>0</v>
      </c>
      <c r="Z13" s="197">
        <f>SUM(TTCAMXUYEN:CAMMINH!Z13)</f>
        <v>3.6</v>
      </c>
      <c r="AA13" s="197">
        <f>SUM(TTCAMXUYEN:CAMMINH!AA13)</f>
        <v>0</v>
      </c>
      <c r="AB13" s="197">
        <f>SUM(TTCAMXUYEN:CAMMINH!AB13)</f>
        <v>0</v>
      </c>
      <c r="AC13" s="197">
        <f>SUM(TTCAMXUYEN:CAMMINH!AC13)</f>
        <v>0</v>
      </c>
      <c r="AD13" s="197">
        <f>SUM(TTCAMXUYEN:CAMMINH!AD13)</f>
        <v>0</v>
      </c>
      <c r="AE13" s="197">
        <f>SUM(TTCAMXUYEN:CAMMINH!AE13)</f>
        <v>0</v>
      </c>
      <c r="AF13" s="197">
        <f>SUM(TTCAMXUYEN:CAMMINH!AF13)</f>
        <v>0</v>
      </c>
      <c r="AG13" s="197">
        <f>SUM(TTCAMXUYEN:CAMMINH!AG13)</f>
        <v>0</v>
      </c>
      <c r="AH13" s="197">
        <f>SUM(TTCAMXUYEN:CAMMINH!AH13)</f>
        <v>0</v>
      </c>
      <c r="AI13" s="197">
        <f>SUM(TTCAMXUYEN:CAMMINH!AI13)</f>
        <v>0</v>
      </c>
      <c r="AJ13" s="197">
        <f>SUM(TTCAMXUYEN:CAMMINH!AJ13)</f>
        <v>0</v>
      </c>
      <c r="AK13" s="197">
        <f>SUM(TTCAMXUYEN:CAMMINH!AK13)</f>
        <v>0</v>
      </c>
      <c r="AL13" s="197">
        <f>SUM(TTCAMXUYEN:CAMMINH!AL13)</f>
        <v>0.5</v>
      </c>
      <c r="AM13" s="197">
        <f>SUM(TTCAMXUYEN:CAMMINH!AM13)</f>
        <v>0</v>
      </c>
      <c r="AN13" s="197">
        <f>SUM(TTCAMXUYEN:CAMMINH!AN13)</f>
        <v>0</v>
      </c>
      <c r="AO13" s="197">
        <f>SUM(TTCAMXUYEN:CAMMINH!AO13)</f>
        <v>0</v>
      </c>
      <c r="AP13" s="197">
        <f>SUM(TTCAMXUYEN:CAMMINH!AP13)</f>
        <v>0</v>
      </c>
      <c r="AQ13" s="197">
        <f>SUM(TTCAMXUYEN:CAMMINH!AQ13)</f>
        <v>0</v>
      </c>
      <c r="AR13" s="197">
        <f>SUM(TTCAMXUYEN:CAMMINH!AR13)</f>
        <v>0</v>
      </c>
      <c r="AS13" s="197">
        <f>SUM(TTCAMXUYEN:CAMMINH!AS13)</f>
        <v>64.430000000000007</v>
      </c>
      <c r="AT13" s="197">
        <f>SUM(TTCAMXUYEN:CAMMINH!AT13)</f>
        <v>12788.710000000001</v>
      </c>
      <c r="AU13" s="203">
        <f t="shared" si="0"/>
        <v>-64.430000000000291</v>
      </c>
    </row>
    <row r="14" spans="1:52" s="111" customFormat="1" ht="15">
      <c r="A14" s="175" t="s">
        <v>5</v>
      </c>
      <c r="B14" s="176" t="s">
        <v>12</v>
      </c>
      <c r="C14" s="177" t="s">
        <v>23</v>
      </c>
      <c r="D14" s="197">
        <f>SUM(TTCAMXUYEN:CAMMINH!D14)</f>
        <v>12028.42</v>
      </c>
      <c r="E14" s="197">
        <f>SUM(TTCAMXUYEN:CAMMINH!E14)</f>
        <v>0</v>
      </c>
      <c r="F14" s="197">
        <f>SUM(TTCAMXUYEN:CAMMINH!F14)</f>
        <v>0</v>
      </c>
      <c r="G14" s="197">
        <f>SUM(TTCAMXUYEN:CAMMINH!G14)</f>
        <v>0</v>
      </c>
      <c r="H14" s="197">
        <f>SUM(TTCAMXUYEN:CAMMINH!H14)</f>
        <v>0</v>
      </c>
      <c r="I14" s="197">
        <f>SUM(TTCAMXUYEN:CAMMINH!I14)</f>
        <v>0</v>
      </c>
      <c r="J14" s="197">
        <f>SUM(TTCAMXUYEN:CAMMINH!J14)</f>
        <v>0</v>
      </c>
      <c r="K14" s="197">
        <f>SUM(TTCAMXUYEN:CAMMINH!K14)</f>
        <v>0</v>
      </c>
      <c r="L14" s="323">
        <f>SUM(TTCAMXUYEN:CAMMINH!L14)</f>
        <v>12028.42</v>
      </c>
      <c r="M14" s="197">
        <f>SUM(TTCAMXUYEN:CAMMINH!M14)</f>
        <v>0</v>
      </c>
      <c r="N14" s="197">
        <f>SUM(TTCAMXUYEN:CAMMINH!N14)</f>
        <v>0</v>
      </c>
      <c r="O14" s="197">
        <f>SUM(TTCAMXUYEN:CAMMINH!O14)</f>
        <v>0</v>
      </c>
      <c r="P14" s="197">
        <f>SUM(TTCAMXUYEN:CAMMINH!P14)</f>
        <v>0</v>
      </c>
      <c r="Q14" s="197">
        <f>SUM(TTCAMXUYEN:CAMMINH!Q14)</f>
        <v>0</v>
      </c>
      <c r="R14" s="197">
        <f>SUM(TTCAMXUYEN:CAMMINH!R14)</f>
        <v>0</v>
      </c>
      <c r="S14" s="197">
        <f>SUM(TTCAMXUYEN:CAMMINH!S14)</f>
        <v>0</v>
      </c>
      <c r="T14" s="197">
        <f>SUM(TTCAMXUYEN:CAMMINH!T14)</f>
        <v>0</v>
      </c>
      <c r="U14" s="197">
        <f>SUM(TTCAMXUYEN:CAMMINH!U14)</f>
        <v>0</v>
      </c>
      <c r="V14" s="197">
        <f>SUM(TTCAMXUYEN:CAMMINH!V14)</f>
        <v>0</v>
      </c>
      <c r="W14" s="197">
        <f>SUM(TTCAMXUYEN:CAMMINH!W14)</f>
        <v>0</v>
      </c>
      <c r="X14" s="197">
        <f>SUM(TTCAMXUYEN:CAMMINH!X14)</f>
        <v>0</v>
      </c>
      <c r="Y14" s="197">
        <f>SUM(TTCAMXUYEN:CAMMINH!Y14)</f>
        <v>0</v>
      </c>
      <c r="Z14" s="197">
        <f>SUM(TTCAMXUYEN:CAMMINH!Z14)</f>
        <v>0</v>
      </c>
      <c r="AA14" s="197">
        <f>SUM(TTCAMXUYEN:CAMMINH!AA14)</f>
        <v>0</v>
      </c>
      <c r="AB14" s="197">
        <f>SUM(TTCAMXUYEN:CAMMINH!AB14)</f>
        <v>0</v>
      </c>
      <c r="AC14" s="197">
        <f>SUM(TTCAMXUYEN:CAMMINH!AC14)</f>
        <v>0</v>
      </c>
      <c r="AD14" s="197">
        <f>SUM(TTCAMXUYEN:CAMMINH!AD14)</f>
        <v>0</v>
      </c>
      <c r="AE14" s="197">
        <f>SUM(TTCAMXUYEN:CAMMINH!AE14)</f>
        <v>0</v>
      </c>
      <c r="AF14" s="197">
        <f>SUM(TTCAMXUYEN:CAMMINH!AF14)</f>
        <v>0</v>
      </c>
      <c r="AG14" s="197">
        <f>SUM(TTCAMXUYEN:CAMMINH!AG14)</f>
        <v>0</v>
      </c>
      <c r="AH14" s="197">
        <f>SUM(TTCAMXUYEN:CAMMINH!AH14)</f>
        <v>0</v>
      </c>
      <c r="AI14" s="197">
        <f>SUM(TTCAMXUYEN:CAMMINH!AI14)</f>
        <v>0</v>
      </c>
      <c r="AJ14" s="197">
        <f>SUM(TTCAMXUYEN:CAMMINH!AJ14)</f>
        <v>0</v>
      </c>
      <c r="AK14" s="197">
        <f>SUM(TTCAMXUYEN:CAMMINH!AK14)</f>
        <v>0</v>
      </c>
      <c r="AL14" s="197">
        <f>SUM(TTCAMXUYEN:CAMMINH!AL14)</f>
        <v>0</v>
      </c>
      <c r="AM14" s="197">
        <f>SUM(TTCAMXUYEN:CAMMINH!AM14)</f>
        <v>0</v>
      </c>
      <c r="AN14" s="197">
        <f>SUM(TTCAMXUYEN:CAMMINH!AN14)</f>
        <v>0</v>
      </c>
      <c r="AO14" s="197">
        <f>SUM(TTCAMXUYEN:CAMMINH!AO14)</f>
        <v>0</v>
      </c>
      <c r="AP14" s="197">
        <f>SUM(TTCAMXUYEN:CAMMINH!AP14)</f>
        <v>0</v>
      </c>
      <c r="AQ14" s="197">
        <f>SUM(TTCAMXUYEN:CAMMINH!AQ14)</f>
        <v>0</v>
      </c>
      <c r="AR14" s="197">
        <f>SUM(TTCAMXUYEN:CAMMINH!AR14)</f>
        <v>0</v>
      </c>
      <c r="AS14" s="197">
        <f>SUM(TTCAMXUYEN:CAMMINH!AS14)</f>
        <v>0</v>
      </c>
      <c r="AT14" s="197">
        <f>SUM(TTCAMXUYEN:CAMMINH!AT14)</f>
        <v>12028.42</v>
      </c>
      <c r="AU14" s="203">
        <f t="shared" si="0"/>
        <v>0</v>
      </c>
    </row>
    <row r="15" spans="1:52" s="111" customFormat="1" ht="15">
      <c r="A15" s="175" t="s">
        <v>36</v>
      </c>
      <c r="B15" s="176" t="s">
        <v>35</v>
      </c>
      <c r="C15" s="177" t="s">
        <v>40</v>
      </c>
      <c r="D15" s="197">
        <f>SUM(TTCAMXUYEN:CAMMINH!D15)</f>
        <v>6576.6100000000006</v>
      </c>
      <c r="E15" s="197">
        <f>SUM(TTCAMXUYEN:CAMMINH!E15)</f>
        <v>1665.33</v>
      </c>
      <c r="F15" s="197">
        <f>SUM(TTCAMXUYEN:CAMMINH!F15)</f>
        <v>0</v>
      </c>
      <c r="G15" s="197">
        <f>SUM(TTCAMXUYEN:CAMMINH!G15)</f>
        <v>0</v>
      </c>
      <c r="H15" s="197">
        <f>SUM(TTCAMXUYEN:CAMMINH!H15)</f>
        <v>0</v>
      </c>
      <c r="I15" s="197">
        <f>SUM(TTCAMXUYEN:CAMMINH!I15)</f>
        <v>1189.1799999999998</v>
      </c>
      <c r="J15" s="197">
        <f>SUM(TTCAMXUYEN:CAMMINH!J15)</f>
        <v>375.28</v>
      </c>
      <c r="K15" s="197">
        <f>SUM(TTCAMXUYEN:CAMMINH!K15)</f>
        <v>0</v>
      </c>
      <c r="L15" s="197">
        <f>SUM(TTCAMXUYEN:CAMMINH!L15)</f>
        <v>0</v>
      </c>
      <c r="M15" s="323">
        <f>SUM(TTCAMXUYEN:CAMMINH!M15)</f>
        <v>4444.2800000000007</v>
      </c>
      <c r="N15" s="197">
        <f>SUM(TTCAMXUYEN:CAMMINH!N15)</f>
        <v>50</v>
      </c>
      <c r="O15" s="197">
        <f>SUM(TTCAMXUYEN:CAMMINH!O15)</f>
        <v>0</v>
      </c>
      <c r="P15" s="197">
        <f>SUM(TTCAMXUYEN:CAMMINH!P15)</f>
        <v>50.870000000000005</v>
      </c>
      <c r="Q15" s="197">
        <f>SUM(TTCAMXUYEN:CAMMINH!Q15)</f>
        <v>467</v>
      </c>
      <c r="R15" s="197">
        <f>SUM(TTCAMXUYEN:CAMMINH!R15)</f>
        <v>210.28</v>
      </c>
      <c r="S15" s="197">
        <f>SUM(TTCAMXUYEN:CAMMINH!S15)</f>
        <v>0</v>
      </c>
      <c r="T15" s="197">
        <f>SUM(TTCAMXUYEN:CAMMINH!T15)</f>
        <v>0</v>
      </c>
      <c r="U15" s="197">
        <f>SUM(TTCAMXUYEN:CAMMINH!U15)</f>
        <v>0</v>
      </c>
      <c r="V15" s="197">
        <f>SUM(TTCAMXUYEN:CAMMINH!V15)</f>
        <v>0</v>
      </c>
      <c r="W15" s="197">
        <f>SUM(TTCAMXUYEN:CAMMINH!W15)</f>
        <v>133.66</v>
      </c>
      <c r="X15" s="197">
        <f>SUM(TTCAMXUYEN:CAMMINH!X15)</f>
        <v>8.1</v>
      </c>
      <c r="Y15" s="197">
        <f>SUM(TTCAMXUYEN:CAMMINH!Y15)</f>
        <v>0</v>
      </c>
      <c r="Z15" s="197">
        <f>SUM(TTCAMXUYEN:CAMMINH!Z15)</f>
        <v>99.16</v>
      </c>
      <c r="AA15" s="197">
        <f>SUM(TTCAMXUYEN:CAMMINH!AA15)</f>
        <v>0</v>
      </c>
      <c r="AB15" s="197">
        <f>SUM(TTCAMXUYEN:CAMMINH!AB15)</f>
        <v>0</v>
      </c>
      <c r="AC15" s="197">
        <f>SUM(TTCAMXUYEN:CAMMINH!AC15)</f>
        <v>4.8</v>
      </c>
      <c r="AD15" s="197">
        <f>SUM(TTCAMXUYEN:CAMMINH!AD15)</f>
        <v>0</v>
      </c>
      <c r="AE15" s="197">
        <f>SUM(TTCAMXUYEN:CAMMINH!AE15)</f>
        <v>0</v>
      </c>
      <c r="AF15" s="197">
        <f>SUM(TTCAMXUYEN:CAMMINH!AF15)</f>
        <v>0</v>
      </c>
      <c r="AG15" s="197">
        <f>SUM(TTCAMXUYEN:CAMMINH!AG15)</f>
        <v>0</v>
      </c>
      <c r="AH15" s="197">
        <f>SUM(TTCAMXUYEN:CAMMINH!AH15)</f>
        <v>0</v>
      </c>
      <c r="AI15" s="197">
        <f>SUM(TTCAMXUYEN:CAMMINH!AI15)</f>
        <v>3</v>
      </c>
      <c r="AJ15" s="197">
        <f>SUM(TTCAMXUYEN:CAMMINH!AJ15)</f>
        <v>3</v>
      </c>
      <c r="AK15" s="197">
        <f>SUM(TTCAMXUYEN:CAMMINH!AK15)</f>
        <v>5</v>
      </c>
      <c r="AL15" s="197">
        <f>SUM(TTCAMXUYEN:CAMMINH!AL15)</f>
        <v>0</v>
      </c>
      <c r="AM15" s="197">
        <f>SUM(TTCAMXUYEN:CAMMINH!AM15)</f>
        <v>0</v>
      </c>
      <c r="AN15" s="197">
        <f>SUM(TTCAMXUYEN:CAMMINH!AN15)</f>
        <v>0</v>
      </c>
      <c r="AO15" s="197">
        <f>SUM(TTCAMXUYEN:CAMMINH!AO15)</f>
        <v>0</v>
      </c>
      <c r="AP15" s="197">
        <f>SUM(TTCAMXUYEN:CAMMINH!AP15)</f>
        <v>0</v>
      </c>
      <c r="AQ15" s="197">
        <f>SUM(TTCAMXUYEN:CAMMINH!AQ15)</f>
        <v>0</v>
      </c>
      <c r="AR15" s="197">
        <f>SUM(TTCAMXUYEN:CAMMINH!AR15)</f>
        <v>0</v>
      </c>
      <c r="AS15" s="197">
        <f>SUM(TTCAMXUYEN:CAMMINH!AS15)</f>
        <v>2132.33</v>
      </c>
      <c r="AT15" s="197">
        <f>SUM(TTCAMXUYEN:CAMMINH!AT15)</f>
        <v>4444.2800000000007</v>
      </c>
      <c r="AU15" s="203">
        <f t="shared" si="0"/>
        <v>-2132.33</v>
      </c>
    </row>
    <row r="16" spans="1:52" s="111" customFormat="1" ht="15">
      <c r="A16" s="175" t="s">
        <v>37</v>
      </c>
      <c r="B16" s="176" t="s">
        <v>83</v>
      </c>
      <c r="C16" s="177" t="s">
        <v>71</v>
      </c>
      <c r="D16" s="197">
        <f>SUM(TTCAMXUYEN:CAMMINH!D16)</f>
        <v>624.16999999999985</v>
      </c>
      <c r="E16" s="197">
        <f>SUM(TTCAMXUYEN:CAMMINH!E16)</f>
        <v>2</v>
      </c>
      <c r="F16" s="197">
        <f>SUM(TTCAMXUYEN:CAMMINH!F16)</f>
        <v>0</v>
      </c>
      <c r="G16" s="197">
        <f>SUM(TTCAMXUYEN:CAMMINH!G16)</f>
        <v>0</v>
      </c>
      <c r="H16" s="197">
        <f>SUM(TTCAMXUYEN:CAMMINH!H16)</f>
        <v>0</v>
      </c>
      <c r="I16" s="197">
        <f>SUM(TTCAMXUYEN:CAMMINH!I16)</f>
        <v>0</v>
      </c>
      <c r="J16" s="197">
        <f>SUM(TTCAMXUYEN:CAMMINH!J16)</f>
        <v>0</v>
      </c>
      <c r="K16" s="197">
        <f>SUM(TTCAMXUYEN:CAMMINH!K16)</f>
        <v>0</v>
      </c>
      <c r="L16" s="197">
        <f>SUM(TTCAMXUYEN:CAMMINH!L16)</f>
        <v>0</v>
      </c>
      <c r="M16" s="197">
        <f>SUM(TTCAMXUYEN:CAMMINH!M16)</f>
        <v>0</v>
      </c>
      <c r="N16" s="323">
        <f>SUM(TTCAMXUYEN:CAMMINH!N16)</f>
        <v>607.04999999999995</v>
      </c>
      <c r="O16" s="197">
        <f>SUM(TTCAMXUYEN:CAMMINH!O16)</f>
        <v>0</v>
      </c>
      <c r="P16" s="197">
        <f>SUM(TTCAMXUYEN:CAMMINH!P16)</f>
        <v>2</v>
      </c>
      <c r="Q16" s="197">
        <f>SUM(TTCAMXUYEN:CAMMINH!Q16)</f>
        <v>15.119999999999997</v>
      </c>
      <c r="R16" s="197">
        <f>SUM(TTCAMXUYEN:CAMMINH!R16)</f>
        <v>0</v>
      </c>
      <c r="S16" s="197">
        <f>SUM(TTCAMXUYEN:CAMMINH!S16)</f>
        <v>0</v>
      </c>
      <c r="T16" s="197">
        <f>SUM(TTCAMXUYEN:CAMMINH!T16)</f>
        <v>0</v>
      </c>
      <c r="U16" s="197">
        <f>SUM(TTCAMXUYEN:CAMMINH!U16)</f>
        <v>0</v>
      </c>
      <c r="V16" s="197">
        <f>SUM(TTCAMXUYEN:CAMMINH!V16)</f>
        <v>0</v>
      </c>
      <c r="W16" s="197">
        <f>SUM(TTCAMXUYEN:CAMMINH!W16)</f>
        <v>0</v>
      </c>
      <c r="X16" s="197">
        <f>SUM(TTCAMXUYEN:CAMMINH!X16)</f>
        <v>0</v>
      </c>
      <c r="Y16" s="197">
        <f>SUM(TTCAMXUYEN:CAMMINH!Y16)</f>
        <v>0</v>
      </c>
      <c r="Z16" s="197">
        <f>SUM(TTCAMXUYEN:CAMMINH!Z16)</f>
        <v>14.419999999999998</v>
      </c>
      <c r="AA16" s="197">
        <f>SUM(TTCAMXUYEN:CAMMINH!AA16)</f>
        <v>0</v>
      </c>
      <c r="AB16" s="197">
        <f>SUM(TTCAMXUYEN:CAMMINH!AB16)</f>
        <v>0</v>
      </c>
      <c r="AC16" s="197">
        <f>SUM(TTCAMXUYEN:CAMMINH!AC16)</f>
        <v>0</v>
      </c>
      <c r="AD16" s="197">
        <f>SUM(TTCAMXUYEN:CAMMINH!AD16)</f>
        <v>0.7</v>
      </c>
      <c r="AE16" s="197">
        <f>SUM(TTCAMXUYEN:CAMMINH!AE16)</f>
        <v>0</v>
      </c>
      <c r="AF16" s="197">
        <f>SUM(TTCAMXUYEN:CAMMINH!AF16)</f>
        <v>0</v>
      </c>
      <c r="AG16" s="197">
        <f>SUM(TTCAMXUYEN:CAMMINH!AG16)</f>
        <v>0</v>
      </c>
      <c r="AH16" s="197">
        <f>SUM(TTCAMXUYEN:CAMMINH!AH16)</f>
        <v>0</v>
      </c>
      <c r="AI16" s="197">
        <f>SUM(TTCAMXUYEN:CAMMINH!AI16)</f>
        <v>0</v>
      </c>
      <c r="AJ16" s="197">
        <f>SUM(TTCAMXUYEN:CAMMINH!AJ16)</f>
        <v>0</v>
      </c>
      <c r="AK16" s="197">
        <f>SUM(TTCAMXUYEN:CAMMINH!AK16)</f>
        <v>0</v>
      </c>
      <c r="AL16" s="197">
        <f>SUM(TTCAMXUYEN:CAMMINH!AL16)</f>
        <v>0</v>
      </c>
      <c r="AM16" s="197">
        <f>SUM(TTCAMXUYEN:CAMMINH!AM16)</f>
        <v>0</v>
      </c>
      <c r="AN16" s="197">
        <f>SUM(TTCAMXUYEN:CAMMINH!AN16)</f>
        <v>0</v>
      </c>
      <c r="AO16" s="197">
        <f>SUM(TTCAMXUYEN:CAMMINH!AO16)</f>
        <v>0</v>
      </c>
      <c r="AP16" s="197">
        <f>SUM(TTCAMXUYEN:CAMMINH!AP16)</f>
        <v>0</v>
      </c>
      <c r="AQ16" s="197">
        <f>SUM(TTCAMXUYEN:CAMMINH!AQ16)</f>
        <v>0</v>
      </c>
      <c r="AR16" s="197">
        <f>SUM(TTCAMXUYEN:CAMMINH!AR16)</f>
        <v>0</v>
      </c>
      <c r="AS16" s="197">
        <f>SUM(TTCAMXUYEN:CAMMINH!AS16)</f>
        <v>17.119999999999997</v>
      </c>
      <c r="AT16" s="197">
        <f>SUM(TTCAMXUYEN:CAMMINH!AT16)</f>
        <v>891.3</v>
      </c>
      <c r="AU16" s="203">
        <f t="shared" si="0"/>
        <v>267.13000000000011</v>
      </c>
    </row>
    <row r="17" spans="1:47" s="111" customFormat="1" ht="15">
      <c r="A17" s="175" t="s">
        <v>47</v>
      </c>
      <c r="B17" s="176" t="s">
        <v>45</v>
      </c>
      <c r="C17" s="177" t="s">
        <v>46</v>
      </c>
      <c r="D17" s="197">
        <f>SUM(TTCAMXUYEN:CAMMINH!D17)</f>
        <v>12.52</v>
      </c>
      <c r="E17" s="197">
        <f>SUM(TTCAMXUYEN:CAMMINH!E17)</f>
        <v>0</v>
      </c>
      <c r="F17" s="197">
        <f>SUM(TTCAMXUYEN:CAMMINH!F17)</f>
        <v>0</v>
      </c>
      <c r="G17" s="197">
        <f>SUM(TTCAMXUYEN:CAMMINH!G17)</f>
        <v>0</v>
      </c>
      <c r="H17" s="197">
        <f>SUM(TTCAMXUYEN:CAMMINH!H17)</f>
        <v>0</v>
      </c>
      <c r="I17" s="197">
        <f>SUM(TTCAMXUYEN:CAMMINH!I17)</f>
        <v>0</v>
      </c>
      <c r="J17" s="197">
        <f>SUM(TTCAMXUYEN:CAMMINH!J17)</f>
        <v>0</v>
      </c>
      <c r="K17" s="197">
        <f>SUM(TTCAMXUYEN:CAMMINH!K17)</f>
        <v>0</v>
      </c>
      <c r="L17" s="197">
        <f>SUM(TTCAMXUYEN:CAMMINH!L17)</f>
        <v>0</v>
      </c>
      <c r="M17" s="197">
        <f>SUM(TTCAMXUYEN:CAMMINH!M17)</f>
        <v>0</v>
      </c>
      <c r="N17" s="197">
        <f>SUM(TTCAMXUYEN:CAMMINH!N17)</f>
        <v>0</v>
      </c>
      <c r="O17" s="323">
        <f>SUM(TTCAMXUYEN:CAMMINH!O17)</f>
        <v>7.76</v>
      </c>
      <c r="P17" s="197">
        <f>SUM(TTCAMXUYEN:CAMMINH!P17)</f>
        <v>0</v>
      </c>
      <c r="Q17" s="197">
        <f>SUM(TTCAMXUYEN:CAMMINH!Q17)</f>
        <v>4.76</v>
      </c>
      <c r="R17" s="197">
        <f>SUM(TTCAMXUYEN:CAMMINH!R17)</f>
        <v>0</v>
      </c>
      <c r="S17" s="197">
        <f>SUM(TTCAMXUYEN:CAMMINH!S17)</f>
        <v>0</v>
      </c>
      <c r="T17" s="197">
        <f>SUM(TTCAMXUYEN:CAMMINH!T17)</f>
        <v>0</v>
      </c>
      <c r="U17" s="197">
        <f>SUM(TTCAMXUYEN:CAMMINH!U17)</f>
        <v>0</v>
      </c>
      <c r="V17" s="197">
        <f>SUM(TTCAMXUYEN:CAMMINH!V17)</f>
        <v>0</v>
      </c>
      <c r="W17" s="197">
        <f>SUM(TTCAMXUYEN:CAMMINH!W17)</f>
        <v>0</v>
      </c>
      <c r="X17" s="197">
        <f>SUM(TTCAMXUYEN:CAMMINH!X17)</f>
        <v>0</v>
      </c>
      <c r="Y17" s="197">
        <f>SUM(TTCAMXUYEN:CAMMINH!Y17)</f>
        <v>0</v>
      </c>
      <c r="Z17" s="197">
        <f>SUM(TTCAMXUYEN:CAMMINH!Z17)</f>
        <v>3.8</v>
      </c>
      <c r="AA17" s="197">
        <f>SUM(TTCAMXUYEN:CAMMINH!AA17)</f>
        <v>0</v>
      </c>
      <c r="AB17" s="197">
        <f>SUM(TTCAMXUYEN:CAMMINH!AB17)</f>
        <v>0</v>
      </c>
      <c r="AC17" s="197">
        <f>SUM(TTCAMXUYEN:CAMMINH!AC17)</f>
        <v>0</v>
      </c>
      <c r="AD17" s="197">
        <f>SUM(TTCAMXUYEN:CAMMINH!AD17)</f>
        <v>0.96</v>
      </c>
      <c r="AE17" s="197">
        <f>SUM(TTCAMXUYEN:CAMMINH!AE17)</f>
        <v>0</v>
      </c>
      <c r="AF17" s="197">
        <f>SUM(TTCAMXUYEN:CAMMINH!AF17)</f>
        <v>0</v>
      </c>
      <c r="AG17" s="197">
        <f>SUM(TTCAMXUYEN:CAMMINH!AG17)</f>
        <v>0</v>
      </c>
      <c r="AH17" s="197">
        <f>SUM(TTCAMXUYEN:CAMMINH!AH17)</f>
        <v>0</v>
      </c>
      <c r="AI17" s="197">
        <f>SUM(TTCAMXUYEN:CAMMINH!AI17)</f>
        <v>0</v>
      </c>
      <c r="AJ17" s="197">
        <f>SUM(TTCAMXUYEN:CAMMINH!AJ17)</f>
        <v>0</v>
      </c>
      <c r="AK17" s="197">
        <f>SUM(TTCAMXUYEN:CAMMINH!AK17)</f>
        <v>0</v>
      </c>
      <c r="AL17" s="197">
        <f>SUM(TTCAMXUYEN:CAMMINH!AL17)</f>
        <v>0</v>
      </c>
      <c r="AM17" s="197">
        <f>SUM(TTCAMXUYEN:CAMMINH!AM17)</f>
        <v>0</v>
      </c>
      <c r="AN17" s="197">
        <f>SUM(TTCAMXUYEN:CAMMINH!AN17)</f>
        <v>0</v>
      </c>
      <c r="AO17" s="197">
        <f>SUM(TTCAMXUYEN:CAMMINH!AO17)</f>
        <v>0</v>
      </c>
      <c r="AP17" s="197">
        <f>SUM(TTCAMXUYEN:CAMMINH!AP17)</f>
        <v>0</v>
      </c>
      <c r="AQ17" s="197">
        <f>SUM(TTCAMXUYEN:CAMMINH!AQ17)</f>
        <v>0</v>
      </c>
      <c r="AR17" s="197">
        <f>SUM(TTCAMXUYEN:CAMMINH!AR17)</f>
        <v>0</v>
      </c>
      <c r="AS17" s="197">
        <f>SUM(TTCAMXUYEN:CAMMINH!AS17)</f>
        <v>4.76</v>
      </c>
      <c r="AT17" s="197">
        <f>SUM(TTCAMXUYEN:CAMMINH!AT17)</f>
        <v>7.76</v>
      </c>
      <c r="AU17" s="203">
        <f t="shared" si="0"/>
        <v>-4.76</v>
      </c>
    </row>
    <row r="18" spans="1:47" s="111" customFormat="1" ht="15">
      <c r="A18" s="175" t="s">
        <v>176</v>
      </c>
      <c r="B18" s="176" t="s">
        <v>52</v>
      </c>
      <c r="C18" s="177" t="s">
        <v>53</v>
      </c>
      <c r="D18" s="197">
        <f>SUM(TTCAMXUYEN:CAMMINH!D18)</f>
        <v>298.77999999999997</v>
      </c>
      <c r="E18" s="197">
        <f>SUM(TTCAMXUYEN:CAMMINH!E18)</f>
        <v>0</v>
      </c>
      <c r="F18" s="197">
        <f>SUM(TTCAMXUYEN:CAMMINH!F18)</f>
        <v>0</v>
      </c>
      <c r="G18" s="197">
        <f>SUM(TTCAMXUYEN:CAMMINH!G18)</f>
        <v>0</v>
      </c>
      <c r="H18" s="197">
        <f>SUM(TTCAMXUYEN:CAMMINH!H18)</f>
        <v>0</v>
      </c>
      <c r="I18" s="197">
        <f>SUM(TTCAMXUYEN:CAMMINH!I18)</f>
        <v>0</v>
      </c>
      <c r="J18" s="197">
        <f>SUM(TTCAMXUYEN:CAMMINH!J18)</f>
        <v>0</v>
      </c>
      <c r="K18" s="197">
        <f>SUM(TTCAMXUYEN:CAMMINH!K18)</f>
        <v>0</v>
      </c>
      <c r="L18" s="197">
        <f>SUM(TTCAMXUYEN:CAMMINH!L18)</f>
        <v>0</v>
      </c>
      <c r="M18" s="197">
        <f>SUM(TTCAMXUYEN:CAMMINH!M18)</f>
        <v>0</v>
      </c>
      <c r="N18" s="197">
        <f>SUM(TTCAMXUYEN:CAMMINH!N18)</f>
        <v>0</v>
      </c>
      <c r="O18" s="197">
        <f>SUM(TTCAMXUYEN:CAMMINH!O18)</f>
        <v>0</v>
      </c>
      <c r="P18" s="323">
        <f>SUM(TTCAMXUYEN:CAMMINH!P18)</f>
        <v>298.67999999999995</v>
      </c>
      <c r="Q18" s="197">
        <f>SUM(TTCAMXUYEN:CAMMINH!Q18)</f>
        <v>0.1</v>
      </c>
      <c r="R18" s="197">
        <f>SUM(TTCAMXUYEN:CAMMINH!R18)</f>
        <v>0</v>
      </c>
      <c r="S18" s="197">
        <f>SUM(TTCAMXUYEN:CAMMINH!S18)</f>
        <v>0</v>
      </c>
      <c r="T18" s="197">
        <f>SUM(TTCAMXUYEN:CAMMINH!T18)</f>
        <v>0</v>
      </c>
      <c r="U18" s="197">
        <f>SUM(TTCAMXUYEN:CAMMINH!U18)</f>
        <v>0</v>
      </c>
      <c r="V18" s="197">
        <f>SUM(TTCAMXUYEN:CAMMINH!V18)</f>
        <v>0</v>
      </c>
      <c r="W18" s="197">
        <f>SUM(TTCAMXUYEN:CAMMINH!W18)</f>
        <v>0</v>
      </c>
      <c r="X18" s="197">
        <f>SUM(TTCAMXUYEN:CAMMINH!X18)</f>
        <v>0</v>
      </c>
      <c r="Y18" s="197">
        <f>SUM(TTCAMXUYEN:CAMMINH!Y18)</f>
        <v>0</v>
      </c>
      <c r="Z18" s="197">
        <f>SUM(TTCAMXUYEN:CAMMINH!Z18)</f>
        <v>0.1</v>
      </c>
      <c r="AA18" s="197">
        <f>SUM(TTCAMXUYEN:CAMMINH!AA18)</f>
        <v>0</v>
      </c>
      <c r="AB18" s="197">
        <f>SUM(TTCAMXUYEN:CAMMINH!AB18)</f>
        <v>0</v>
      </c>
      <c r="AC18" s="197">
        <f>SUM(TTCAMXUYEN:CAMMINH!AC18)</f>
        <v>0</v>
      </c>
      <c r="AD18" s="197">
        <f>SUM(TTCAMXUYEN:CAMMINH!AD18)</f>
        <v>0</v>
      </c>
      <c r="AE18" s="197">
        <f>SUM(TTCAMXUYEN:CAMMINH!AE18)</f>
        <v>0</v>
      </c>
      <c r="AF18" s="197">
        <f>SUM(TTCAMXUYEN:CAMMINH!AF18)</f>
        <v>0</v>
      </c>
      <c r="AG18" s="197">
        <f>SUM(TTCAMXUYEN:CAMMINH!AG18)</f>
        <v>0</v>
      </c>
      <c r="AH18" s="197">
        <f>SUM(TTCAMXUYEN:CAMMINH!AH18)</f>
        <v>0</v>
      </c>
      <c r="AI18" s="197">
        <f>SUM(TTCAMXUYEN:CAMMINH!AI18)</f>
        <v>0</v>
      </c>
      <c r="AJ18" s="197">
        <f>SUM(TTCAMXUYEN:CAMMINH!AJ18)</f>
        <v>0</v>
      </c>
      <c r="AK18" s="197">
        <f>SUM(TTCAMXUYEN:CAMMINH!AK18)</f>
        <v>0</v>
      </c>
      <c r="AL18" s="197">
        <f>SUM(TTCAMXUYEN:CAMMINH!AL18)</f>
        <v>0</v>
      </c>
      <c r="AM18" s="197">
        <f>SUM(TTCAMXUYEN:CAMMINH!AM18)</f>
        <v>0</v>
      </c>
      <c r="AN18" s="197">
        <f>SUM(TTCAMXUYEN:CAMMINH!AN18)</f>
        <v>0</v>
      </c>
      <c r="AO18" s="197">
        <f>SUM(TTCAMXUYEN:CAMMINH!AO18)</f>
        <v>0</v>
      </c>
      <c r="AP18" s="197">
        <f>SUM(TTCAMXUYEN:CAMMINH!AP18)</f>
        <v>0</v>
      </c>
      <c r="AQ18" s="197">
        <f>SUM(TTCAMXUYEN:CAMMINH!AQ18)</f>
        <v>0</v>
      </c>
      <c r="AR18" s="197">
        <f>SUM(TTCAMXUYEN:CAMMINH!AR18)</f>
        <v>0</v>
      </c>
      <c r="AS18" s="197">
        <f>SUM(TTCAMXUYEN:CAMMINH!AS18)</f>
        <v>0.1</v>
      </c>
      <c r="AT18" s="197">
        <f>SUM(TTCAMXUYEN:CAMMINH!AT18)</f>
        <v>504.25</v>
      </c>
      <c r="AU18" s="203">
        <f t="shared" si="0"/>
        <v>205.47000000000003</v>
      </c>
    </row>
    <row r="19" spans="1:47" s="198" customFormat="1" ht="14.25">
      <c r="A19" s="201">
        <v>2</v>
      </c>
      <c r="B19" s="201" t="s">
        <v>32</v>
      </c>
      <c r="C19" s="180" t="s">
        <v>24</v>
      </c>
      <c r="D19" s="195">
        <f>SUM(TTCAMXUYEN:CAMMINH!D19)</f>
        <v>11569.930000000004</v>
      </c>
      <c r="E19" s="195">
        <f>SUM(TTCAMXUYEN:CAMMINH!E19)</f>
        <v>72.3</v>
      </c>
      <c r="F19" s="195">
        <f>SUM(TTCAMXUYEN:CAMMINH!F19)</f>
        <v>0</v>
      </c>
      <c r="G19" s="195">
        <f>SUM(TTCAMXUYEN:CAMMINH!G19)</f>
        <v>0</v>
      </c>
      <c r="H19" s="195">
        <f>SUM(TTCAMXUYEN:CAMMINH!H19)</f>
        <v>0</v>
      </c>
      <c r="I19" s="195">
        <f>SUM(TTCAMXUYEN:CAMMINH!I19)</f>
        <v>0</v>
      </c>
      <c r="J19" s="195">
        <f>SUM(TTCAMXUYEN:CAMMINH!J19)</f>
        <v>0</v>
      </c>
      <c r="K19" s="195">
        <f>SUM(TTCAMXUYEN:CAMMINH!K19)</f>
        <v>0</v>
      </c>
      <c r="L19" s="195">
        <f>SUM(TTCAMXUYEN:CAMMINH!L19)</f>
        <v>0</v>
      </c>
      <c r="M19" s="195">
        <f>SUM(TTCAMXUYEN:CAMMINH!M19)</f>
        <v>0</v>
      </c>
      <c r="N19" s="195">
        <f>SUM(TTCAMXUYEN:CAMMINH!N19)</f>
        <v>67.3</v>
      </c>
      <c r="O19" s="195">
        <f>SUM(TTCAMXUYEN:CAMMINH!O19)</f>
        <v>0</v>
      </c>
      <c r="P19" s="195">
        <f>SUM(TTCAMXUYEN:CAMMINH!P19)</f>
        <v>5</v>
      </c>
      <c r="Q19" s="322">
        <f>SUM(TTCAMXUYEN:CAMMINH!Q19)</f>
        <v>11377.260000000002</v>
      </c>
      <c r="R19" s="195">
        <f>SUM(TTCAMXUYEN:CAMMINH!R19)</f>
        <v>0</v>
      </c>
      <c r="S19" s="195">
        <f>SUM(TTCAMXUYEN:CAMMINH!S19)</f>
        <v>0</v>
      </c>
      <c r="T19" s="195">
        <f>SUM(TTCAMXUYEN:CAMMINH!T19)</f>
        <v>0</v>
      </c>
      <c r="U19" s="195">
        <f>SUM(TTCAMXUYEN:CAMMINH!U19)</f>
        <v>0</v>
      </c>
      <c r="V19" s="195">
        <f>SUM(TTCAMXUYEN:CAMMINH!V19)</f>
        <v>0</v>
      </c>
      <c r="W19" s="195">
        <f>SUM(TTCAMXUYEN:CAMMINH!W19)</f>
        <v>56.91</v>
      </c>
      <c r="X19" s="195">
        <f>SUM(TTCAMXUYEN:CAMMINH!X19)</f>
        <v>2</v>
      </c>
      <c r="Y19" s="195">
        <f>SUM(TTCAMXUYEN:CAMMINH!Y19)</f>
        <v>0</v>
      </c>
      <c r="Z19" s="195">
        <f>SUM(TTCAMXUYEN:CAMMINH!Z19)</f>
        <v>52.15</v>
      </c>
      <c r="AA19" s="195">
        <f>SUM(TTCAMXUYEN:CAMMINH!AA19)</f>
        <v>0</v>
      </c>
      <c r="AB19" s="195">
        <f>SUM(TTCAMXUYEN:CAMMINH!AB19)</f>
        <v>0</v>
      </c>
      <c r="AC19" s="195">
        <f>SUM(TTCAMXUYEN:CAMMINH!AC19)</f>
        <v>0</v>
      </c>
      <c r="AD19" s="195">
        <f>SUM(TTCAMXUYEN:CAMMINH!AD19)</f>
        <v>5.6800000000000006</v>
      </c>
      <c r="AE19" s="195">
        <f>SUM(TTCAMXUYEN:CAMMINH!AE19)</f>
        <v>0.56000000000000005</v>
      </c>
      <c r="AF19" s="195">
        <f>SUM(TTCAMXUYEN:CAMMINH!AF19)</f>
        <v>1.8800000000000001</v>
      </c>
      <c r="AG19" s="195">
        <f>SUM(TTCAMXUYEN:CAMMINH!AG19)</f>
        <v>0</v>
      </c>
      <c r="AH19" s="195">
        <f>SUM(TTCAMXUYEN:CAMMINH!AH19)</f>
        <v>0</v>
      </c>
      <c r="AI19" s="195">
        <f>SUM(TTCAMXUYEN:CAMMINH!AI19)</f>
        <v>0</v>
      </c>
      <c r="AJ19" s="195">
        <f>SUM(TTCAMXUYEN:CAMMINH!AJ19)</f>
        <v>0.3</v>
      </c>
      <c r="AK19" s="195">
        <f>SUM(TTCAMXUYEN:CAMMINH!AK19)</f>
        <v>0</v>
      </c>
      <c r="AL19" s="195">
        <f>SUM(TTCAMXUYEN:CAMMINH!AL19)</f>
        <v>0.82000000000000006</v>
      </c>
      <c r="AM19" s="195">
        <f>SUM(TTCAMXUYEN:CAMMINH!AM19)</f>
        <v>0</v>
      </c>
      <c r="AN19" s="195">
        <f>SUM(TTCAMXUYEN:CAMMINH!AN19)</f>
        <v>7.0000000000000007E-2</v>
      </c>
      <c r="AO19" s="195">
        <f>SUM(TTCAMXUYEN:CAMMINH!AO19)</f>
        <v>0</v>
      </c>
      <c r="AP19" s="195">
        <f>SUM(TTCAMXUYEN:CAMMINH!AP19)</f>
        <v>0</v>
      </c>
      <c r="AQ19" s="195">
        <f>SUM(TTCAMXUYEN:CAMMINH!AQ19)</f>
        <v>0</v>
      </c>
      <c r="AR19" s="195">
        <f>SUM(TTCAMXUYEN:CAMMINH!AR19)</f>
        <v>0</v>
      </c>
      <c r="AS19" s="195">
        <f>SUM(TTCAMXUYEN:CAMMINH!AS19)</f>
        <v>192.67</v>
      </c>
      <c r="AT19" s="195">
        <f>SUM(TTCAMXUYEN:CAMMINH!AT19)</f>
        <v>13202.14</v>
      </c>
      <c r="AU19" s="203">
        <f t="shared" si="0"/>
        <v>1632.2099999999955</v>
      </c>
    </row>
    <row r="20" spans="1:47" s="111" customFormat="1" ht="15">
      <c r="A20" s="175" t="s">
        <v>17</v>
      </c>
      <c r="B20" s="176" t="s">
        <v>13</v>
      </c>
      <c r="C20" s="177" t="s">
        <v>25</v>
      </c>
      <c r="D20" s="197">
        <f>SUM(TTCAMXUYEN:CAMMINH!D20)</f>
        <v>59.230000000000004</v>
      </c>
      <c r="E20" s="197">
        <f>SUM(TTCAMXUYEN:CAMMINH!E20)</f>
        <v>0</v>
      </c>
      <c r="F20" s="197">
        <f>SUM(TTCAMXUYEN:CAMMINH!F20)</f>
        <v>0</v>
      </c>
      <c r="G20" s="197">
        <f>SUM(TTCAMXUYEN:CAMMINH!G20)</f>
        <v>0</v>
      </c>
      <c r="H20" s="197">
        <f>SUM(TTCAMXUYEN:CAMMINH!H20)</f>
        <v>0</v>
      </c>
      <c r="I20" s="197">
        <f>SUM(TTCAMXUYEN:CAMMINH!I20)</f>
        <v>0</v>
      </c>
      <c r="J20" s="197">
        <f>SUM(TTCAMXUYEN:CAMMINH!J20)</f>
        <v>0</v>
      </c>
      <c r="K20" s="197">
        <f>SUM(TTCAMXUYEN:CAMMINH!K20)</f>
        <v>0</v>
      </c>
      <c r="L20" s="197">
        <f>SUM(TTCAMXUYEN:CAMMINH!L20)</f>
        <v>0</v>
      </c>
      <c r="M20" s="197">
        <f>SUM(TTCAMXUYEN:CAMMINH!M20)</f>
        <v>0</v>
      </c>
      <c r="N20" s="197">
        <f>SUM(TTCAMXUYEN:CAMMINH!N20)</f>
        <v>0</v>
      </c>
      <c r="O20" s="197">
        <f>SUM(TTCAMXUYEN:CAMMINH!O20)</f>
        <v>0</v>
      </c>
      <c r="P20" s="197">
        <f>SUM(TTCAMXUYEN:CAMMINH!P20)</f>
        <v>0</v>
      </c>
      <c r="Q20" s="197">
        <f>SUM(TTCAMXUYEN:CAMMINH!Q20)</f>
        <v>0</v>
      </c>
      <c r="R20" s="323">
        <f>SUM(TTCAMXUYEN:CAMMINH!R20)</f>
        <v>59.230000000000004</v>
      </c>
      <c r="S20" s="197">
        <f>SUM(TTCAMXUYEN:CAMMINH!S20)</f>
        <v>0</v>
      </c>
      <c r="T20" s="197">
        <f>SUM(TTCAMXUYEN:CAMMINH!T20)</f>
        <v>0</v>
      </c>
      <c r="U20" s="197">
        <f>SUM(TTCAMXUYEN:CAMMINH!U20)</f>
        <v>0</v>
      </c>
      <c r="V20" s="197">
        <f>SUM(TTCAMXUYEN:CAMMINH!V20)</f>
        <v>0</v>
      </c>
      <c r="W20" s="197">
        <f>SUM(TTCAMXUYEN:CAMMINH!W20)</f>
        <v>0</v>
      </c>
      <c r="X20" s="197">
        <f>SUM(TTCAMXUYEN:CAMMINH!X20)</f>
        <v>0</v>
      </c>
      <c r="Y20" s="197">
        <f>SUM(TTCAMXUYEN:CAMMINH!Y20)</f>
        <v>0</v>
      </c>
      <c r="Z20" s="197">
        <f>SUM(TTCAMXUYEN:CAMMINH!Z20)</f>
        <v>0</v>
      </c>
      <c r="AA20" s="197">
        <f>SUM(TTCAMXUYEN:CAMMINH!AA20)</f>
        <v>0</v>
      </c>
      <c r="AB20" s="197">
        <f>SUM(TTCAMXUYEN:CAMMINH!AB20)</f>
        <v>0</v>
      </c>
      <c r="AC20" s="197">
        <f>SUM(TTCAMXUYEN:CAMMINH!AC20)</f>
        <v>0</v>
      </c>
      <c r="AD20" s="197">
        <f>SUM(TTCAMXUYEN:CAMMINH!AD20)</f>
        <v>0</v>
      </c>
      <c r="AE20" s="197">
        <f>SUM(TTCAMXUYEN:CAMMINH!AE20)</f>
        <v>0</v>
      </c>
      <c r="AF20" s="197">
        <f>SUM(TTCAMXUYEN:CAMMINH!AF20)</f>
        <v>0</v>
      </c>
      <c r="AG20" s="197">
        <f>SUM(TTCAMXUYEN:CAMMINH!AG20)</f>
        <v>0</v>
      </c>
      <c r="AH20" s="197">
        <f>SUM(TTCAMXUYEN:CAMMINH!AH20)</f>
        <v>0</v>
      </c>
      <c r="AI20" s="197">
        <f>SUM(TTCAMXUYEN:CAMMINH!AI20)</f>
        <v>0</v>
      </c>
      <c r="AJ20" s="197">
        <f>SUM(TTCAMXUYEN:CAMMINH!AJ20)</f>
        <v>0</v>
      </c>
      <c r="AK20" s="197">
        <f>SUM(TTCAMXUYEN:CAMMINH!AK20)</f>
        <v>0</v>
      </c>
      <c r="AL20" s="197">
        <f>SUM(TTCAMXUYEN:CAMMINH!AL20)</f>
        <v>0</v>
      </c>
      <c r="AM20" s="197">
        <f>SUM(TTCAMXUYEN:CAMMINH!AM20)</f>
        <v>0</v>
      </c>
      <c r="AN20" s="197">
        <f>SUM(TTCAMXUYEN:CAMMINH!AN20)</f>
        <v>0</v>
      </c>
      <c r="AO20" s="197">
        <f>SUM(TTCAMXUYEN:CAMMINH!AO20)</f>
        <v>0</v>
      </c>
      <c r="AP20" s="197">
        <f>SUM(TTCAMXUYEN:CAMMINH!AP20)</f>
        <v>0</v>
      </c>
      <c r="AQ20" s="197">
        <f>SUM(TTCAMXUYEN:CAMMINH!AQ20)</f>
        <v>0</v>
      </c>
      <c r="AR20" s="197">
        <f>SUM(TTCAMXUYEN:CAMMINH!AR20)</f>
        <v>0</v>
      </c>
      <c r="AS20" s="197">
        <f>SUM(TTCAMXUYEN:CAMMINH!AS20)</f>
        <v>0</v>
      </c>
      <c r="AT20" s="197">
        <f>SUM(TTCAMXUYEN:CAMMINH!AT20)</f>
        <v>278.31</v>
      </c>
      <c r="AU20" s="203">
        <f t="shared" si="0"/>
        <v>219.07999999999998</v>
      </c>
    </row>
    <row r="21" spans="1:47" s="111" customFormat="1" ht="15">
      <c r="A21" s="175" t="s">
        <v>6</v>
      </c>
      <c r="B21" s="176" t="s">
        <v>14</v>
      </c>
      <c r="C21" s="177" t="s">
        <v>26</v>
      </c>
      <c r="D21" s="197">
        <f>SUM(TTCAMXUYEN:CAMMINH!D21)</f>
        <v>58.980000000000004</v>
      </c>
      <c r="E21" s="197">
        <f>SUM(TTCAMXUYEN:CAMMINH!E21)</f>
        <v>0</v>
      </c>
      <c r="F21" s="197">
        <f>SUM(TTCAMXUYEN:CAMMINH!F21)</f>
        <v>0</v>
      </c>
      <c r="G21" s="197">
        <f>SUM(TTCAMXUYEN:CAMMINH!G21)</f>
        <v>0</v>
      </c>
      <c r="H21" s="197">
        <f>SUM(TTCAMXUYEN:CAMMINH!H21)</f>
        <v>0</v>
      </c>
      <c r="I21" s="197">
        <f>SUM(TTCAMXUYEN:CAMMINH!I21)</f>
        <v>0</v>
      </c>
      <c r="J21" s="197">
        <f>SUM(TTCAMXUYEN:CAMMINH!J21)</f>
        <v>0</v>
      </c>
      <c r="K21" s="197">
        <f>SUM(TTCAMXUYEN:CAMMINH!K21)</f>
        <v>0</v>
      </c>
      <c r="L21" s="197">
        <f>SUM(TTCAMXUYEN:CAMMINH!L21)</f>
        <v>0</v>
      </c>
      <c r="M21" s="197">
        <f>SUM(TTCAMXUYEN:CAMMINH!M21)</f>
        <v>0</v>
      </c>
      <c r="N21" s="197">
        <f>SUM(TTCAMXUYEN:CAMMINH!N21)</f>
        <v>0</v>
      </c>
      <c r="O21" s="197">
        <f>SUM(TTCAMXUYEN:CAMMINH!O21)</f>
        <v>0</v>
      </c>
      <c r="P21" s="197">
        <f>SUM(TTCAMXUYEN:CAMMINH!P21)</f>
        <v>0</v>
      </c>
      <c r="Q21" s="197">
        <f>SUM(TTCAMXUYEN:CAMMINH!Q21)</f>
        <v>0</v>
      </c>
      <c r="R21" s="197">
        <f>SUM(TTCAMXUYEN:CAMMINH!R21)</f>
        <v>0</v>
      </c>
      <c r="S21" s="323">
        <f>SUM(TTCAMXUYEN:CAMMINH!S21)</f>
        <v>58.980000000000004</v>
      </c>
      <c r="T21" s="197">
        <f>SUM(TTCAMXUYEN:CAMMINH!T21)</f>
        <v>0</v>
      </c>
      <c r="U21" s="197">
        <f>SUM(TTCAMXUYEN:CAMMINH!U21)</f>
        <v>0</v>
      </c>
      <c r="V21" s="197">
        <f>SUM(TTCAMXUYEN:CAMMINH!V21)</f>
        <v>0</v>
      </c>
      <c r="W21" s="197">
        <f>SUM(TTCAMXUYEN:CAMMINH!W21)</f>
        <v>0</v>
      </c>
      <c r="X21" s="197">
        <f>SUM(TTCAMXUYEN:CAMMINH!X21)</f>
        <v>0</v>
      </c>
      <c r="Y21" s="197">
        <f>SUM(TTCAMXUYEN:CAMMINH!Y21)</f>
        <v>0</v>
      </c>
      <c r="Z21" s="197">
        <f>SUM(TTCAMXUYEN:CAMMINH!Z21)</f>
        <v>0</v>
      </c>
      <c r="AA21" s="197">
        <f>SUM(TTCAMXUYEN:CAMMINH!AA21)</f>
        <v>0</v>
      </c>
      <c r="AB21" s="197">
        <f>SUM(TTCAMXUYEN:CAMMINH!AB21)</f>
        <v>0</v>
      </c>
      <c r="AC21" s="197">
        <f>SUM(TTCAMXUYEN:CAMMINH!AC21)</f>
        <v>0</v>
      </c>
      <c r="AD21" s="197">
        <f>SUM(TTCAMXUYEN:CAMMINH!AD21)</f>
        <v>0</v>
      </c>
      <c r="AE21" s="197">
        <f>SUM(TTCAMXUYEN:CAMMINH!AE21)</f>
        <v>0</v>
      </c>
      <c r="AF21" s="197">
        <f>SUM(TTCAMXUYEN:CAMMINH!AF21)</f>
        <v>0</v>
      </c>
      <c r="AG21" s="197">
        <f>SUM(TTCAMXUYEN:CAMMINH!AG21)</f>
        <v>0</v>
      </c>
      <c r="AH21" s="197">
        <f>SUM(TTCAMXUYEN:CAMMINH!AH21)</f>
        <v>0</v>
      </c>
      <c r="AI21" s="197">
        <f>SUM(TTCAMXUYEN:CAMMINH!AI21)</f>
        <v>0</v>
      </c>
      <c r="AJ21" s="197">
        <f>SUM(TTCAMXUYEN:CAMMINH!AJ21)</f>
        <v>0</v>
      </c>
      <c r="AK21" s="197">
        <f>SUM(TTCAMXUYEN:CAMMINH!AK21)</f>
        <v>0</v>
      </c>
      <c r="AL21" s="197">
        <f>SUM(TTCAMXUYEN:CAMMINH!AL21)</f>
        <v>0</v>
      </c>
      <c r="AM21" s="197">
        <f>SUM(TTCAMXUYEN:CAMMINH!AM21)</f>
        <v>0</v>
      </c>
      <c r="AN21" s="197">
        <f>SUM(TTCAMXUYEN:CAMMINH!AN21)</f>
        <v>0</v>
      </c>
      <c r="AO21" s="197">
        <f>SUM(TTCAMXUYEN:CAMMINH!AO21)</f>
        <v>0</v>
      </c>
      <c r="AP21" s="197">
        <f>SUM(TTCAMXUYEN:CAMMINH!AP21)</f>
        <v>0</v>
      </c>
      <c r="AQ21" s="197">
        <f>SUM(TTCAMXUYEN:CAMMINH!AQ21)</f>
        <v>0</v>
      </c>
      <c r="AR21" s="197">
        <f>SUM(TTCAMXUYEN:CAMMINH!AR21)</f>
        <v>0</v>
      </c>
      <c r="AS21" s="197">
        <f>SUM(TTCAMXUYEN:CAMMINH!AS21)</f>
        <v>0</v>
      </c>
      <c r="AT21" s="197">
        <f>SUM(TTCAMXUYEN:CAMMINH!AT21)</f>
        <v>60.480000000000004</v>
      </c>
      <c r="AU21" s="203">
        <f t="shared" si="0"/>
        <v>1.5</v>
      </c>
    </row>
    <row r="22" spans="1:47" s="111" customFormat="1" ht="15">
      <c r="A22" s="175" t="s">
        <v>7</v>
      </c>
      <c r="B22" s="176" t="s">
        <v>15</v>
      </c>
      <c r="C22" s="177" t="s">
        <v>118</v>
      </c>
      <c r="D22" s="197">
        <f>SUM(TTCAMXUYEN:CAMMINH!D22)</f>
        <v>0</v>
      </c>
      <c r="E22" s="197">
        <f>SUM(TTCAMXUYEN:CAMMINH!E22)</f>
        <v>0</v>
      </c>
      <c r="F22" s="197">
        <f>SUM(TTCAMXUYEN:CAMMINH!F22)</f>
        <v>0</v>
      </c>
      <c r="G22" s="197">
        <f>SUM(TTCAMXUYEN:CAMMINH!G22)</f>
        <v>0</v>
      </c>
      <c r="H22" s="197">
        <f>SUM(TTCAMXUYEN:CAMMINH!H22)</f>
        <v>0</v>
      </c>
      <c r="I22" s="197">
        <f>SUM(TTCAMXUYEN:CAMMINH!I22)</f>
        <v>0</v>
      </c>
      <c r="J22" s="197">
        <f>SUM(TTCAMXUYEN:CAMMINH!J22)</f>
        <v>0</v>
      </c>
      <c r="K22" s="197">
        <f>SUM(TTCAMXUYEN:CAMMINH!K22)</f>
        <v>0</v>
      </c>
      <c r="L22" s="197">
        <f>SUM(TTCAMXUYEN:CAMMINH!L22)</f>
        <v>0</v>
      </c>
      <c r="M22" s="197">
        <f>SUM(TTCAMXUYEN:CAMMINH!M22)</f>
        <v>0</v>
      </c>
      <c r="N22" s="197">
        <f>SUM(TTCAMXUYEN:CAMMINH!N22)</f>
        <v>0</v>
      </c>
      <c r="O22" s="197">
        <f>SUM(TTCAMXUYEN:CAMMINH!O22)</f>
        <v>0</v>
      </c>
      <c r="P22" s="197">
        <f>SUM(TTCAMXUYEN:CAMMINH!P22)</f>
        <v>0</v>
      </c>
      <c r="Q22" s="197">
        <f>SUM(TTCAMXUYEN:CAMMINH!Q22)</f>
        <v>0</v>
      </c>
      <c r="R22" s="197">
        <f>SUM(TTCAMXUYEN:CAMMINH!R22)</f>
        <v>0</v>
      </c>
      <c r="S22" s="197">
        <f>SUM(TTCAMXUYEN:CAMMINH!S22)</f>
        <v>0</v>
      </c>
      <c r="T22" s="323">
        <f>SUM(TTCAMXUYEN:CAMMINH!T22)</f>
        <v>0</v>
      </c>
      <c r="U22" s="197">
        <f>SUM(TTCAMXUYEN:CAMMINH!U22)</f>
        <v>0</v>
      </c>
      <c r="V22" s="197">
        <f>SUM(TTCAMXUYEN:CAMMINH!V22)</f>
        <v>0</v>
      </c>
      <c r="W22" s="197">
        <f>SUM(TTCAMXUYEN:CAMMINH!W22)</f>
        <v>0</v>
      </c>
      <c r="X22" s="197">
        <f>SUM(TTCAMXUYEN:CAMMINH!X22)</f>
        <v>0</v>
      </c>
      <c r="Y22" s="197">
        <f>SUM(TTCAMXUYEN:CAMMINH!Y22)</f>
        <v>0</v>
      </c>
      <c r="Z22" s="197">
        <f>SUM(TTCAMXUYEN:CAMMINH!Z22)</f>
        <v>0</v>
      </c>
      <c r="AA22" s="197">
        <f>SUM(TTCAMXUYEN:CAMMINH!AA22)</f>
        <v>0</v>
      </c>
      <c r="AB22" s="197">
        <f>SUM(TTCAMXUYEN:CAMMINH!AB22)</f>
        <v>0</v>
      </c>
      <c r="AC22" s="197">
        <f>SUM(TTCAMXUYEN:CAMMINH!AC22)</f>
        <v>0</v>
      </c>
      <c r="AD22" s="197">
        <f>SUM(TTCAMXUYEN:CAMMINH!AD22)</f>
        <v>0</v>
      </c>
      <c r="AE22" s="197">
        <f>SUM(TTCAMXUYEN:CAMMINH!AE22)</f>
        <v>0</v>
      </c>
      <c r="AF22" s="197">
        <f>SUM(TTCAMXUYEN:CAMMINH!AF22)</f>
        <v>0</v>
      </c>
      <c r="AG22" s="197">
        <f>SUM(TTCAMXUYEN:CAMMINH!AG22)</f>
        <v>0</v>
      </c>
      <c r="AH22" s="197">
        <f>SUM(TTCAMXUYEN:CAMMINH!AH22)</f>
        <v>0</v>
      </c>
      <c r="AI22" s="197">
        <f>SUM(TTCAMXUYEN:CAMMINH!AI22)</f>
        <v>0</v>
      </c>
      <c r="AJ22" s="197">
        <f>SUM(TTCAMXUYEN:CAMMINH!AJ22)</f>
        <v>0</v>
      </c>
      <c r="AK22" s="197">
        <f>SUM(TTCAMXUYEN:CAMMINH!AK22)</f>
        <v>0</v>
      </c>
      <c r="AL22" s="197">
        <f>SUM(TTCAMXUYEN:CAMMINH!AL22)</f>
        <v>0</v>
      </c>
      <c r="AM22" s="197">
        <f>SUM(TTCAMXUYEN:CAMMINH!AM22)</f>
        <v>0</v>
      </c>
      <c r="AN22" s="197">
        <f>SUM(TTCAMXUYEN:CAMMINH!AN22)</f>
        <v>0</v>
      </c>
      <c r="AO22" s="197">
        <f>SUM(TTCAMXUYEN:CAMMINH!AO22)</f>
        <v>0</v>
      </c>
      <c r="AP22" s="197">
        <f>SUM(TTCAMXUYEN:CAMMINH!AP22)</f>
        <v>0</v>
      </c>
      <c r="AQ22" s="197">
        <f>SUM(TTCAMXUYEN:CAMMINH!AQ22)</f>
        <v>0</v>
      </c>
      <c r="AR22" s="197">
        <f>SUM(TTCAMXUYEN:CAMMINH!AR22)</f>
        <v>0</v>
      </c>
      <c r="AS22" s="197">
        <f>SUM(TTCAMXUYEN:CAMMINH!AS22)</f>
        <v>0</v>
      </c>
      <c r="AT22" s="197">
        <f>SUM(TTCAMXUYEN:CAMMINH!AT22)</f>
        <v>0</v>
      </c>
      <c r="AU22" s="203">
        <f t="shared" si="0"/>
        <v>0</v>
      </c>
    </row>
    <row r="23" spans="1:47" s="111" customFormat="1" ht="15">
      <c r="A23" s="175" t="s">
        <v>8</v>
      </c>
      <c r="B23" s="176" t="s">
        <v>80</v>
      </c>
      <c r="C23" s="177" t="s">
        <v>121</v>
      </c>
      <c r="D23" s="197">
        <f>SUM(TTCAMXUYEN:CAMMINH!D23)</f>
        <v>0</v>
      </c>
      <c r="E23" s="197">
        <f>SUM(TTCAMXUYEN:CAMMINH!E23)</f>
        <v>0</v>
      </c>
      <c r="F23" s="197">
        <f>SUM(TTCAMXUYEN:CAMMINH!F23)</f>
        <v>0</v>
      </c>
      <c r="G23" s="197">
        <f>SUM(TTCAMXUYEN:CAMMINH!G23)</f>
        <v>0</v>
      </c>
      <c r="H23" s="197">
        <f>SUM(TTCAMXUYEN:CAMMINH!H23)</f>
        <v>0</v>
      </c>
      <c r="I23" s="197">
        <f>SUM(TTCAMXUYEN:CAMMINH!I23)</f>
        <v>0</v>
      </c>
      <c r="J23" s="197">
        <f>SUM(TTCAMXUYEN:CAMMINH!J23)</f>
        <v>0</v>
      </c>
      <c r="K23" s="197">
        <f>SUM(TTCAMXUYEN:CAMMINH!K23)</f>
        <v>0</v>
      </c>
      <c r="L23" s="197">
        <f>SUM(TTCAMXUYEN:CAMMINH!L23)</f>
        <v>0</v>
      </c>
      <c r="M23" s="197">
        <f>SUM(TTCAMXUYEN:CAMMINH!M23)</f>
        <v>0</v>
      </c>
      <c r="N23" s="197">
        <f>SUM(TTCAMXUYEN:CAMMINH!N23)</f>
        <v>0</v>
      </c>
      <c r="O23" s="197">
        <f>SUM(TTCAMXUYEN:CAMMINH!O23)</f>
        <v>0</v>
      </c>
      <c r="P23" s="197">
        <f>SUM(TTCAMXUYEN:CAMMINH!P23)</f>
        <v>0</v>
      </c>
      <c r="Q23" s="197">
        <f>SUM(TTCAMXUYEN:CAMMINH!Q23)</f>
        <v>0</v>
      </c>
      <c r="R23" s="197">
        <f>SUM(TTCAMXUYEN:CAMMINH!R23)</f>
        <v>0</v>
      </c>
      <c r="S23" s="197">
        <f>SUM(TTCAMXUYEN:CAMMINH!S23)</f>
        <v>0</v>
      </c>
      <c r="T23" s="197">
        <f>SUM(TTCAMXUYEN:CAMMINH!T23)</f>
        <v>0</v>
      </c>
      <c r="U23" s="323">
        <f>SUM(TTCAMXUYEN:CAMMINH!U23)</f>
        <v>0</v>
      </c>
      <c r="V23" s="197">
        <f>SUM(TTCAMXUYEN:CAMMINH!V23)</f>
        <v>0</v>
      </c>
      <c r="W23" s="197">
        <f>SUM(TTCAMXUYEN:CAMMINH!W23)</f>
        <v>0</v>
      </c>
      <c r="X23" s="197">
        <f>SUM(TTCAMXUYEN:CAMMINH!X23)</f>
        <v>0</v>
      </c>
      <c r="Y23" s="197">
        <f>SUM(TTCAMXUYEN:CAMMINH!Y23)</f>
        <v>0</v>
      </c>
      <c r="Z23" s="197">
        <f>SUM(TTCAMXUYEN:CAMMINH!Z23)</f>
        <v>0</v>
      </c>
      <c r="AA23" s="197">
        <f>SUM(TTCAMXUYEN:CAMMINH!AA23)</f>
        <v>0</v>
      </c>
      <c r="AB23" s="197">
        <f>SUM(TTCAMXUYEN:CAMMINH!AB23)</f>
        <v>0</v>
      </c>
      <c r="AC23" s="197">
        <f>SUM(TTCAMXUYEN:CAMMINH!AC23)</f>
        <v>0</v>
      </c>
      <c r="AD23" s="197">
        <f>SUM(TTCAMXUYEN:CAMMINH!AD23)</f>
        <v>0</v>
      </c>
      <c r="AE23" s="197">
        <f>SUM(TTCAMXUYEN:CAMMINH!AE23)</f>
        <v>0</v>
      </c>
      <c r="AF23" s="197">
        <f>SUM(TTCAMXUYEN:CAMMINH!AF23)</f>
        <v>0</v>
      </c>
      <c r="AG23" s="197">
        <f>SUM(TTCAMXUYEN:CAMMINH!AG23)</f>
        <v>0</v>
      </c>
      <c r="AH23" s="197">
        <f>SUM(TTCAMXUYEN:CAMMINH!AH23)</f>
        <v>0</v>
      </c>
      <c r="AI23" s="197">
        <f>SUM(TTCAMXUYEN:CAMMINH!AI23)</f>
        <v>0</v>
      </c>
      <c r="AJ23" s="197">
        <f>SUM(TTCAMXUYEN:CAMMINH!AJ23)</f>
        <v>0</v>
      </c>
      <c r="AK23" s="197">
        <f>SUM(TTCAMXUYEN:CAMMINH!AK23)</f>
        <v>0</v>
      </c>
      <c r="AL23" s="197">
        <f>SUM(TTCAMXUYEN:CAMMINH!AL23)</f>
        <v>0</v>
      </c>
      <c r="AM23" s="197">
        <f>SUM(TTCAMXUYEN:CAMMINH!AM23)</f>
        <v>0</v>
      </c>
      <c r="AN23" s="197">
        <f>SUM(TTCAMXUYEN:CAMMINH!AN23)</f>
        <v>0</v>
      </c>
      <c r="AO23" s="197">
        <f>SUM(TTCAMXUYEN:CAMMINH!AO23)</f>
        <v>0</v>
      </c>
      <c r="AP23" s="197">
        <f>SUM(TTCAMXUYEN:CAMMINH!AP23)</f>
        <v>0</v>
      </c>
      <c r="AQ23" s="197">
        <f>SUM(TTCAMXUYEN:CAMMINH!AQ23)</f>
        <v>0</v>
      </c>
      <c r="AR23" s="197">
        <f>SUM(TTCAMXUYEN:CAMMINH!AR23)</f>
        <v>0</v>
      </c>
      <c r="AS23" s="197">
        <f>SUM(TTCAMXUYEN:CAMMINH!AS23)</f>
        <v>0</v>
      </c>
      <c r="AT23" s="197">
        <f>SUM(TTCAMXUYEN:CAMMINH!AT23)</f>
        <v>0</v>
      </c>
      <c r="AU23" s="203">
        <f t="shared" si="0"/>
        <v>0</v>
      </c>
    </row>
    <row r="24" spans="1:47" s="111" customFormat="1" ht="15">
      <c r="A24" s="175" t="s">
        <v>9</v>
      </c>
      <c r="B24" s="176" t="s">
        <v>84</v>
      </c>
      <c r="C24" s="177" t="s">
        <v>122</v>
      </c>
      <c r="D24" s="197">
        <f>SUM(TTCAMXUYEN:CAMMINH!D24)</f>
        <v>11.01</v>
      </c>
      <c r="E24" s="197">
        <f>SUM(TTCAMXUYEN:CAMMINH!E24)</f>
        <v>0</v>
      </c>
      <c r="F24" s="197">
        <f>SUM(TTCAMXUYEN:CAMMINH!F24)</f>
        <v>0</v>
      </c>
      <c r="G24" s="197">
        <f>SUM(TTCAMXUYEN:CAMMINH!G24)</f>
        <v>0</v>
      </c>
      <c r="H24" s="197">
        <f>SUM(TTCAMXUYEN:CAMMINH!H24)</f>
        <v>0</v>
      </c>
      <c r="I24" s="197">
        <f>SUM(TTCAMXUYEN:CAMMINH!I24)</f>
        <v>0</v>
      </c>
      <c r="J24" s="197">
        <f>SUM(TTCAMXUYEN:CAMMINH!J24)</f>
        <v>0</v>
      </c>
      <c r="K24" s="197">
        <f>SUM(TTCAMXUYEN:CAMMINH!K24)</f>
        <v>0</v>
      </c>
      <c r="L24" s="197">
        <f>SUM(TTCAMXUYEN:CAMMINH!L24)</f>
        <v>0</v>
      </c>
      <c r="M24" s="197">
        <f>SUM(TTCAMXUYEN:CAMMINH!M24)</f>
        <v>0</v>
      </c>
      <c r="N24" s="197">
        <f>SUM(TTCAMXUYEN:CAMMINH!N24)</f>
        <v>0</v>
      </c>
      <c r="O24" s="197">
        <f>SUM(TTCAMXUYEN:CAMMINH!O24)</f>
        <v>0</v>
      </c>
      <c r="P24" s="197">
        <f>SUM(TTCAMXUYEN:CAMMINH!P24)</f>
        <v>0</v>
      </c>
      <c r="Q24" s="197">
        <f>SUM(TTCAMXUYEN:CAMMINH!Q24)</f>
        <v>0</v>
      </c>
      <c r="R24" s="197">
        <f>SUM(TTCAMXUYEN:CAMMINH!R24)</f>
        <v>0</v>
      </c>
      <c r="S24" s="197">
        <f>SUM(TTCAMXUYEN:CAMMINH!S24)</f>
        <v>0</v>
      </c>
      <c r="T24" s="197">
        <f>SUM(TTCAMXUYEN:CAMMINH!T24)</f>
        <v>0</v>
      </c>
      <c r="U24" s="197">
        <f>SUM(TTCAMXUYEN:CAMMINH!U24)</f>
        <v>0</v>
      </c>
      <c r="V24" s="323">
        <f>SUM(TTCAMXUYEN:CAMMINH!V24)</f>
        <v>11.01</v>
      </c>
      <c r="W24" s="197">
        <f>SUM(TTCAMXUYEN:CAMMINH!W24)</f>
        <v>0</v>
      </c>
      <c r="X24" s="197">
        <f>SUM(TTCAMXUYEN:CAMMINH!X24)</f>
        <v>0</v>
      </c>
      <c r="Y24" s="197">
        <f>SUM(TTCAMXUYEN:CAMMINH!Y24)</f>
        <v>0</v>
      </c>
      <c r="Z24" s="197">
        <f>SUM(TTCAMXUYEN:CAMMINH!Z24)</f>
        <v>0</v>
      </c>
      <c r="AA24" s="197">
        <f>SUM(TTCAMXUYEN:CAMMINH!AA24)</f>
        <v>0</v>
      </c>
      <c r="AB24" s="197">
        <f>SUM(TTCAMXUYEN:CAMMINH!AB24)</f>
        <v>0</v>
      </c>
      <c r="AC24" s="197">
        <f>SUM(TTCAMXUYEN:CAMMINH!AC24)</f>
        <v>0</v>
      </c>
      <c r="AD24" s="197">
        <f>SUM(TTCAMXUYEN:CAMMINH!AD24)</f>
        <v>0</v>
      </c>
      <c r="AE24" s="197">
        <f>SUM(TTCAMXUYEN:CAMMINH!AE24)</f>
        <v>0</v>
      </c>
      <c r="AF24" s="197">
        <f>SUM(TTCAMXUYEN:CAMMINH!AF24)</f>
        <v>0</v>
      </c>
      <c r="AG24" s="197">
        <f>SUM(TTCAMXUYEN:CAMMINH!AG24)</f>
        <v>0</v>
      </c>
      <c r="AH24" s="197">
        <f>SUM(TTCAMXUYEN:CAMMINH!AH24)</f>
        <v>0</v>
      </c>
      <c r="AI24" s="197">
        <f>SUM(TTCAMXUYEN:CAMMINH!AI24)</f>
        <v>0</v>
      </c>
      <c r="AJ24" s="197">
        <f>SUM(TTCAMXUYEN:CAMMINH!AJ24)</f>
        <v>0</v>
      </c>
      <c r="AK24" s="197">
        <f>SUM(TTCAMXUYEN:CAMMINH!AK24)</f>
        <v>0</v>
      </c>
      <c r="AL24" s="197">
        <f>SUM(TTCAMXUYEN:CAMMINH!AL24)</f>
        <v>0</v>
      </c>
      <c r="AM24" s="197">
        <f>SUM(TTCAMXUYEN:CAMMINH!AM24)</f>
        <v>0</v>
      </c>
      <c r="AN24" s="197">
        <f>SUM(TTCAMXUYEN:CAMMINH!AN24)</f>
        <v>0</v>
      </c>
      <c r="AO24" s="197">
        <f>SUM(TTCAMXUYEN:CAMMINH!AO24)</f>
        <v>0</v>
      </c>
      <c r="AP24" s="197">
        <f>SUM(TTCAMXUYEN:CAMMINH!AP24)</f>
        <v>0</v>
      </c>
      <c r="AQ24" s="197">
        <f>SUM(TTCAMXUYEN:CAMMINH!AQ24)</f>
        <v>0</v>
      </c>
      <c r="AR24" s="197">
        <f>SUM(TTCAMXUYEN:CAMMINH!AR24)</f>
        <v>0</v>
      </c>
      <c r="AS24" s="197">
        <f>SUM(TTCAMXUYEN:CAMMINH!AS24)</f>
        <v>0</v>
      </c>
      <c r="AT24" s="197">
        <f>SUM(TTCAMXUYEN:CAMMINH!AT24)</f>
        <v>56.05</v>
      </c>
      <c r="AU24" s="203">
        <f t="shared" si="0"/>
        <v>45.04</v>
      </c>
    </row>
    <row r="25" spans="1:47" s="111" customFormat="1" ht="15">
      <c r="A25" s="175" t="s">
        <v>10</v>
      </c>
      <c r="B25" s="176" t="s">
        <v>85</v>
      </c>
      <c r="C25" s="177" t="s">
        <v>120</v>
      </c>
      <c r="D25" s="197">
        <f>SUM(TTCAMXUYEN:CAMMINH!D25)</f>
        <v>15.780000000000001</v>
      </c>
      <c r="E25" s="197">
        <f>SUM(TTCAMXUYEN:CAMMINH!E25)</f>
        <v>0</v>
      </c>
      <c r="F25" s="197">
        <f>SUM(TTCAMXUYEN:CAMMINH!F25)</f>
        <v>0</v>
      </c>
      <c r="G25" s="197">
        <f>SUM(TTCAMXUYEN:CAMMINH!G25)</f>
        <v>0</v>
      </c>
      <c r="H25" s="197">
        <f>SUM(TTCAMXUYEN:CAMMINH!H25)</f>
        <v>0</v>
      </c>
      <c r="I25" s="197">
        <f>SUM(TTCAMXUYEN:CAMMINH!I25)</f>
        <v>0</v>
      </c>
      <c r="J25" s="197">
        <f>SUM(TTCAMXUYEN:CAMMINH!J25)</f>
        <v>0</v>
      </c>
      <c r="K25" s="197">
        <f>SUM(TTCAMXUYEN:CAMMINH!K25)</f>
        <v>0</v>
      </c>
      <c r="L25" s="197">
        <f>SUM(TTCAMXUYEN:CAMMINH!L25)</f>
        <v>0</v>
      </c>
      <c r="M25" s="197">
        <f>SUM(TTCAMXUYEN:CAMMINH!M25)</f>
        <v>0</v>
      </c>
      <c r="N25" s="197">
        <f>SUM(TTCAMXUYEN:CAMMINH!N25)</f>
        <v>0</v>
      </c>
      <c r="O25" s="197">
        <f>SUM(TTCAMXUYEN:CAMMINH!O25)</f>
        <v>0</v>
      </c>
      <c r="P25" s="197">
        <f>SUM(TTCAMXUYEN:CAMMINH!P25)</f>
        <v>0</v>
      </c>
      <c r="Q25" s="197">
        <f>SUM(TTCAMXUYEN:CAMMINH!Q25)</f>
        <v>0</v>
      </c>
      <c r="R25" s="197">
        <f>SUM(TTCAMXUYEN:CAMMINH!R25)</f>
        <v>0</v>
      </c>
      <c r="S25" s="197">
        <f>SUM(TTCAMXUYEN:CAMMINH!S25)</f>
        <v>0</v>
      </c>
      <c r="T25" s="197">
        <f>SUM(TTCAMXUYEN:CAMMINH!T25)</f>
        <v>0</v>
      </c>
      <c r="U25" s="197">
        <f>SUM(TTCAMXUYEN:CAMMINH!U25)</f>
        <v>0</v>
      </c>
      <c r="V25" s="197">
        <f>SUM(TTCAMXUYEN:CAMMINH!V25)</f>
        <v>0</v>
      </c>
      <c r="W25" s="323">
        <f>SUM(TTCAMXUYEN:CAMMINH!W25)</f>
        <v>15.780000000000001</v>
      </c>
      <c r="X25" s="197">
        <f>SUM(TTCAMXUYEN:CAMMINH!X25)</f>
        <v>0</v>
      </c>
      <c r="Y25" s="197">
        <f>SUM(TTCAMXUYEN:CAMMINH!Y25)</f>
        <v>0</v>
      </c>
      <c r="Z25" s="197">
        <f>SUM(TTCAMXUYEN:CAMMINH!Z25)</f>
        <v>0</v>
      </c>
      <c r="AA25" s="197">
        <f>SUM(TTCAMXUYEN:CAMMINH!AA25)</f>
        <v>0</v>
      </c>
      <c r="AB25" s="197">
        <f>SUM(TTCAMXUYEN:CAMMINH!AB25)</f>
        <v>0</v>
      </c>
      <c r="AC25" s="197">
        <f>SUM(TTCAMXUYEN:CAMMINH!AC25)</f>
        <v>0</v>
      </c>
      <c r="AD25" s="197">
        <f>SUM(TTCAMXUYEN:CAMMINH!AD25)</f>
        <v>0</v>
      </c>
      <c r="AE25" s="197">
        <f>SUM(TTCAMXUYEN:CAMMINH!AE25)</f>
        <v>0</v>
      </c>
      <c r="AF25" s="197">
        <f>SUM(TTCAMXUYEN:CAMMINH!AF25)</f>
        <v>0</v>
      </c>
      <c r="AG25" s="197">
        <f>SUM(TTCAMXUYEN:CAMMINH!AG25)</f>
        <v>0</v>
      </c>
      <c r="AH25" s="197">
        <f>SUM(TTCAMXUYEN:CAMMINH!AH25)</f>
        <v>0</v>
      </c>
      <c r="AI25" s="197">
        <f>SUM(TTCAMXUYEN:CAMMINH!AI25)</f>
        <v>0</v>
      </c>
      <c r="AJ25" s="197">
        <f>SUM(TTCAMXUYEN:CAMMINH!AJ25)</f>
        <v>0</v>
      </c>
      <c r="AK25" s="197">
        <f>SUM(TTCAMXUYEN:CAMMINH!AK25)</f>
        <v>0</v>
      </c>
      <c r="AL25" s="197">
        <f>SUM(TTCAMXUYEN:CAMMINH!AL25)</f>
        <v>0</v>
      </c>
      <c r="AM25" s="197">
        <f>SUM(TTCAMXUYEN:CAMMINH!AM25)</f>
        <v>0</v>
      </c>
      <c r="AN25" s="197">
        <f>SUM(TTCAMXUYEN:CAMMINH!AN25)</f>
        <v>0</v>
      </c>
      <c r="AO25" s="197">
        <f>SUM(TTCAMXUYEN:CAMMINH!AO25)</f>
        <v>0</v>
      </c>
      <c r="AP25" s="197">
        <f>SUM(TTCAMXUYEN:CAMMINH!AP25)</f>
        <v>0</v>
      </c>
      <c r="AQ25" s="197">
        <f>SUM(TTCAMXUYEN:CAMMINH!AQ25)</f>
        <v>0</v>
      </c>
      <c r="AR25" s="197">
        <f>SUM(TTCAMXUYEN:CAMMINH!AR25)</f>
        <v>0</v>
      </c>
      <c r="AS25" s="197">
        <f>SUM(TTCAMXUYEN:CAMMINH!AS25)</f>
        <v>0</v>
      </c>
      <c r="AT25" s="197">
        <f>SUM(TTCAMXUYEN:CAMMINH!AT25)</f>
        <v>719.79000000000008</v>
      </c>
      <c r="AU25" s="203">
        <f t="shared" si="0"/>
        <v>704.0100000000001</v>
      </c>
    </row>
    <row r="26" spans="1:47" s="111" customFormat="1" ht="15">
      <c r="A26" s="175" t="s">
        <v>18</v>
      </c>
      <c r="B26" s="176" t="s">
        <v>86</v>
      </c>
      <c r="C26" s="177" t="s">
        <v>48</v>
      </c>
      <c r="D26" s="197">
        <f>SUM(TTCAMXUYEN:CAMMINH!D26)</f>
        <v>40.760000000000005</v>
      </c>
      <c r="E26" s="197">
        <f>SUM(TTCAMXUYEN:CAMMINH!E26)</f>
        <v>0</v>
      </c>
      <c r="F26" s="197">
        <f>SUM(TTCAMXUYEN:CAMMINH!F26)</f>
        <v>0</v>
      </c>
      <c r="G26" s="197">
        <f>SUM(TTCAMXUYEN:CAMMINH!G26)</f>
        <v>0</v>
      </c>
      <c r="H26" s="197">
        <f>SUM(TTCAMXUYEN:CAMMINH!H26)</f>
        <v>0</v>
      </c>
      <c r="I26" s="197">
        <f>SUM(TTCAMXUYEN:CAMMINH!I26)</f>
        <v>0</v>
      </c>
      <c r="J26" s="197">
        <f>SUM(TTCAMXUYEN:CAMMINH!J26)</f>
        <v>0</v>
      </c>
      <c r="K26" s="197">
        <f>SUM(TTCAMXUYEN:CAMMINH!K26)</f>
        <v>0</v>
      </c>
      <c r="L26" s="197">
        <f>SUM(TTCAMXUYEN:CAMMINH!L26)</f>
        <v>0</v>
      </c>
      <c r="M26" s="197">
        <f>SUM(TTCAMXUYEN:CAMMINH!M26)</f>
        <v>0</v>
      </c>
      <c r="N26" s="197">
        <f>SUM(TTCAMXUYEN:CAMMINH!N26)</f>
        <v>0</v>
      </c>
      <c r="O26" s="197">
        <f>SUM(TTCAMXUYEN:CAMMINH!O26)</f>
        <v>0</v>
      </c>
      <c r="P26" s="197">
        <f>SUM(TTCAMXUYEN:CAMMINH!P26)</f>
        <v>0</v>
      </c>
      <c r="Q26" s="197">
        <f>SUM(TTCAMXUYEN:CAMMINH!Q26)</f>
        <v>0.38</v>
      </c>
      <c r="R26" s="197">
        <f>SUM(TTCAMXUYEN:CAMMINH!R26)</f>
        <v>0</v>
      </c>
      <c r="S26" s="197">
        <f>SUM(TTCAMXUYEN:CAMMINH!S26)</f>
        <v>0</v>
      </c>
      <c r="T26" s="197">
        <f>SUM(TTCAMXUYEN:CAMMINH!T26)</f>
        <v>0</v>
      </c>
      <c r="U26" s="197">
        <f>SUM(TTCAMXUYEN:CAMMINH!U26)</f>
        <v>0</v>
      </c>
      <c r="V26" s="197">
        <f>SUM(TTCAMXUYEN:CAMMINH!V26)</f>
        <v>0</v>
      </c>
      <c r="W26" s="197">
        <f>SUM(TTCAMXUYEN:CAMMINH!W26)</f>
        <v>0</v>
      </c>
      <c r="X26" s="323">
        <f>SUM(TTCAMXUYEN:CAMMINH!X26)</f>
        <v>40.380000000000003</v>
      </c>
      <c r="Y26" s="197">
        <f>SUM(TTCAMXUYEN:CAMMINH!Y26)</f>
        <v>0</v>
      </c>
      <c r="Z26" s="197">
        <f>SUM(TTCAMXUYEN:CAMMINH!Z26)</f>
        <v>0.38</v>
      </c>
      <c r="AA26" s="197">
        <f>SUM(TTCAMXUYEN:CAMMINH!AA26)</f>
        <v>0</v>
      </c>
      <c r="AB26" s="197">
        <f>SUM(TTCAMXUYEN:CAMMINH!AB26)</f>
        <v>0</v>
      </c>
      <c r="AC26" s="197">
        <f>SUM(TTCAMXUYEN:CAMMINH!AC26)</f>
        <v>0</v>
      </c>
      <c r="AD26" s="197">
        <f>SUM(TTCAMXUYEN:CAMMINH!AD26)</f>
        <v>0</v>
      </c>
      <c r="AE26" s="197">
        <f>SUM(TTCAMXUYEN:CAMMINH!AE26)</f>
        <v>0</v>
      </c>
      <c r="AF26" s="197">
        <f>SUM(TTCAMXUYEN:CAMMINH!AF26)</f>
        <v>0</v>
      </c>
      <c r="AG26" s="197">
        <f>SUM(TTCAMXUYEN:CAMMINH!AG26)</f>
        <v>0</v>
      </c>
      <c r="AH26" s="197">
        <f>SUM(TTCAMXUYEN:CAMMINH!AH26)</f>
        <v>0</v>
      </c>
      <c r="AI26" s="197">
        <f>SUM(TTCAMXUYEN:CAMMINH!AI26)</f>
        <v>0</v>
      </c>
      <c r="AJ26" s="197">
        <f>SUM(TTCAMXUYEN:CAMMINH!AJ26)</f>
        <v>0</v>
      </c>
      <c r="AK26" s="197">
        <f>SUM(TTCAMXUYEN:CAMMINH!AK26)</f>
        <v>0</v>
      </c>
      <c r="AL26" s="197">
        <f>SUM(TTCAMXUYEN:CAMMINH!AL26)</f>
        <v>0</v>
      </c>
      <c r="AM26" s="197">
        <f>SUM(TTCAMXUYEN:CAMMINH!AM26)</f>
        <v>0</v>
      </c>
      <c r="AN26" s="197">
        <f>SUM(TTCAMXUYEN:CAMMINH!AN26)</f>
        <v>0</v>
      </c>
      <c r="AO26" s="197">
        <f>SUM(TTCAMXUYEN:CAMMINH!AO26)</f>
        <v>0</v>
      </c>
      <c r="AP26" s="197">
        <f>SUM(TTCAMXUYEN:CAMMINH!AP26)</f>
        <v>0</v>
      </c>
      <c r="AQ26" s="197">
        <f>SUM(TTCAMXUYEN:CAMMINH!AQ26)</f>
        <v>0</v>
      </c>
      <c r="AR26" s="197">
        <f>SUM(TTCAMXUYEN:CAMMINH!AR26)</f>
        <v>0</v>
      </c>
      <c r="AS26" s="197">
        <f>SUM(TTCAMXUYEN:CAMMINH!AS26)</f>
        <v>0.38</v>
      </c>
      <c r="AT26" s="197">
        <f>SUM(TTCAMXUYEN:CAMMINH!AT26)</f>
        <v>101.57999999999998</v>
      </c>
      <c r="AU26" s="203">
        <f t="shared" si="0"/>
        <v>60.819999999999979</v>
      </c>
    </row>
    <row r="27" spans="1:47" s="111" customFormat="1" ht="15">
      <c r="A27" s="175" t="s">
        <v>19</v>
      </c>
      <c r="B27" s="176" t="s">
        <v>87</v>
      </c>
      <c r="C27" s="177" t="s">
        <v>41</v>
      </c>
      <c r="D27" s="197">
        <f>SUM(TTCAMXUYEN:CAMMINH!D27)</f>
        <v>34.67</v>
      </c>
      <c r="E27" s="197">
        <f>SUM(TTCAMXUYEN:CAMMINH!E27)</f>
        <v>0</v>
      </c>
      <c r="F27" s="197">
        <f>SUM(TTCAMXUYEN:CAMMINH!F27)</f>
        <v>0</v>
      </c>
      <c r="G27" s="197">
        <f>SUM(TTCAMXUYEN:CAMMINH!G27)</f>
        <v>0</v>
      </c>
      <c r="H27" s="197">
        <f>SUM(TTCAMXUYEN:CAMMINH!H27)</f>
        <v>0</v>
      </c>
      <c r="I27" s="197">
        <f>SUM(TTCAMXUYEN:CAMMINH!I27)</f>
        <v>0</v>
      </c>
      <c r="J27" s="197">
        <f>SUM(TTCAMXUYEN:CAMMINH!J27)</f>
        <v>0</v>
      </c>
      <c r="K27" s="197">
        <f>SUM(TTCAMXUYEN:CAMMINH!K27)</f>
        <v>0</v>
      </c>
      <c r="L27" s="197">
        <f>SUM(TTCAMXUYEN:CAMMINH!L27)</f>
        <v>0</v>
      </c>
      <c r="M27" s="197">
        <f>SUM(TTCAMXUYEN:CAMMINH!M27)</f>
        <v>0</v>
      </c>
      <c r="N27" s="197">
        <f>SUM(TTCAMXUYEN:CAMMINH!N27)</f>
        <v>0</v>
      </c>
      <c r="O27" s="197">
        <f>SUM(TTCAMXUYEN:CAMMINH!O27)</f>
        <v>0</v>
      </c>
      <c r="P27" s="197">
        <f>SUM(TTCAMXUYEN:CAMMINH!P27)</f>
        <v>0</v>
      </c>
      <c r="Q27" s="197">
        <f>SUM(TTCAMXUYEN:CAMMINH!Q27)</f>
        <v>0</v>
      </c>
      <c r="R27" s="197">
        <f>SUM(TTCAMXUYEN:CAMMINH!R27)</f>
        <v>0</v>
      </c>
      <c r="S27" s="197">
        <f>SUM(TTCAMXUYEN:CAMMINH!S27)</f>
        <v>0</v>
      </c>
      <c r="T27" s="197">
        <f>SUM(TTCAMXUYEN:CAMMINH!T27)</f>
        <v>0</v>
      </c>
      <c r="U27" s="197">
        <f>SUM(TTCAMXUYEN:CAMMINH!U27)</f>
        <v>0</v>
      </c>
      <c r="V27" s="197">
        <f>SUM(TTCAMXUYEN:CAMMINH!V27)</f>
        <v>0</v>
      </c>
      <c r="W27" s="197">
        <f>SUM(TTCAMXUYEN:CAMMINH!W27)</f>
        <v>0</v>
      </c>
      <c r="X27" s="197">
        <f>SUM(TTCAMXUYEN:CAMMINH!X27)</f>
        <v>0</v>
      </c>
      <c r="Y27" s="323">
        <f>SUM(TTCAMXUYEN:CAMMINH!Y27)</f>
        <v>34.67</v>
      </c>
      <c r="Z27" s="197">
        <f>SUM(TTCAMXUYEN:CAMMINH!Z27)</f>
        <v>0</v>
      </c>
      <c r="AA27" s="197">
        <f>SUM(TTCAMXUYEN:CAMMINH!AA27)</f>
        <v>0</v>
      </c>
      <c r="AB27" s="197">
        <f>SUM(TTCAMXUYEN:CAMMINH!AB27)</f>
        <v>0</v>
      </c>
      <c r="AC27" s="197">
        <f>SUM(TTCAMXUYEN:CAMMINH!AC27)</f>
        <v>0</v>
      </c>
      <c r="AD27" s="197">
        <f>SUM(TTCAMXUYEN:CAMMINH!AD27)</f>
        <v>0</v>
      </c>
      <c r="AE27" s="197">
        <f>SUM(TTCAMXUYEN:CAMMINH!AE27)</f>
        <v>0</v>
      </c>
      <c r="AF27" s="197">
        <f>SUM(TTCAMXUYEN:CAMMINH!AF27)</f>
        <v>0</v>
      </c>
      <c r="AG27" s="197">
        <f>SUM(TTCAMXUYEN:CAMMINH!AG27)</f>
        <v>0</v>
      </c>
      <c r="AH27" s="197">
        <f>SUM(TTCAMXUYEN:CAMMINH!AH27)</f>
        <v>0</v>
      </c>
      <c r="AI27" s="197">
        <f>SUM(TTCAMXUYEN:CAMMINH!AI27)</f>
        <v>0</v>
      </c>
      <c r="AJ27" s="197">
        <f>SUM(TTCAMXUYEN:CAMMINH!AJ27)</f>
        <v>0</v>
      </c>
      <c r="AK27" s="197">
        <f>SUM(TTCAMXUYEN:CAMMINH!AK27)</f>
        <v>0</v>
      </c>
      <c r="AL27" s="197">
        <f>SUM(TTCAMXUYEN:CAMMINH!AL27)</f>
        <v>0</v>
      </c>
      <c r="AM27" s="197">
        <f>SUM(TTCAMXUYEN:CAMMINH!AM27)</f>
        <v>0</v>
      </c>
      <c r="AN27" s="197">
        <f>SUM(TTCAMXUYEN:CAMMINH!AN27)</f>
        <v>0</v>
      </c>
      <c r="AO27" s="197">
        <f>SUM(TTCAMXUYEN:CAMMINH!AO27)</f>
        <v>0</v>
      </c>
      <c r="AP27" s="197">
        <f>SUM(TTCAMXUYEN:CAMMINH!AP27)</f>
        <v>0</v>
      </c>
      <c r="AQ27" s="197">
        <f>SUM(TTCAMXUYEN:CAMMINH!AQ27)</f>
        <v>0</v>
      </c>
      <c r="AR27" s="197">
        <f>SUM(TTCAMXUYEN:CAMMINH!AR27)</f>
        <v>0</v>
      </c>
      <c r="AS27" s="197">
        <f>SUM(TTCAMXUYEN:CAMMINH!AS27)</f>
        <v>0</v>
      </c>
      <c r="AT27" s="197">
        <f>SUM(TTCAMXUYEN:CAMMINH!AT27)</f>
        <v>34.67</v>
      </c>
      <c r="AU27" s="203">
        <f t="shared" si="0"/>
        <v>0</v>
      </c>
    </row>
    <row r="28" spans="1:47" s="111" customFormat="1" ht="16.5">
      <c r="A28" s="175" t="s">
        <v>42</v>
      </c>
      <c r="B28" s="176" t="s">
        <v>126</v>
      </c>
      <c r="C28" s="177" t="s">
        <v>27</v>
      </c>
      <c r="D28" s="197">
        <f>SUM(TTCAMXUYEN:CAMMINH!D28)</f>
        <v>3708.24</v>
      </c>
      <c r="E28" s="197">
        <f>SUM(TTCAMXUYEN:CAMMINH!E28)</f>
        <v>0</v>
      </c>
      <c r="F28" s="197">
        <f>SUM(TTCAMXUYEN:CAMMINH!F28)</f>
        <v>0</v>
      </c>
      <c r="G28" s="197">
        <f>SUM(TTCAMXUYEN:CAMMINH!G28)</f>
        <v>0</v>
      </c>
      <c r="H28" s="197">
        <f>SUM(TTCAMXUYEN:CAMMINH!H28)</f>
        <v>0</v>
      </c>
      <c r="I28" s="197">
        <f>SUM(TTCAMXUYEN:CAMMINH!I28)</f>
        <v>0</v>
      </c>
      <c r="J28" s="197">
        <f>SUM(TTCAMXUYEN:CAMMINH!J28)</f>
        <v>0</v>
      </c>
      <c r="K28" s="197">
        <f>SUM(TTCAMXUYEN:CAMMINH!K28)</f>
        <v>0</v>
      </c>
      <c r="L28" s="197">
        <f>SUM(TTCAMXUYEN:CAMMINH!L28)</f>
        <v>0</v>
      </c>
      <c r="M28" s="197">
        <f>SUM(TTCAMXUYEN:CAMMINH!M28)</f>
        <v>0</v>
      </c>
      <c r="N28" s="197">
        <f>SUM(TTCAMXUYEN:CAMMINH!N28)</f>
        <v>0</v>
      </c>
      <c r="O28" s="197">
        <f>SUM(TTCAMXUYEN:CAMMINH!O28)</f>
        <v>0</v>
      </c>
      <c r="P28" s="197">
        <f>SUM(TTCAMXUYEN:CAMMINH!P28)</f>
        <v>0</v>
      </c>
      <c r="Q28" s="197">
        <f>SUM(TTCAMXUYEN:CAMMINH!Q28)</f>
        <v>10.210000000000001</v>
      </c>
      <c r="R28" s="197">
        <f>SUM(TTCAMXUYEN:CAMMINH!R28)</f>
        <v>0</v>
      </c>
      <c r="S28" s="197">
        <f>SUM(TTCAMXUYEN:CAMMINH!S28)</f>
        <v>0</v>
      </c>
      <c r="T28" s="197">
        <f>SUM(TTCAMXUYEN:CAMMINH!T28)</f>
        <v>0</v>
      </c>
      <c r="U28" s="197">
        <f>SUM(TTCAMXUYEN:CAMMINH!U28)</f>
        <v>0</v>
      </c>
      <c r="V28" s="197">
        <f>SUM(TTCAMXUYEN:CAMMINH!V28)</f>
        <v>0</v>
      </c>
      <c r="W28" s="197">
        <f>SUM(TTCAMXUYEN:CAMMINH!W28)</f>
        <v>4.96</v>
      </c>
      <c r="X28" s="197">
        <f>SUM(TTCAMXUYEN:CAMMINH!X28)</f>
        <v>0</v>
      </c>
      <c r="Y28" s="197">
        <f>SUM(TTCAMXUYEN:CAMMINH!Y28)</f>
        <v>0</v>
      </c>
      <c r="Z28" s="323">
        <f>SUM(TTCAMXUYEN:CAMMINH!Z28)</f>
        <v>3698.03</v>
      </c>
      <c r="AA28" s="197">
        <f>SUM(TTCAMXUYEN:CAMMINH!AA28)</f>
        <v>0</v>
      </c>
      <c r="AB28" s="197">
        <f>SUM(TTCAMXUYEN:CAMMINH!AB28)</f>
        <v>0</v>
      </c>
      <c r="AC28" s="197">
        <f>SUM(TTCAMXUYEN:CAMMINH!AC28)</f>
        <v>0</v>
      </c>
      <c r="AD28" s="197">
        <f>SUM(TTCAMXUYEN:CAMMINH!AD28)</f>
        <v>2.8300000000000005</v>
      </c>
      <c r="AE28" s="197">
        <f>SUM(TTCAMXUYEN:CAMMINH!AE28)</f>
        <v>0.02</v>
      </c>
      <c r="AF28" s="197">
        <f>SUM(TTCAMXUYEN:CAMMINH!AF28)</f>
        <v>1.8800000000000001</v>
      </c>
      <c r="AG28" s="197">
        <f>SUM(TTCAMXUYEN:CAMMINH!AG28)</f>
        <v>0</v>
      </c>
      <c r="AH28" s="197">
        <f>SUM(TTCAMXUYEN:CAMMINH!AH28)</f>
        <v>0</v>
      </c>
      <c r="AI28" s="197">
        <f>SUM(TTCAMXUYEN:CAMMINH!AI28)</f>
        <v>0</v>
      </c>
      <c r="AJ28" s="197">
        <f>SUM(TTCAMXUYEN:CAMMINH!AJ28)</f>
        <v>0</v>
      </c>
      <c r="AK28" s="197">
        <f>SUM(TTCAMXUYEN:CAMMINH!AK28)</f>
        <v>0</v>
      </c>
      <c r="AL28" s="197">
        <f>SUM(TTCAMXUYEN:CAMMINH!AL28)</f>
        <v>0.52</v>
      </c>
      <c r="AM28" s="197">
        <f>SUM(TTCAMXUYEN:CAMMINH!AM28)</f>
        <v>0</v>
      </c>
      <c r="AN28" s="197">
        <f>SUM(TTCAMXUYEN:CAMMINH!AN28)</f>
        <v>0</v>
      </c>
      <c r="AO28" s="197">
        <f>SUM(TTCAMXUYEN:CAMMINH!AO28)</f>
        <v>0</v>
      </c>
      <c r="AP28" s="197">
        <f>SUM(TTCAMXUYEN:CAMMINH!AP28)</f>
        <v>0</v>
      </c>
      <c r="AQ28" s="197">
        <f>SUM(TTCAMXUYEN:CAMMINH!AQ28)</f>
        <v>0</v>
      </c>
      <c r="AR28" s="197">
        <f>SUM(TTCAMXUYEN:CAMMINH!AR28)</f>
        <v>0</v>
      </c>
      <c r="AS28" s="197">
        <f>SUM(TTCAMXUYEN:CAMMINH!AS28)</f>
        <v>10.210000000000001</v>
      </c>
      <c r="AT28" s="197">
        <f>SUM(TTCAMXUYEN:CAMMINH!AT28)</f>
        <v>4246.42</v>
      </c>
      <c r="AU28" s="203">
        <f t="shared" si="0"/>
        <v>538.18000000000029</v>
      </c>
    </row>
    <row r="29" spans="1:47" s="111" customFormat="1" ht="15">
      <c r="A29" s="175" t="s">
        <v>125</v>
      </c>
      <c r="B29" s="176" t="s">
        <v>101</v>
      </c>
      <c r="C29" s="177" t="s">
        <v>140</v>
      </c>
      <c r="D29" s="197">
        <f>SUM(TTCAMXUYEN:CAMMINH!D29)</f>
        <v>1.8199999999999998</v>
      </c>
      <c r="E29" s="197">
        <f>SUM(TTCAMXUYEN:CAMMINH!E29)</f>
        <v>0</v>
      </c>
      <c r="F29" s="197">
        <f>SUM(TTCAMXUYEN:CAMMINH!F29)</f>
        <v>0</v>
      </c>
      <c r="G29" s="197">
        <f>SUM(TTCAMXUYEN:CAMMINH!G29)</f>
        <v>0</v>
      </c>
      <c r="H29" s="197">
        <f>SUM(TTCAMXUYEN:CAMMINH!H29)</f>
        <v>0</v>
      </c>
      <c r="I29" s="197">
        <f>SUM(TTCAMXUYEN:CAMMINH!I29)</f>
        <v>0</v>
      </c>
      <c r="J29" s="197">
        <f>SUM(TTCAMXUYEN:CAMMINH!J29)</f>
        <v>0</v>
      </c>
      <c r="K29" s="197">
        <f>SUM(TTCAMXUYEN:CAMMINH!K29)</f>
        <v>0</v>
      </c>
      <c r="L29" s="197">
        <f>SUM(TTCAMXUYEN:CAMMINH!L29)</f>
        <v>0</v>
      </c>
      <c r="M29" s="197">
        <f>SUM(TTCAMXUYEN:CAMMINH!M29)</f>
        <v>0</v>
      </c>
      <c r="N29" s="197">
        <f>SUM(TTCAMXUYEN:CAMMINH!N29)</f>
        <v>0</v>
      </c>
      <c r="O29" s="197">
        <f>SUM(TTCAMXUYEN:CAMMINH!O29)</f>
        <v>0</v>
      </c>
      <c r="P29" s="197">
        <f>SUM(TTCAMXUYEN:CAMMINH!P29)</f>
        <v>0</v>
      </c>
      <c r="Q29" s="197">
        <f>SUM(TTCAMXUYEN:CAMMINH!Q29)</f>
        <v>0</v>
      </c>
      <c r="R29" s="197">
        <f>SUM(TTCAMXUYEN:CAMMINH!R29)</f>
        <v>0</v>
      </c>
      <c r="S29" s="197">
        <f>SUM(TTCAMXUYEN:CAMMINH!S29)</f>
        <v>0</v>
      </c>
      <c r="T29" s="197">
        <f>SUM(TTCAMXUYEN:CAMMINH!T29)</f>
        <v>0</v>
      </c>
      <c r="U29" s="197">
        <f>SUM(TTCAMXUYEN:CAMMINH!U29)</f>
        <v>0</v>
      </c>
      <c r="V29" s="197">
        <f>SUM(TTCAMXUYEN:CAMMINH!V29)</f>
        <v>0</v>
      </c>
      <c r="W29" s="197">
        <f>SUM(TTCAMXUYEN:CAMMINH!W29)</f>
        <v>0</v>
      </c>
      <c r="X29" s="197">
        <f>SUM(TTCAMXUYEN:CAMMINH!X29)</f>
        <v>0</v>
      </c>
      <c r="Y29" s="197">
        <f>SUM(TTCAMXUYEN:CAMMINH!Y29)</f>
        <v>0</v>
      </c>
      <c r="Z29" s="197">
        <f>SUM(TTCAMXUYEN:CAMMINH!Z29)</f>
        <v>0</v>
      </c>
      <c r="AA29" s="323">
        <f>SUM(TTCAMXUYEN:CAMMINH!AA29)</f>
        <v>1.8199999999999998</v>
      </c>
      <c r="AB29" s="197">
        <f>SUM(TTCAMXUYEN:CAMMINH!AB29)</f>
        <v>0</v>
      </c>
      <c r="AC29" s="197">
        <f>SUM(TTCAMXUYEN:CAMMINH!AC29)</f>
        <v>0</v>
      </c>
      <c r="AD29" s="197">
        <f>SUM(TTCAMXUYEN:CAMMINH!AD29)</f>
        <v>0</v>
      </c>
      <c r="AE29" s="197">
        <f>SUM(TTCAMXUYEN:CAMMINH!AE29)</f>
        <v>0</v>
      </c>
      <c r="AF29" s="197">
        <f>SUM(TTCAMXUYEN:CAMMINH!AF29)</f>
        <v>0</v>
      </c>
      <c r="AG29" s="197">
        <f>SUM(TTCAMXUYEN:CAMMINH!AG29)</f>
        <v>0</v>
      </c>
      <c r="AH29" s="197">
        <f>SUM(TTCAMXUYEN:CAMMINH!AH29)</f>
        <v>0</v>
      </c>
      <c r="AI29" s="197">
        <f>SUM(TTCAMXUYEN:CAMMINH!AI29)</f>
        <v>0</v>
      </c>
      <c r="AJ29" s="197">
        <f>SUM(TTCAMXUYEN:CAMMINH!AJ29)</f>
        <v>0</v>
      </c>
      <c r="AK29" s="197">
        <f>SUM(TTCAMXUYEN:CAMMINH!AK29)</f>
        <v>0</v>
      </c>
      <c r="AL29" s="197">
        <f>SUM(TTCAMXUYEN:CAMMINH!AL29)</f>
        <v>0</v>
      </c>
      <c r="AM29" s="197">
        <f>SUM(TTCAMXUYEN:CAMMINH!AM29)</f>
        <v>0</v>
      </c>
      <c r="AN29" s="197">
        <f>SUM(TTCAMXUYEN:CAMMINH!AN29)</f>
        <v>0</v>
      </c>
      <c r="AO29" s="197">
        <f>SUM(TTCAMXUYEN:CAMMINH!AO29)</f>
        <v>0</v>
      </c>
      <c r="AP29" s="197">
        <f>SUM(TTCAMXUYEN:CAMMINH!AP29)</f>
        <v>0</v>
      </c>
      <c r="AQ29" s="197">
        <f>SUM(TTCAMXUYEN:CAMMINH!AQ29)</f>
        <v>0</v>
      </c>
      <c r="AR29" s="197">
        <f>SUM(TTCAMXUYEN:CAMMINH!AR29)</f>
        <v>0</v>
      </c>
      <c r="AS29" s="197">
        <f>SUM(TTCAMXUYEN:CAMMINH!AS29)</f>
        <v>0</v>
      </c>
      <c r="AT29" s="197">
        <f>SUM(TTCAMXUYEN:CAMMINH!AT29)</f>
        <v>2.3499999999999996</v>
      </c>
      <c r="AU29" s="203">
        <f t="shared" si="0"/>
        <v>0.5299999999999998</v>
      </c>
    </row>
    <row r="30" spans="1:47" s="111" customFormat="1" ht="15">
      <c r="A30" s="175" t="s">
        <v>167</v>
      </c>
      <c r="B30" s="176" t="s">
        <v>116</v>
      </c>
      <c r="C30" s="177" t="s">
        <v>119</v>
      </c>
      <c r="D30" s="197">
        <f>SUM(TTCAMXUYEN:CAMMINH!D30)</f>
        <v>0.48</v>
      </c>
      <c r="E30" s="197">
        <f>SUM(TTCAMXUYEN:CAMMINH!E30)</f>
        <v>0</v>
      </c>
      <c r="F30" s="197">
        <f>SUM(TTCAMXUYEN:CAMMINH!F30)</f>
        <v>0</v>
      </c>
      <c r="G30" s="197">
        <f>SUM(TTCAMXUYEN:CAMMINH!G30)</f>
        <v>0</v>
      </c>
      <c r="H30" s="197">
        <f>SUM(TTCAMXUYEN:CAMMINH!H30)</f>
        <v>0</v>
      </c>
      <c r="I30" s="197">
        <f>SUM(TTCAMXUYEN:CAMMINH!I30)</f>
        <v>0</v>
      </c>
      <c r="J30" s="197">
        <f>SUM(TTCAMXUYEN:CAMMINH!J30)</f>
        <v>0</v>
      </c>
      <c r="K30" s="197">
        <f>SUM(TTCAMXUYEN:CAMMINH!K30)</f>
        <v>0</v>
      </c>
      <c r="L30" s="197">
        <f>SUM(TTCAMXUYEN:CAMMINH!L30)</f>
        <v>0</v>
      </c>
      <c r="M30" s="197">
        <f>SUM(TTCAMXUYEN:CAMMINH!M30)</f>
        <v>0</v>
      </c>
      <c r="N30" s="197">
        <f>SUM(TTCAMXUYEN:CAMMINH!N30)</f>
        <v>0</v>
      </c>
      <c r="O30" s="197">
        <f>SUM(TTCAMXUYEN:CAMMINH!O30)</f>
        <v>0</v>
      </c>
      <c r="P30" s="197">
        <f>SUM(TTCAMXUYEN:CAMMINH!P30)</f>
        <v>0</v>
      </c>
      <c r="Q30" s="197">
        <f>SUM(TTCAMXUYEN:CAMMINH!Q30)</f>
        <v>0</v>
      </c>
      <c r="R30" s="197">
        <f>SUM(TTCAMXUYEN:CAMMINH!R30)</f>
        <v>0</v>
      </c>
      <c r="S30" s="197">
        <f>SUM(TTCAMXUYEN:CAMMINH!S30)</f>
        <v>0</v>
      </c>
      <c r="T30" s="197">
        <f>SUM(TTCAMXUYEN:CAMMINH!T30)</f>
        <v>0</v>
      </c>
      <c r="U30" s="197">
        <f>SUM(TTCAMXUYEN:CAMMINH!U30)</f>
        <v>0</v>
      </c>
      <c r="V30" s="197">
        <f>SUM(TTCAMXUYEN:CAMMINH!V30)</f>
        <v>0</v>
      </c>
      <c r="W30" s="197">
        <f>SUM(TTCAMXUYEN:CAMMINH!W30)</f>
        <v>0</v>
      </c>
      <c r="X30" s="197">
        <f>SUM(TTCAMXUYEN:CAMMINH!X30)</f>
        <v>0</v>
      </c>
      <c r="Y30" s="197">
        <f>SUM(TTCAMXUYEN:CAMMINH!Y30)</f>
        <v>0</v>
      </c>
      <c r="Z30" s="197">
        <f>SUM(TTCAMXUYEN:CAMMINH!Z30)</f>
        <v>0</v>
      </c>
      <c r="AA30" s="197">
        <f>SUM(TTCAMXUYEN:CAMMINH!AA30)</f>
        <v>0</v>
      </c>
      <c r="AB30" s="323">
        <f>SUM(TTCAMXUYEN:CAMMINH!AB30)</f>
        <v>0.48</v>
      </c>
      <c r="AC30" s="197">
        <f>SUM(TTCAMXUYEN:CAMMINH!AC30)</f>
        <v>0</v>
      </c>
      <c r="AD30" s="197">
        <f>SUM(TTCAMXUYEN:CAMMINH!AD30)</f>
        <v>0</v>
      </c>
      <c r="AE30" s="197">
        <f>SUM(TTCAMXUYEN:CAMMINH!AE30)</f>
        <v>0</v>
      </c>
      <c r="AF30" s="197">
        <f>SUM(TTCAMXUYEN:CAMMINH!AF30)</f>
        <v>0</v>
      </c>
      <c r="AG30" s="197">
        <f>SUM(TTCAMXUYEN:CAMMINH!AG30)</f>
        <v>0</v>
      </c>
      <c r="AH30" s="197">
        <f>SUM(TTCAMXUYEN:CAMMINH!AH30)</f>
        <v>0</v>
      </c>
      <c r="AI30" s="197">
        <f>SUM(TTCAMXUYEN:CAMMINH!AI30)</f>
        <v>0</v>
      </c>
      <c r="AJ30" s="197">
        <f>SUM(TTCAMXUYEN:CAMMINH!AJ30)</f>
        <v>0</v>
      </c>
      <c r="AK30" s="197">
        <f>SUM(TTCAMXUYEN:CAMMINH!AK30)</f>
        <v>0</v>
      </c>
      <c r="AL30" s="197">
        <f>SUM(TTCAMXUYEN:CAMMINH!AL30)</f>
        <v>0</v>
      </c>
      <c r="AM30" s="197">
        <f>SUM(TTCAMXUYEN:CAMMINH!AM30)</f>
        <v>0</v>
      </c>
      <c r="AN30" s="197">
        <f>SUM(TTCAMXUYEN:CAMMINH!AN30)</f>
        <v>0</v>
      </c>
      <c r="AO30" s="197">
        <f>SUM(TTCAMXUYEN:CAMMINH!AO30)</f>
        <v>0</v>
      </c>
      <c r="AP30" s="197">
        <f>SUM(TTCAMXUYEN:CAMMINH!AP30)</f>
        <v>0</v>
      </c>
      <c r="AQ30" s="197">
        <f>SUM(TTCAMXUYEN:CAMMINH!AQ30)</f>
        <v>0</v>
      </c>
      <c r="AR30" s="197">
        <f>SUM(TTCAMXUYEN:CAMMINH!AR30)</f>
        <v>0</v>
      </c>
      <c r="AS30" s="197">
        <f>SUM(TTCAMXUYEN:CAMMINH!AS30)</f>
        <v>0</v>
      </c>
      <c r="AT30" s="197">
        <f>SUM(TTCAMXUYEN:CAMMINH!AT30)</f>
        <v>0.48</v>
      </c>
      <c r="AU30" s="203">
        <f t="shared" si="0"/>
        <v>0</v>
      </c>
    </row>
    <row r="31" spans="1:47" s="111" customFormat="1" ht="15">
      <c r="A31" s="175" t="s">
        <v>168</v>
      </c>
      <c r="B31" s="176" t="s">
        <v>81</v>
      </c>
      <c r="C31" s="177" t="s">
        <v>70</v>
      </c>
      <c r="D31" s="197">
        <f>SUM(TTCAMXUYEN:CAMMINH!D31)</f>
        <v>15.860000000000001</v>
      </c>
      <c r="E31" s="197">
        <f>SUM(TTCAMXUYEN:CAMMINH!E31)</f>
        <v>0</v>
      </c>
      <c r="F31" s="197">
        <f>SUM(TTCAMXUYEN:CAMMINH!F31)</f>
        <v>0</v>
      </c>
      <c r="G31" s="197">
        <f>SUM(TTCAMXUYEN:CAMMINH!G31)</f>
        <v>0</v>
      </c>
      <c r="H31" s="197">
        <f>SUM(TTCAMXUYEN:CAMMINH!H31)</f>
        <v>0</v>
      </c>
      <c r="I31" s="197">
        <f>SUM(TTCAMXUYEN:CAMMINH!I31)</f>
        <v>0</v>
      </c>
      <c r="J31" s="197">
        <f>SUM(TTCAMXUYEN:CAMMINH!J31)</f>
        <v>0</v>
      </c>
      <c r="K31" s="197">
        <f>SUM(TTCAMXUYEN:CAMMINH!K31)</f>
        <v>0</v>
      </c>
      <c r="L31" s="197">
        <f>SUM(TTCAMXUYEN:CAMMINH!L31)</f>
        <v>0</v>
      </c>
      <c r="M31" s="197">
        <f>SUM(TTCAMXUYEN:CAMMINH!M31)</f>
        <v>0</v>
      </c>
      <c r="N31" s="197">
        <f>SUM(TTCAMXUYEN:CAMMINH!N31)</f>
        <v>0</v>
      </c>
      <c r="O31" s="197">
        <f>SUM(TTCAMXUYEN:CAMMINH!O31)</f>
        <v>0</v>
      </c>
      <c r="P31" s="197">
        <f>SUM(TTCAMXUYEN:CAMMINH!P31)</f>
        <v>0</v>
      </c>
      <c r="Q31" s="197">
        <f>SUM(TTCAMXUYEN:CAMMINH!Q31)</f>
        <v>0</v>
      </c>
      <c r="R31" s="197">
        <f>SUM(TTCAMXUYEN:CAMMINH!R31)</f>
        <v>0</v>
      </c>
      <c r="S31" s="197">
        <f>SUM(TTCAMXUYEN:CAMMINH!S31)</f>
        <v>0</v>
      </c>
      <c r="T31" s="197">
        <f>SUM(TTCAMXUYEN:CAMMINH!T31)</f>
        <v>0</v>
      </c>
      <c r="U31" s="197">
        <f>SUM(TTCAMXUYEN:CAMMINH!U31)</f>
        <v>0</v>
      </c>
      <c r="V31" s="197">
        <f>SUM(TTCAMXUYEN:CAMMINH!V31)</f>
        <v>0</v>
      </c>
      <c r="W31" s="197">
        <f>SUM(TTCAMXUYEN:CAMMINH!W31)</f>
        <v>0</v>
      </c>
      <c r="X31" s="197">
        <f>SUM(TTCAMXUYEN:CAMMINH!X31)</f>
        <v>0</v>
      </c>
      <c r="Y31" s="197">
        <f>SUM(TTCAMXUYEN:CAMMINH!Y31)</f>
        <v>0</v>
      </c>
      <c r="Z31" s="197">
        <f>SUM(TTCAMXUYEN:CAMMINH!Z31)</f>
        <v>0</v>
      </c>
      <c r="AA31" s="197">
        <f>SUM(TTCAMXUYEN:CAMMINH!AA31)</f>
        <v>0</v>
      </c>
      <c r="AB31" s="197">
        <f>SUM(TTCAMXUYEN:CAMMINH!AB31)</f>
        <v>0</v>
      </c>
      <c r="AC31" s="323">
        <f>SUM(TTCAMXUYEN:CAMMINH!AC31)</f>
        <v>15.860000000000001</v>
      </c>
      <c r="AD31" s="197">
        <f>SUM(TTCAMXUYEN:CAMMINH!AD31)</f>
        <v>0</v>
      </c>
      <c r="AE31" s="197">
        <f>SUM(TTCAMXUYEN:CAMMINH!AE31)</f>
        <v>0</v>
      </c>
      <c r="AF31" s="197">
        <f>SUM(TTCAMXUYEN:CAMMINH!AF31)</f>
        <v>0</v>
      </c>
      <c r="AG31" s="197">
        <f>SUM(TTCAMXUYEN:CAMMINH!AG31)</f>
        <v>0</v>
      </c>
      <c r="AH31" s="197">
        <f>SUM(TTCAMXUYEN:CAMMINH!AH31)</f>
        <v>0</v>
      </c>
      <c r="AI31" s="197">
        <f>SUM(TTCAMXUYEN:CAMMINH!AI31)</f>
        <v>0</v>
      </c>
      <c r="AJ31" s="197">
        <f>SUM(TTCAMXUYEN:CAMMINH!AJ31)</f>
        <v>0</v>
      </c>
      <c r="AK31" s="197">
        <f>SUM(TTCAMXUYEN:CAMMINH!AK31)</f>
        <v>0</v>
      </c>
      <c r="AL31" s="197">
        <f>SUM(TTCAMXUYEN:CAMMINH!AL31)</f>
        <v>0</v>
      </c>
      <c r="AM31" s="197">
        <f>SUM(TTCAMXUYEN:CAMMINH!AM31)</f>
        <v>0</v>
      </c>
      <c r="AN31" s="197">
        <f>SUM(TTCAMXUYEN:CAMMINH!AN31)</f>
        <v>0</v>
      </c>
      <c r="AO31" s="197">
        <f>SUM(TTCAMXUYEN:CAMMINH!AO31)</f>
        <v>0</v>
      </c>
      <c r="AP31" s="197">
        <f>SUM(TTCAMXUYEN:CAMMINH!AP31)</f>
        <v>0</v>
      </c>
      <c r="AQ31" s="197">
        <f>SUM(TTCAMXUYEN:CAMMINH!AQ31)</f>
        <v>0</v>
      </c>
      <c r="AR31" s="197">
        <f>SUM(TTCAMXUYEN:CAMMINH!AR31)</f>
        <v>0</v>
      </c>
      <c r="AS31" s="197">
        <f>SUM(TTCAMXUYEN:CAMMINH!AS31)</f>
        <v>0</v>
      </c>
      <c r="AT31" s="197">
        <f>SUM(TTCAMXUYEN:CAMMINH!AT31)</f>
        <v>23.36</v>
      </c>
      <c r="AU31" s="203">
        <f t="shared" si="0"/>
        <v>7.4999999999999982</v>
      </c>
    </row>
    <row r="32" spans="1:47" s="111" customFormat="1" ht="15">
      <c r="A32" s="175" t="s">
        <v>169</v>
      </c>
      <c r="B32" s="176" t="s">
        <v>88</v>
      </c>
      <c r="C32" s="177" t="s">
        <v>93</v>
      </c>
      <c r="D32" s="197">
        <f>SUM(TTCAMXUYEN:CAMMINH!D32)</f>
        <v>1608.01</v>
      </c>
      <c r="E32" s="197">
        <f>SUM(TTCAMXUYEN:CAMMINH!E32)</f>
        <v>0</v>
      </c>
      <c r="F32" s="197">
        <f>SUM(TTCAMXUYEN:CAMMINH!F32)</f>
        <v>0</v>
      </c>
      <c r="G32" s="197">
        <f>SUM(TTCAMXUYEN:CAMMINH!G32)</f>
        <v>0</v>
      </c>
      <c r="H32" s="197">
        <f>SUM(TTCAMXUYEN:CAMMINH!H32)</f>
        <v>0</v>
      </c>
      <c r="I32" s="197">
        <f>SUM(TTCAMXUYEN:CAMMINH!I32)</f>
        <v>0</v>
      </c>
      <c r="J32" s="197">
        <f>SUM(TTCAMXUYEN:CAMMINH!J32)</f>
        <v>0</v>
      </c>
      <c r="K32" s="197">
        <f>SUM(TTCAMXUYEN:CAMMINH!K32)</f>
        <v>0</v>
      </c>
      <c r="L32" s="197">
        <f>SUM(TTCAMXUYEN:CAMMINH!L32)</f>
        <v>0</v>
      </c>
      <c r="M32" s="197">
        <f>SUM(TTCAMXUYEN:CAMMINH!M32)</f>
        <v>0</v>
      </c>
      <c r="N32" s="197">
        <f>SUM(TTCAMXUYEN:CAMMINH!N32)</f>
        <v>0</v>
      </c>
      <c r="O32" s="197">
        <f>SUM(TTCAMXUYEN:CAMMINH!O32)</f>
        <v>0</v>
      </c>
      <c r="P32" s="197">
        <f>SUM(TTCAMXUYEN:CAMMINH!P32)</f>
        <v>0</v>
      </c>
      <c r="Q32" s="197">
        <f>SUM(TTCAMXUYEN:CAMMINH!Q32)</f>
        <v>11.530000000000001</v>
      </c>
      <c r="R32" s="197">
        <f>SUM(TTCAMXUYEN:CAMMINH!R32)</f>
        <v>0</v>
      </c>
      <c r="S32" s="197">
        <f>SUM(TTCAMXUYEN:CAMMINH!S32)</f>
        <v>0</v>
      </c>
      <c r="T32" s="197">
        <f>SUM(TTCAMXUYEN:CAMMINH!T32)</f>
        <v>0</v>
      </c>
      <c r="U32" s="197">
        <f>SUM(TTCAMXUYEN:CAMMINH!U32)</f>
        <v>0</v>
      </c>
      <c r="V32" s="197">
        <f>SUM(TTCAMXUYEN:CAMMINH!V32)</f>
        <v>0</v>
      </c>
      <c r="W32" s="197">
        <f>SUM(TTCAMXUYEN:CAMMINH!W32)</f>
        <v>0</v>
      </c>
      <c r="X32" s="197">
        <f>SUM(TTCAMXUYEN:CAMMINH!X32)</f>
        <v>0</v>
      </c>
      <c r="Y32" s="197">
        <f>SUM(TTCAMXUYEN:CAMMINH!Y32)</f>
        <v>0</v>
      </c>
      <c r="Z32" s="197">
        <f>SUM(TTCAMXUYEN:CAMMINH!Z32)</f>
        <v>11.530000000000001</v>
      </c>
      <c r="AA32" s="197">
        <f>SUM(TTCAMXUYEN:CAMMINH!AA32)</f>
        <v>0</v>
      </c>
      <c r="AB32" s="197">
        <f>SUM(TTCAMXUYEN:CAMMINH!AB32)</f>
        <v>0</v>
      </c>
      <c r="AC32" s="197">
        <f>SUM(TTCAMXUYEN:CAMMINH!AC32)</f>
        <v>0</v>
      </c>
      <c r="AD32" s="323">
        <f>SUM(TTCAMXUYEN:CAMMINH!AD32)</f>
        <v>1596.4799999999998</v>
      </c>
      <c r="AE32" s="197">
        <f>SUM(TTCAMXUYEN:CAMMINH!AE32)</f>
        <v>0</v>
      </c>
      <c r="AF32" s="197">
        <f>SUM(TTCAMXUYEN:CAMMINH!AF32)</f>
        <v>0</v>
      </c>
      <c r="AG32" s="197">
        <f>SUM(TTCAMXUYEN:CAMMINH!AG32)</f>
        <v>0</v>
      </c>
      <c r="AH32" s="197">
        <f>SUM(TTCAMXUYEN:CAMMINH!AH32)</f>
        <v>0</v>
      </c>
      <c r="AI32" s="197">
        <f>SUM(TTCAMXUYEN:CAMMINH!AI32)</f>
        <v>0</v>
      </c>
      <c r="AJ32" s="197">
        <f>SUM(TTCAMXUYEN:CAMMINH!AJ32)</f>
        <v>0</v>
      </c>
      <c r="AK32" s="197">
        <f>SUM(TTCAMXUYEN:CAMMINH!AK32)</f>
        <v>0</v>
      </c>
      <c r="AL32" s="197">
        <f>SUM(TTCAMXUYEN:CAMMINH!AL32)</f>
        <v>0</v>
      </c>
      <c r="AM32" s="197">
        <f>SUM(TTCAMXUYEN:CAMMINH!AM32)</f>
        <v>0</v>
      </c>
      <c r="AN32" s="197">
        <f>SUM(TTCAMXUYEN:CAMMINH!AN32)</f>
        <v>0</v>
      </c>
      <c r="AO32" s="197">
        <f>SUM(TTCAMXUYEN:CAMMINH!AO32)</f>
        <v>0</v>
      </c>
      <c r="AP32" s="197">
        <f>SUM(TTCAMXUYEN:CAMMINH!AP32)</f>
        <v>0</v>
      </c>
      <c r="AQ32" s="197">
        <f>SUM(TTCAMXUYEN:CAMMINH!AQ32)</f>
        <v>0</v>
      </c>
      <c r="AR32" s="197">
        <f>SUM(TTCAMXUYEN:CAMMINH!AR32)</f>
        <v>0</v>
      </c>
      <c r="AS32" s="197">
        <f>SUM(TTCAMXUYEN:CAMMINH!AS32)</f>
        <v>11.530000000000001</v>
      </c>
      <c r="AT32" s="197">
        <f>SUM(TTCAMXUYEN:CAMMINH!AT32)</f>
        <v>1717.6899999999996</v>
      </c>
      <c r="AU32" s="203">
        <f t="shared" si="0"/>
        <v>109.67999999999961</v>
      </c>
    </row>
    <row r="33" spans="1:47" s="111" customFormat="1" ht="15">
      <c r="A33" s="175" t="s">
        <v>170</v>
      </c>
      <c r="B33" s="176" t="s">
        <v>89</v>
      </c>
      <c r="C33" s="177" t="s">
        <v>94</v>
      </c>
      <c r="D33" s="197">
        <f>SUM(TTCAMXUYEN:CAMMINH!D33)</f>
        <v>132.84</v>
      </c>
      <c r="E33" s="197">
        <f>SUM(TTCAMXUYEN:CAMMINH!E33)</f>
        <v>0</v>
      </c>
      <c r="F33" s="197">
        <f>SUM(TTCAMXUYEN:CAMMINH!F33)</f>
        <v>0</v>
      </c>
      <c r="G33" s="197">
        <f>SUM(TTCAMXUYEN:CAMMINH!G33)</f>
        <v>0</v>
      </c>
      <c r="H33" s="197">
        <f>SUM(TTCAMXUYEN:CAMMINH!H33)</f>
        <v>0</v>
      </c>
      <c r="I33" s="197">
        <f>SUM(TTCAMXUYEN:CAMMINH!I33)</f>
        <v>0</v>
      </c>
      <c r="J33" s="197">
        <f>SUM(TTCAMXUYEN:CAMMINH!J33)</f>
        <v>0</v>
      </c>
      <c r="K33" s="197">
        <f>SUM(TTCAMXUYEN:CAMMINH!K33)</f>
        <v>0</v>
      </c>
      <c r="L33" s="197">
        <f>SUM(TTCAMXUYEN:CAMMINH!L33)</f>
        <v>0</v>
      </c>
      <c r="M33" s="197">
        <f>SUM(TTCAMXUYEN:CAMMINH!M33)</f>
        <v>0</v>
      </c>
      <c r="N33" s="197">
        <f>SUM(TTCAMXUYEN:CAMMINH!N33)</f>
        <v>0</v>
      </c>
      <c r="O33" s="197">
        <f>SUM(TTCAMXUYEN:CAMMINH!O33)</f>
        <v>0</v>
      </c>
      <c r="P33" s="197">
        <f>SUM(TTCAMXUYEN:CAMMINH!P33)</f>
        <v>0</v>
      </c>
      <c r="Q33" s="197">
        <f>SUM(TTCAMXUYEN:CAMMINH!Q33)</f>
        <v>17.439999999999998</v>
      </c>
      <c r="R33" s="197">
        <f>SUM(TTCAMXUYEN:CAMMINH!R33)</f>
        <v>0</v>
      </c>
      <c r="S33" s="197">
        <f>SUM(TTCAMXUYEN:CAMMINH!S33)</f>
        <v>0</v>
      </c>
      <c r="T33" s="197">
        <f>SUM(TTCAMXUYEN:CAMMINH!T33)</f>
        <v>0</v>
      </c>
      <c r="U33" s="197">
        <f>SUM(TTCAMXUYEN:CAMMINH!U33)</f>
        <v>0</v>
      </c>
      <c r="V33" s="197">
        <f>SUM(TTCAMXUYEN:CAMMINH!V33)</f>
        <v>0</v>
      </c>
      <c r="W33" s="197">
        <f>SUM(TTCAMXUYEN:CAMMINH!W33)</f>
        <v>11.54</v>
      </c>
      <c r="X33" s="197">
        <f>SUM(TTCAMXUYEN:CAMMINH!X33)</f>
        <v>0</v>
      </c>
      <c r="Y33" s="197">
        <f>SUM(TTCAMXUYEN:CAMMINH!Y33)</f>
        <v>0</v>
      </c>
      <c r="Z33" s="197">
        <f>SUM(TTCAMXUYEN:CAMMINH!Z33)</f>
        <v>5.83</v>
      </c>
      <c r="AA33" s="197">
        <f>SUM(TTCAMXUYEN:CAMMINH!AA33)</f>
        <v>0</v>
      </c>
      <c r="AB33" s="197">
        <f>SUM(TTCAMXUYEN:CAMMINH!AB33)</f>
        <v>0</v>
      </c>
      <c r="AC33" s="197">
        <f>SUM(TTCAMXUYEN:CAMMINH!AC33)</f>
        <v>0</v>
      </c>
      <c r="AD33" s="197">
        <f>SUM(TTCAMXUYEN:CAMMINH!AD33)</f>
        <v>0</v>
      </c>
      <c r="AE33" s="323">
        <f>SUM(TTCAMXUYEN:CAMMINH!AE33)</f>
        <v>115.4</v>
      </c>
      <c r="AF33" s="197">
        <f>SUM(TTCAMXUYEN:CAMMINH!AF33)</f>
        <v>0</v>
      </c>
      <c r="AG33" s="197">
        <f>SUM(TTCAMXUYEN:CAMMINH!AG33)</f>
        <v>0</v>
      </c>
      <c r="AH33" s="197">
        <f>SUM(TTCAMXUYEN:CAMMINH!AH33)</f>
        <v>0</v>
      </c>
      <c r="AI33" s="197">
        <f>SUM(TTCAMXUYEN:CAMMINH!AI33)</f>
        <v>0</v>
      </c>
      <c r="AJ33" s="197">
        <f>SUM(TTCAMXUYEN:CAMMINH!AJ33)</f>
        <v>0</v>
      </c>
      <c r="AK33" s="197">
        <f>SUM(TTCAMXUYEN:CAMMINH!AK33)</f>
        <v>0</v>
      </c>
      <c r="AL33" s="197">
        <f>SUM(TTCAMXUYEN:CAMMINH!AL33)</f>
        <v>0</v>
      </c>
      <c r="AM33" s="197">
        <f>SUM(TTCAMXUYEN:CAMMINH!AM33)</f>
        <v>0</v>
      </c>
      <c r="AN33" s="197">
        <f>SUM(TTCAMXUYEN:CAMMINH!AN33)</f>
        <v>7.0000000000000007E-2</v>
      </c>
      <c r="AO33" s="197">
        <f>SUM(TTCAMXUYEN:CAMMINH!AO33)</f>
        <v>0</v>
      </c>
      <c r="AP33" s="197">
        <f>SUM(TTCAMXUYEN:CAMMINH!AP33)</f>
        <v>0</v>
      </c>
      <c r="AQ33" s="197">
        <f>SUM(TTCAMXUYEN:CAMMINH!AQ33)</f>
        <v>0</v>
      </c>
      <c r="AR33" s="197">
        <f>SUM(TTCAMXUYEN:CAMMINH!AR33)</f>
        <v>0</v>
      </c>
      <c r="AS33" s="197">
        <f>SUM(TTCAMXUYEN:CAMMINH!AS33)</f>
        <v>17.439999999999998</v>
      </c>
      <c r="AT33" s="197">
        <f>SUM(TTCAMXUYEN:CAMMINH!AT33)</f>
        <v>147.78</v>
      </c>
      <c r="AU33" s="203">
        <f t="shared" si="0"/>
        <v>14.939999999999998</v>
      </c>
    </row>
    <row r="34" spans="1:47" s="111" customFormat="1" ht="15">
      <c r="A34" s="175" t="s">
        <v>171</v>
      </c>
      <c r="B34" s="176" t="s">
        <v>90</v>
      </c>
      <c r="C34" s="177" t="s">
        <v>98</v>
      </c>
      <c r="D34" s="197">
        <f>SUM(TTCAMXUYEN:CAMMINH!D34)</f>
        <v>64.37</v>
      </c>
      <c r="E34" s="197">
        <f>SUM(TTCAMXUYEN:CAMMINH!E34)</f>
        <v>0</v>
      </c>
      <c r="F34" s="197">
        <f>SUM(TTCAMXUYEN:CAMMINH!F34)</f>
        <v>0</v>
      </c>
      <c r="G34" s="197">
        <f>SUM(TTCAMXUYEN:CAMMINH!G34)</f>
        <v>0</v>
      </c>
      <c r="H34" s="197">
        <f>SUM(TTCAMXUYEN:CAMMINH!H34)</f>
        <v>0</v>
      </c>
      <c r="I34" s="197">
        <f>SUM(TTCAMXUYEN:CAMMINH!I34)</f>
        <v>0</v>
      </c>
      <c r="J34" s="197">
        <f>SUM(TTCAMXUYEN:CAMMINH!J34)</f>
        <v>0</v>
      </c>
      <c r="K34" s="197">
        <f>SUM(TTCAMXUYEN:CAMMINH!K34)</f>
        <v>0</v>
      </c>
      <c r="L34" s="197">
        <f>SUM(TTCAMXUYEN:CAMMINH!L34)</f>
        <v>0</v>
      </c>
      <c r="M34" s="197">
        <f>SUM(TTCAMXUYEN:CAMMINH!M34)</f>
        <v>0</v>
      </c>
      <c r="N34" s="197">
        <f>SUM(TTCAMXUYEN:CAMMINH!N34)</f>
        <v>0</v>
      </c>
      <c r="O34" s="197">
        <f>SUM(TTCAMXUYEN:CAMMINH!O34)</f>
        <v>0</v>
      </c>
      <c r="P34" s="197">
        <f>SUM(TTCAMXUYEN:CAMMINH!P34)</f>
        <v>0</v>
      </c>
      <c r="Q34" s="197">
        <f>SUM(TTCAMXUYEN:CAMMINH!Q34)</f>
        <v>1.1100000000000001</v>
      </c>
      <c r="R34" s="197">
        <f>SUM(TTCAMXUYEN:CAMMINH!R34)</f>
        <v>0</v>
      </c>
      <c r="S34" s="197">
        <f>SUM(TTCAMXUYEN:CAMMINH!S34)</f>
        <v>0</v>
      </c>
      <c r="T34" s="197">
        <f>SUM(TTCAMXUYEN:CAMMINH!T34)</f>
        <v>0</v>
      </c>
      <c r="U34" s="197">
        <f>SUM(TTCAMXUYEN:CAMMINH!U34)</f>
        <v>0</v>
      </c>
      <c r="V34" s="197">
        <f>SUM(TTCAMXUYEN:CAMMINH!V34)</f>
        <v>0</v>
      </c>
      <c r="W34" s="197">
        <f>SUM(TTCAMXUYEN:CAMMINH!W34)</f>
        <v>0</v>
      </c>
      <c r="X34" s="197">
        <f>SUM(TTCAMXUYEN:CAMMINH!X34)</f>
        <v>0</v>
      </c>
      <c r="Y34" s="197">
        <f>SUM(TTCAMXUYEN:CAMMINH!Y34)</f>
        <v>0</v>
      </c>
      <c r="Z34" s="197">
        <f>SUM(TTCAMXUYEN:CAMMINH!Z34)</f>
        <v>0.8</v>
      </c>
      <c r="AA34" s="197">
        <f>SUM(TTCAMXUYEN:CAMMINH!AA34)</f>
        <v>0</v>
      </c>
      <c r="AB34" s="197">
        <f>SUM(TTCAMXUYEN:CAMMINH!AB34)</f>
        <v>0</v>
      </c>
      <c r="AC34" s="197">
        <f>SUM(TTCAMXUYEN:CAMMINH!AC34)</f>
        <v>0</v>
      </c>
      <c r="AD34" s="197">
        <f>SUM(TTCAMXUYEN:CAMMINH!AD34)</f>
        <v>0.01</v>
      </c>
      <c r="AE34" s="197">
        <f>SUM(TTCAMXUYEN:CAMMINH!AE34)</f>
        <v>0</v>
      </c>
      <c r="AF34" s="323">
        <f>SUM(TTCAMXUYEN:CAMMINH!AF34)</f>
        <v>63.26</v>
      </c>
      <c r="AG34" s="197">
        <f>SUM(TTCAMXUYEN:CAMMINH!AG34)</f>
        <v>0</v>
      </c>
      <c r="AH34" s="197">
        <f>SUM(TTCAMXUYEN:CAMMINH!AH34)</f>
        <v>0</v>
      </c>
      <c r="AI34" s="197">
        <f>SUM(TTCAMXUYEN:CAMMINH!AI34)</f>
        <v>0</v>
      </c>
      <c r="AJ34" s="197">
        <f>SUM(TTCAMXUYEN:CAMMINH!AJ34)</f>
        <v>0</v>
      </c>
      <c r="AK34" s="197">
        <f>SUM(TTCAMXUYEN:CAMMINH!AK34)</f>
        <v>0</v>
      </c>
      <c r="AL34" s="197">
        <f>SUM(TTCAMXUYEN:CAMMINH!AL34)</f>
        <v>0.3</v>
      </c>
      <c r="AM34" s="197">
        <f>SUM(TTCAMXUYEN:CAMMINH!AM34)</f>
        <v>0</v>
      </c>
      <c r="AN34" s="197">
        <f>SUM(TTCAMXUYEN:CAMMINH!AN34)</f>
        <v>0</v>
      </c>
      <c r="AO34" s="197">
        <f>SUM(TTCAMXUYEN:CAMMINH!AO34)</f>
        <v>0</v>
      </c>
      <c r="AP34" s="197">
        <f>SUM(TTCAMXUYEN:CAMMINH!AP34)</f>
        <v>0</v>
      </c>
      <c r="AQ34" s="197">
        <f>SUM(TTCAMXUYEN:CAMMINH!AQ34)</f>
        <v>0</v>
      </c>
      <c r="AR34" s="197">
        <f>SUM(TTCAMXUYEN:CAMMINH!AR34)</f>
        <v>0</v>
      </c>
      <c r="AS34" s="197">
        <f>SUM(TTCAMXUYEN:CAMMINH!AS34)</f>
        <v>1.1100000000000001</v>
      </c>
      <c r="AT34" s="197">
        <f>SUM(TTCAMXUYEN:CAMMINH!AT34)</f>
        <v>68.400000000000006</v>
      </c>
      <c r="AU34" s="203">
        <f t="shared" si="0"/>
        <v>4.0300000000000011</v>
      </c>
    </row>
    <row r="35" spans="1:47" s="111" customFormat="1" ht="16.5">
      <c r="A35" s="175" t="s">
        <v>172</v>
      </c>
      <c r="B35" s="176" t="s">
        <v>113</v>
      </c>
      <c r="C35" s="177" t="s">
        <v>95</v>
      </c>
      <c r="D35" s="197">
        <f>SUM(TTCAMXUYEN:CAMMINH!D35)</f>
        <v>0.83000000000000007</v>
      </c>
      <c r="E35" s="197">
        <f>SUM(TTCAMXUYEN:CAMMINH!E35)</f>
        <v>0</v>
      </c>
      <c r="F35" s="197">
        <f>SUM(TTCAMXUYEN:CAMMINH!F35)</f>
        <v>0</v>
      </c>
      <c r="G35" s="197">
        <f>SUM(TTCAMXUYEN:CAMMINH!G35)</f>
        <v>0</v>
      </c>
      <c r="H35" s="197">
        <f>SUM(TTCAMXUYEN:CAMMINH!H35)</f>
        <v>0</v>
      </c>
      <c r="I35" s="197">
        <f>SUM(TTCAMXUYEN:CAMMINH!I35)</f>
        <v>0</v>
      </c>
      <c r="J35" s="197">
        <f>SUM(TTCAMXUYEN:CAMMINH!J35)</f>
        <v>0</v>
      </c>
      <c r="K35" s="197">
        <f>SUM(TTCAMXUYEN:CAMMINH!K35)</f>
        <v>0</v>
      </c>
      <c r="L35" s="197">
        <f>SUM(TTCAMXUYEN:CAMMINH!L35)</f>
        <v>0</v>
      </c>
      <c r="M35" s="197">
        <f>SUM(TTCAMXUYEN:CAMMINH!M35)</f>
        <v>0</v>
      </c>
      <c r="N35" s="197">
        <f>SUM(TTCAMXUYEN:CAMMINH!N35)</f>
        <v>0</v>
      </c>
      <c r="O35" s="197">
        <f>SUM(TTCAMXUYEN:CAMMINH!O35)</f>
        <v>0</v>
      </c>
      <c r="P35" s="197">
        <f>SUM(TTCAMXUYEN:CAMMINH!P35)</f>
        <v>0</v>
      </c>
      <c r="Q35" s="197">
        <f>SUM(TTCAMXUYEN:CAMMINH!Q35)</f>
        <v>0</v>
      </c>
      <c r="R35" s="197">
        <f>SUM(TTCAMXUYEN:CAMMINH!R35)</f>
        <v>0</v>
      </c>
      <c r="S35" s="197">
        <f>SUM(TTCAMXUYEN:CAMMINH!S35)</f>
        <v>0</v>
      </c>
      <c r="T35" s="197">
        <f>SUM(TTCAMXUYEN:CAMMINH!T35)</f>
        <v>0</v>
      </c>
      <c r="U35" s="197">
        <f>SUM(TTCAMXUYEN:CAMMINH!U35)</f>
        <v>0</v>
      </c>
      <c r="V35" s="197">
        <f>SUM(TTCAMXUYEN:CAMMINH!V35)</f>
        <v>0</v>
      </c>
      <c r="W35" s="197">
        <f>SUM(TTCAMXUYEN:CAMMINH!W35)</f>
        <v>0</v>
      </c>
      <c r="X35" s="197">
        <f>SUM(TTCAMXUYEN:CAMMINH!X35)</f>
        <v>0</v>
      </c>
      <c r="Y35" s="197">
        <f>SUM(TTCAMXUYEN:CAMMINH!Y35)</f>
        <v>0</v>
      </c>
      <c r="Z35" s="197">
        <f>SUM(TTCAMXUYEN:CAMMINH!Z35)</f>
        <v>0</v>
      </c>
      <c r="AA35" s="197">
        <f>SUM(TTCAMXUYEN:CAMMINH!AA35)</f>
        <v>0</v>
      </c>
      <c r="AB35" s="197">
        <f>SUM(TTCAMXUYEN:CAMMINH!AB35)</f>
        <v>0</v>
      </c>
      <c r="AC35" s="197">
        <f>SUM(TTCAMXUYEN:CAMMINH!AC35)</f>
        <v>0</v>
      </c>
      <c r="AD35" s="197">
        <f>SUM(TTCAMXUYEN:CAMMINH!AD35)</f>
        <v>0</v>
      </c>
      <c r="AE35" s="197">
        <f>SUM(TTCAMXUYEN:CAMMINH!AE35)</f>
        <v>0</v>
      </c>
      <c r="AF35" s="197">
        <f>SUM(TTCAMXUYEN:CAMMINH!AF35)</f>
        <v>0</v>
      </c>
      <c r="AG35" s="323">
        <f>SUM(TTCAMXUYEN:CAMMINH!AG35)</f>
        <v>0.83000000000000007</v>
      </c>
      <c r="AH35" s="197">
        <f>SUM(TTCAMXUYEN:CAMMINH!AH35)</f>
        <v>0</v>
      </c>
      <c r="AI35" s="197">
        <f>SUM(TTCAMXUYEN:CAMMINH!AI35)</f>
        <v>0</v>
      </c>
      <c r="AJ35" s="197">
        <f>SUM(TTCAMXUYEN:CAMMINH!AJ35)</f>
        <v>0</v>
      </c>
      <c r="AK35" s="197">
        <f>SUM(TTCAMXUYEN:CAMMINH!AK35)</f>
        <v>0</v>
      </c>
      <c r="AL35" s="197">
        <f>SUM(TTCAMXUYEN:CAMMINH!AL35)</f>
        <v>0</v>
      </c>
      <c r="AM35" s="197">
        <f>SUM(TTCAMXUYEN:CAMMINH!AM35)</f>
        <v>0</v>
      </c>
      <c r="AN35" s="197">
        <f>SUM(TTCAMXUYEN:CAMMINH!AN35)</f>
        <v>0</v>
      </c>
      <c r="AO35" s="197">
        <f>SUM(TTCAMXUYEN:CAMMINH!AO35)</f>
        <v>0</v>
      </c>
      <c r="AP35" s="197">
        <f>SUM(TTCAMXUYEN:CAMMINH!AP35)</f>
        <v>0</v>
      </c>
      <c r="AQ35" s="197">
        <f>SUM(TTCAMXUYEN:CAMMINH!AQ35)</f>
        <v>0</v>
      </c>
      <c r="AR35" s="197">
        <f>SUM(TTCAMXUYEN:CAMMINH!AR35)</f>
        <v>0</v>
      </c>
      <c r="AS35" s="197">
        <f>SUM(TTCAMXUYEN:CAMMINH!AS35)</f>
        <v>0</v>
      </c>
      <c r="AT35" s="197">
        <f>SUM(TTCAMXUYEN:CAMMINH!AT35)</f>
        <v>0.83000000000000007</v>
      </c>
      <c r="AU35" s="203">
        <f t="shared" si="0"/>
        <v>0</v>
      </c>
    </row>
    <row r="36" spans="1:47" s="111" customFormat="1" ht="15">
      <c r="A36" s="175" t="s">
        <v>173</v>
      </c>
      <c r="B36" s="176" t="s">
        <v>117</v>
      </c>
      <c r="C36" s="177" t="s">
        <v>114</v>
      </c>
      <c r="D36" s="197">
        <f>SUM(TTCAMXUYEN:CAMMINH!D36)</f>
        <v>0</v>
      </c>
      <c r="E36" s="197">
        <f>SUM(TTCAMXUYEN:CAMMINH!E36)</f>
        <v>0</v>
      </c>
      <c r="F36" s="197">
        <f>SUM(TTCAMXUYEN:CAMMINH!F36)</f>
        <v>0</v>
      </c>
      <c r="G36" s="197">
        <f>SUM(TTCAMXUYEN:CAMMINH!G36)</f>
        <v>0</v>
      </c>
      <c r="H36" s="197">
        <f>SUM(TTCAMXUYEN:CAMMINH!H36)</f>
        <v>0</v>
      </c>
      <c r="I36" s="197">
        <f>SUM(TTCAMXUYEN:CAMMINH!I36)</f>
        <v>0</v>
      </c>
      <c r="J36" s="197">
        <f>SUM(TTCAMXUYEN:CAMMINH!J36)</f>
        <v>0</v>
      </c>
      <c r="K36" s="197">
        <f>SUM(TTCAMXUYEN:CAMMINH!K36)</f>
        <v>0</v>
      </c>
      <c r="L36" s="197">
        <f>SUM(TTCAMXUYEN:CAMMINH!L36)</f>
        <v>0</v>
      </c>
      <c r="M36" s="197">
        <f>SUM(TTCAMXUYEN:CAMMINH!M36)</f>
        <v>0</v>
      </c>
      <c r="N36" s="197">
        <f>SUM(TTCAMXUYEN:CAMMINH!N36)</f>
        <v>0</v>
      </c>
      <c r="O36" s="197">
        <f>SUM(TTCAMXUYEN:CAMMINH!O36)</f>
        <v>0</v>
      </c>
      <c r="P36" s="197">
        <f>SUM(TTCAMXUYEN:CAMMINH!P36)</f>
        <v>0</v>
      </c>
      <c r="Q36" s="197">
        <f>SUM(TTCAMXUYEN:CAMMINH!Q36)</f>
        <v>0</v>
      </c>
      <c r="R36" s="197">
        <f>SUM(TTCAMXUYEN:CAMMINH!R36)</f>
        <v>0</v>
      </c>
      <c r="S36" s="197">
        <f>SUM(TTCAMXUYEN:CAMMINH!S36)</f>
        <v>0</v>
      </c>
      <c r="T36" s="197">
        <f>SUM(TTCAMXUYEN:CAMMINH!T36)</f>
        <v>0</v>
      </c>
      <c r="U36" s="197">
        <f>SUM(TTCAMXUYEN:CAMMINH!U36)</f>
        <v>0</v>
      </c>
      <c r="V36" s="197">
        <f>SUM(TTCAMXUYEN:CAMMINH!V36)</f>
        <v>0</v>
      </c>
      <c r="W36" s="197">
        <f>SUM(TTCAMXUYEN:CAMMINH!W36)</f>
        <v>0</v>
      </c>
      <c r="X36" s="197">
        <f>SUM(TTCAMXUYEN:CAMMINH!X36)</f>
        <v>0</v>
      </c>
      <c r="Y36" s="197">
        <f>SUM(TTCAMXUYEN:CAMMINH!Y36)</f>
        <v>0</v>
      </c>
      <c r="Z36" s="197">
        <f>SUM(TTCAMXUYEN:CAMMINH!Z36)</f>
        <v>0</v>
      </c>
      <c r="AA36" s="197">
        <f>SUM(TTCAMXUYEN:CAMMINH!AA36)</f>
        <v>0</v>
      </c>
      <c r="AB36" s="197">
        <f>SUM(TTCAMXUYEN:CAMMINH!AB36)</f>
        <v>0</v>
      </c>
      <c r="AC36" s="197">
        <f>SUM(TTCAMXUYEN:CAMMINH!AC36)</f>
        <v>0</v>
      </c>
      <c r="AD36" s="197">
        <f>SUM(TTCAMXUYEN:CAMMINH!AD36)</f>
        <v>0</v>
      </c>
      <c r="AE36" s="197">
        <f>SUM(TTCAMXUYEN:CAMMINH!AE36)</f>
        <v>0</v>
      </c>
      <c r="AF36" s="197">
        <f>SUM(TTCAMXUYEN:CAMMINH!AF36)</f>
        <v>0</v>
      </c>
      <c r="AG36" s="197">
        <f>SUM(TTCAMXUYEN:CAMMINH!AG36)</f>
        <v>0</v>
      </c>
      <c r="AH36" s="323">
        <f>SUM(TTCAMXUYEN:CAMMINH!AH36)</f>
        <v>0</v>
      </c>
      <c r="AI36" s="197">
        <f>SUM(TTCAMXUYEN:CAMMINH!AI36)</f>
        <v>0</v>
      </c>
      <c r="AJ36" s="197">
        <f>SUM(TTCAMXUYEN:CAMMINH!AJ36)</f>
        <v>0</v>
      </c>
      <c r="AK36" s="197">
        <f>SUM(TTCAMXUYEN:CAMMINH!AK36)</f>
        <v>0</v>
      </c>
      <c r="AL36" s="197">
        <f>SUM(TTCAMXUYEN:CAMMINH!AL36)</f>
        <v>0</v>
      </c>
      <c r="AM36" s="197">
        <f>SUM(TTCAMXUYEN:CAMMINH!AM36)</f>
        <v>0</v>
      </c>
      <c r="AN36" s="197">
        <f>SUM(TTCAMXUYEN:CAMMINH!AN36)</f>
        <v>0</v>
      </c>
      <c r="AO36" s="197">
        <f>SUM(TTCAMXUYEN:CAMMINH!AO36)</f>
        <v>0</v>
      </c>
      <c r="AP36" s="197">
        <f>SUM(TTCAMXUYEN:CAMMINH!AP36)</f>
        <v>0</v>
      </c>
      <c r="AQ36" s="197">
        <f>SUM(TTCAMXUYEN:CAMMINH!AQ36)</f>
        <v>0</v>
      </c>
      <c r="AR36" s="197">
        <f>SUM(TTCAMXUYEN:CAMMINH!AR36)</f>
        <v>0</v>
      </c>
      <c r="AS36" s="197">
        <f>SUM(TTCAMXUYEN:CAMMINH!AS36)</f>
        <v>0</v>
      </c>
      <c r="AT36" s="197">
        <f>SUM(TTCAMXUYEN:CAMMINH!AT36)</f>
        <v>0</v>
      </c>
      <c r="AU36" s="203">
        <f t="shared" si="0"/>
        <v>0</v>
      </c>
    </row>
    <row r="37" spans="1:47" s="111" customFormat="1" ht="15">
      <c r="A37" s="175" t="s">
        <v>174</v>
      </c>
      <c r="B37" s="176" t="s">
        <v>91</v>
      </c>
      <c r="C37" s="177" t="s">
        <v>96</v>
      </c>
      <c r="D37" s="197">
        <f>SUM(TTCAMXUYEN:CAMMINH!D37)</f>
        <v>11.750000000000002</v>
      </c>
      <c r="E37" s="197">
        <f>SUM(TTCAMXUYEN:CAMMINH!E37)</f>
        <v>0</v>
      </c>
      <c r="F37" s="197">
        <f>SUM(TTCAMXUYEN:CAMMINH!F37)</f>
        <v>0</v>
      </c>
      <c r="G37" s="197">
        <f>SUM(TTCAMXUYEN:CAMMINH!G37)</f>
        <v>0</v>
      </c>
      <c r="H37" s="197">
        <f>SUM(TTCAMXUYEN:CAMMINH!H37)</f>
        <v>0</v>
      </c>
      <c r="I37" s="197">
        <f>SUM(TTCAMXUYEN:CAMMINH!I37)</f>
        <v>0</v>
      </c>
      <c r="J37" s="197">
        <f>SUM(TTCAMXUYEN:CAMMINH!J37)</f>
        <v>0</v>
      </c>
      <c r="K37" s="197">
        <f>SUM(TTCAMXUYEN:CAMMINH!K37)</f>
        <v>0</v>
      </c>
      <c r="L37" s="197">
        <f>SUM(TTCAMXUYEN:CAMMINH!L37)</f>
        <v>0</v>
      </c>
      <c r="M37" s="197">
        <f>SUM(TTCAMXUYEN:CAMMINH!M37)</f>
        <v>0</v>
      </c>
      <c r="N37" s="197">
        <f>SUM(TTCAMXUYEN:CAMMINH!N37)</f>
        <v>0</v>
      </c>
      <c r="O37" s="197">
        <f>SUM(TTCAMXUYEN:CAMMINH!O37)</f>
        <v>0</v>
      </c>
      <c r="P37" s="197">
        <f>SUM(TTCAMXUYEN:CAMMINH!P37)</f>
        <v>0</v>
      </c>
      <c r="Q37" s="197">
        <f>SUM(TTCAMXUYEN:CAMMINH!Q37)</f>
        <v>0</v>
      </c>
      <c r="R37" s="197">
        <f>SUM(TTCAMXUYEN:CAMMINH!R37)</f>
        <v>0</v>
      </c>
      <c r="S37" s="197">
        <f>SUM(TTCAMXUYEN:CAMMINH!S37)</f>
        <v>0</v>
      </c>
      <c r="T37" s="197">
        <f>SUM(TTCAMXUYEN:CAMMINH!T37)</f>
        <v>0</v>
      </c>
      <c r="U37" s="197">
        <f>SUM(TTCAMXUYEN:CAMMINH!U37)</f>
        <v>0</v>
      </c>
      <c r="V37" s="197">
        <f>SUM(TTCAMXUYEN:CAMMINH!V37)</f>
        <v>0</v>
      </c>
      <c r="W37" s="197">
        <f>SUM(TTCAMXUYEN:CAMMINH!W37)</f>
        <v>0</v>
      </c>
      <c r="X37" s="197">
        <f>SUM(TTCAMXUYEN:CAMMINH!X37)</f>
        <v>0</v>
      </c>
      <c r="Y37" s="197">
        <f>SUM(TTCAMXUYEN:CAMMINH!Y37)</f>
        <v>0</v>
      </c>
      <c r="Z37" s="197">
        <f>SUM(TTCAMXUYEN:CAMMINH!Z37)</f>
        <v>0</v>
      </c>
      <c r="AA37" s="197">
        <f>SUM(TTCAMXUYEN:CAMMINH!AA37)</f>
        <v>0</v>
      </c>
      <c r="AB37" s="197">
        <f>SUM(TTCAMXUYEN:CAMMINH!AB37)</f>
        <v>0</v>
      </c>
      <c r="AC37" s="197">
        <f>SUM(TTCAMXUYEN:CAMMINH!AC37)</f>
        <v>0</v>
      </c>
      <c r="AD37" s="197">
        <f>SUM(TTCAMXUYEN:CAMMINH!AD37)</f>
        <v>0</v>
      </c>
      <c r="AE37" s="197">
        <f>SUM(TTCAMXUYEN:CAMMINH!AE37)</f>
        <v>0</v>
      </c>
      <c r="AF37" s="197">
        <f>SUM(TTCAMXUYEN:CAMMINH!AF37)</f>
        <v>0</v>
      </c>
      <c r="AG37" s="197">
        <f>SUM(TTCAMXUYEN:CAMMINH!AG37)</f>
        <v>0</v>
      </c>
      <c r="AH37" s="197">
        <f>SUM(TTCAMXUYEN:CAMMINH!AH37)</f>
        <v>0</v>
      </c>
      <c r="AI37" s="323">
        <f>SUM(TTCAMXUYEN:CAMMINH!AI37)</f>
        <v>11.750000000000002</v>
      </c>
      <c r="AJ37" s="197">
        <f>SUM(TTCAMXUYEN:CAMMINH!AJ37)</f>
        <v>0</v>
      </c>
      <c r="AK37" s="197">
        <f>SUM(TTCAMXUYEN:CAMMINH!AK37)</f>
        <v>0</v>
      </c>
      <c r="AL37" s="197">
        <f>SUM(TTCAMXUYEN:CAMMINH!AL37)</f>
        <v>0</v>
      </c>
      <c r="AM37" s="197">
        <f>SUM(TTCAMXUYEN:CAMMINH!AM37)</f>
        <v>0</v>
      </c>
      <c r="AN37" s="197">
        <f>SUM(TTCAMXUYEN:CAMMINH!AN37)</f>
        <v>0</v>
      </c>
      <c r="AO37" s="197">
        <f>SUM(TTCAMXUYEN:CAMMINH!AO37)</f>
        <v>0</v>
      </c>
      <c r="AP37" s="197">
        <f>SUM(TTCAMXUYEN:CAMMINH!AP37)</f>
        <v>0</v>
      </c>
      <c r="AQ37" s="197">
        <f>SUM(TTCAMXUYEN:CAMMINH!AQ37)</f>
        <v>0</v>
      </c>
      <c r="AR37" s="197">
        <f>SUM(TTCAMXUYEN:CAMMINH!AR37)</f>
        <v>0</v>
      </c>
      <c r="AS37" s="197">
        <f>SUM(TTCAMXUYEN:CAMMINH!AS37)</f>
        <v>0</v>
      </c>
      <c r="AT37" s="197">
        <f>SUM(TTCAMXUYEN:CAMMINH!AT37)</f>
        <v>15.020000000000003</v>
      </c>
      <c r="AU37" s="203">
        <f t="shared" si="0"/>
        <v>3.2700000000000014</v>
      </c>
    </row>
    <row r="38" spans="1:47" s="111" customFormat="1" ht="16.5">
      <c r="A38" s="175" t="s">
        <v>175</v>
      </c>
      <c r="B38" s="176" t="s">
        <v>92</v>
      </c>
      <c r="C38" s="177" t="s">
        <v>43</v>
      </c>
      <c r="D38" s="197">
        <f>SUM(TTCAMXUYEN:CAMMINH!D38)</f>
        <v>693.77</v>
      </c>
      <c r="E38" s="197">
        <f>SUM(TTCAMXUYEN:CAMMINH!E38)</f>
        <v>0</v>
      </c>
      <c r="F38" s="197">
        <f>SUM(TTCAMXUYEN:CAMMINH!F38)</f>
        <v>0</v>
      </c>
      <c r="G38" s="197">
        <f>SUM(TTCAMXUYEN:CAMMINH!G38)</f>
        <v>0</v>
      </c>
      <c r="H38" s="197">
        <f>SUM(TTCAMXUYEN:CAMMINH!H38)</f>
        <v>0</v>
      </c>
      <c r="I38" s="197">
        <f>SUM(TTCAMXUYEN:CAMMINH!I38)</f>
        <v>0</v>
      </c>
      <c r="J38" s="197">
        <f>SUM(TTCAMXUYEN:CAMMINH!J38)</f>
        <v>0</v>
      </c>
      <c r="K38" s="197">
        <f>SUM(TTCAMXUYEN:CAMMINH!K38)</f>
        <v>0</v>
      </c>
      <c r="L38" s="197">
        <f>SUM(TTCAMXUYEN:CAMMINH!L38)</f>
        <v>0</v>
      </c>
      <c r="M38" s="197">
        <f>SUM(TTCAMXUYEN:CAMMINH!M38)</f>
        <v>0</v>
      </c>
      <c r="N38" s="197">
        <f>SUM(TTCAMXUYEN:CAMMINH!N38)</f>
        <v>0</v>
      </c>
      <c r="O38" s="197">
        <f>SUM(TTCAMXUYEN:CAMMINH!O38)</f>
        <v>0</v>
      </c>
      <c r="P38" s="197">
        <f>SUM(TTCAMXUYEN:CAMMINH!P38)</f>
        <v>0</v>
      </c>
      <c r="Q38" s="197">
        <f>SUM(TTCAMXUYEN:CAMMINH!Q38)</f>
        <v>10.79</v>
      </c>
      <c r="R38" s="197">
        <f>SUM(TTCAMXUYEN:CAMMINH!R38)</f>
        <v>0</v>
      </c>
      <c r="S38" s="197">
        <f>SUM(TTCAMXUYEN:CAMMINH!S38)</f>
        <v>0</v>
      </c>
      <c r="T38" s="197">
        <f>SUM(TTCAMXUYEN:CAMMINH!T38)</f>
        <v>0</v>
      </c>
      <c r="U38" s="197">
        <f>SUM(TTCAMXUYEN:CAMMINH!U38)</f>
        <v>0</v>
      </c>
      <c r="V38" s="197">
        <f>SUM(TTCAMXUYEN:CAMMINH!V38)</f>
        <v>0</v>
      </c>
      <c r="W38" s="197">
        <f>SUM(TTCAMXUYEN:CAMMINH!W38)</f>
        <v>7.57</v>
      </c>
      <c r="X38" s="197">
        <f>SUM(TTCAMXUYEN:CAMMINH!X38)</f>
        <v>0</v>
      </c>
      <c r="Y38" s="197">
        <f>SUM(TTCAMXUYEN:CAMMINH!Y38)</f>
        <v>0</v>
      </c>
      <c r="Z38" s="197">
        <f>SUM(TTCAMXUYEN:CAMMINH!Z38)</f>
        <v>3.22</v>
      </c>
      <c r="AA38" s="197">
        <f>SUM(TTCAMXUYEN:CAMMINH!AA38)</f>
        <v>0</v>
      </c>
      <c r="AB38" s="197">
        <f>SUM(TTCAMXUYEN:CAMMINH!AB38)</f>
        <v>0</v>
      </c>
      <c r="AC38" s="197">
        <f>SUM(TTCAMXUYEN:CAMMINH!AC38)</f>
        <v>0</v>
      </c>
      <c r="AD38" s="197">
        <f>SUM(TTCAMXUYEN:CAMMINH!AD38)</f>
        <v>0</v>
      </c>
      <c r="AE38" s="197">
        <f>SUM(TTCAMXUYEN:CAMMINH!AE38)</f>
        <v>0</v>
      </c>
      <c r="AF38" s="197">
        <f>SUM(TTCAMXUYEN:CAMMINH!AF38)</f>
        <v>0</v>
      </c>
      <c r="AG38" s="197">
        <f>SUM(TTCAMXUYEN:CAMMINH!AG38)</f>
        <v>0</v>
      </c>
      <c r="AH38" s="197">
        <f>SUM(TTCAMXUYEN:CAMMINH!AH38)</f>
        <v>0</v>
      </c>
      <c r="AI38" s="197">
        <f>SUM(TTCAMXUYEN:CAMMINH!AI38)</f>
        <v>0</v>
      </c>
      <c r="AJ38" s="323">
        <f>SUM(TTCAMXUYEN:CAMMINH!AJ38)</f>
        <v>682.98</v>
      </c>
      <c r="AK38" s="197">
        <f>SUM(TTCAMXUYEN:CAMMINH!AK38)</f>
        <v>0</v>
      </c>
      <c r="AL38" s="197">
        <f>SUM(TTCAMXUYEN:CAMMINH!AL38)</f>
        <v>0</v>
      </c>
      <c r="AM38" s="197">
        <f>SUM(TTCAMXUYEN:CAMMINH!AM38)</f>
        <v>0</v>
      </c>
      <c r="AN38" s="197">
        <f>SUM(TTCAMXUYEN:CAMMINH!AN38)</f>
        <v>0</v>
      </c>
      <c r="AO38" s="197">
        <f>SUM(TTCAMXUYEN:CAMMINH!AO38)</f>
        <v>0</v>
      </c>
      <c r="AP38" s="197">
        <f>SUM(TTCAMXUYEN:CAMMINH!AP38)</f>
        <v>0</v>
      </c>
      <c r="AQ38" s="197">
        <f>SUM(TTCAMXUYEN:CAMMINH!AQ38)</f>
        <v>0</v>
      </c>
      <c r="AR38" s="197">
        <f>SUM(TTCAMXUYEN:CAMMINH!AR38)</f>
        <v>0</v>
      </c>
      <c r="AS38" s="197">
        <f>SUM(TTCAMXUYEN:CAMMINH!AS38)</f>
        <v>10.79</v>
      </c>
      <c r="AT38" s="197">
        <f>SUM(TTCAMXUYEN:CAMMINH!AT38)</f>
        <v>731.05</v>
      </c>
      <c r="AU38" s="203">
        <f t="shared" si="0"/>
        <v>37.279999999999973</v>
      </c>
    </row>
    <row r="39" spans="1:47" s="111" customFormat="1" ht="16.5">
      <c r="A39" s="175" t="s">
        <v>177</v>
      </c>
      <c r="B39" s="176" t="s">
        <v>99</v>
      </c>
      <c r="C39" s="177" t="s">
        <v>49</v>
      </c>
      <c r="D39" s="197">
        <f>SUM(TTCAMXUYEN:CAMMINH!D39)</f>
        <v>30.410000000000004</v>
      </c>
      <c r="E39" s="197">
        <f>SUM(TTCAMXUYEN:CAMMINH!E39)</f>
        <v>0</v>
      </c>
      <c r="F39" s="197">
        <f>SUM(TTCAMXUYEN:CAMMINH!F39)</f>
        <v>0</v>
      </c>
      <c r="G39" s="197">
        <f>SUM(TTCAMXUYEN:CAMMINH!G39)</f>
        <v>0</v>
      </c>
      <c r="H39" s="197">
        <f>SUM(TTCAMXUYEN:CAMMINH!H39)</f>
        <v>0</v>
      </c>
      <c r="I39" s="197">
        <f>SUM(TTCAMXUYEN:CAMMINH!I39)</f>
        <v>0</v>
      </c>
      <c r="J39" s="197">
        <f>SUM(TTCAMXUYEN:CAMMINH!J39)</f>
        <v>0</v>
      </c>
      <c r="K39" s="197">
        <f>SUM(TTCAMXUYEN:CAMMINH!K39)</f>
        <v>0</v>
      </c>
      <c r="L39" s="197">
        <f>SUM(TTCAMXUYEN:CAMMINH!L39)</f>
        <v>0</v>
      </c>
      <c r="M39" s="197">
        <f>SUM(TTCAMXUYEN:CAMMINH!M39)</f>
        <v>0</v>
      </c>
      <c r="N39" s="197">
        <f>SUM(TTCAMXUYEN:CAMMINH!N39)</f>
        <v>0</v>
      </c>
      <c r="O39" s="197">
        <f>SUM(TTCAMXUYEN:CAMMINH!O39)</f>
        <v>0</v>
      </c>
      <c r="P39" s="197">
        <f>SUM(TTCAMXUYEN:CAMMINH!P39)</f>
        <v>0</v>
      </c>
      <c r="Q39" s="197">
        <f>SUM(TTCAMXUYEN:CAMMINH!Q39)</f>
        <v>0</v>
      </c>
      <c r="R39" s="197">
        <f>SUM(TTCAMXUYEN:CAMMINH!R39)</f>
        <v>0</v>
      </c>
      <c r="S39" s="197">
        <f>SUM(TTCAMXUYEN:CAMMINH!S39)</f>
        <v>0</v>
      </c>
      <c r="T39" s="197">
        <f>SUM(TTCAMXUYEN:CAMMINH!T39)</f>
        <v>0</v>
      </c>
      <c r="U39" s="197">
        <f>SUM(TTCAMXUYEN:CAMMINH!U39)</f>
        <v>0</v>
      </c>
      <c r="V39" s="197">
        <f>SUM(TTCAMXUYEN:CAMMINH!V39)</f>
        <v>0</v>
      </c>
      <c r="W39" s="197">
        <f>SUM(TTCAMXUYEN:CAMMINH!W39)</f>
        <v>0</v>
      </c>
      <c r="X39" s="197">
        <f>SUM(TTCAMXUYEN:CAMMINH!X39)</f>
        <v>0</v>
      </c>
      <c r="Y39" s="197">
        <f>SUM(TTCAMXUYEN:CAMMINH!Y39)</f>
        <v>0</v>
      </c>
      <c r="Z39" s="197">
        <f>SUM(TTCAMXUYEN:CAMMINH!Z39)</f>
        <v>0</v>
      </c>
      <c r="AA39" s="197">
        <f>SUM(TTCAMXUYEN:CAMMINH!AA39)</f>
        <v>0</v>
      </c>
      <c r="AB39" s="197">
        <f>SUM(TTCAMXUYEN:CAMMINH!AB39)</f>
        <v>0</v>
      </c>
      <c r="AC39" s="197">
        <f>SUM(TTCAMXUYEN:CAMMINH!AC39)</f>
        <v>0</v>
      </c>
      <c r="AD39" s="197">
        <f>SUM(TTCAMXUYEN:CAMMINH!AD39)</f>
        <v>0</v>
      </c>
      <c r="AE39" s="197">
        <f>SUM(TTCAMXUYEN:CAMMINH!AE39)</f>
        <v>0</v>
      </c>
      <c r="AF39" s="197">
        <f>SUM(TTCAMXUYEN:CAMMINH!AF39)</f>
        <v>0</v>
      </c>
      <c r="AG39" s="197">
        <f>SUM(TTCAMXUYEN:CAMMINH!AG39)</f>
        <v>0</v>
      </c>
      <c r="AH39" s="197">
        <f>SUM(TTCAMXUYEN:CAMMINH!AH39)</f>
        <v>0</v>
      </c>
      <c r="AI39" s="197">
        <f>SUM(TTCAMXUYEN:CAMMINH!AI39)</f>
        <v>0</v>
      </c>
      <c r="AJ39" s="197">
        <f>SUM(TTCAMXUYEN:CAMMINH!AJ39)</f>
        <v>0</v>
      </c>
      <c r="AK39" s="323">
        <f>SUM(TTCAMXUYEN:CAMMINH!AK39)</f>
        <v>30.410000000000004</v>
      </c>
      <c r="AL39" s="197">
        <f>SUM(TTCAMXUYEN:CAMMINH!AL39)</f>
        <v>0</v>
      </c>
      <c r="AM39" s="197">
        <f>SUM(TTCAMXUYEN:CAMMINH!AM39)</f>
        <v>0</v>
      </c>
      <c r="AN39" s="197">
        <f>SUM(TTCAMXUYEN:CAMMINH!AN39)</f>
        <v>0</v>
      </c>
      <c r="AO39" s="197">
        <f>SUM(TTCAMXUYEN:CAMMINH!AO39)</f>
        <v>0</v>
      </c>
      <c r="AP39" s="197">
        <f>SUM(TTCAMXUYEN:CAMMINH!AP39)</f>
        <v>0</v>
      </c>
      <c r="AQ39" s="197">
        <f>SUM(TTCAMXUYEN:CAMMINH!AQ39)</f>
        <v>0</v>
      </c>
      <c r="AR39" s="197">
        <f>SUM(TTCAMXUYEN:CAMMINH!AR39)</f>
        <v>0</v>
      </c>
      <c r="AS39" s="197">
        <f>SUM(TTCAMXUYEN:CAMMINH!AS39)</f>
        <v>0</v>
      </c>
      <c r="AT39" s="197">
        <f>SUM(TTCAMXUYEN:CAMMINH!AT39)</f>
        <v>40.910000000000004</v>
      </c>
      <c r="AU39" s="203">
        <f t="shared" si="0"/>
        <v>10.5</v>
      </c>
    </row>
    <row r="40" spans="1:47" s="111" customFormat="1" ht="15">
      <c r="A40" s="175" t="s">
        <v>178</v>
      </c>
      <c r="B40" s="176" t="s">
        <v>144</v>
      </c>
      <c r="C40" s="177" t="s">
        <v>142</v>
      </c>
      <c r="D40" s="197">
        <f>SUM(TTCAMXUYEN:CAMMINH!D40)</f>
        <v>37.9</v>
      </c>
      <c r="E40" s="197">
        <f>SUM(TTCAMXUYEN:CAMMINH!E40)</f>
        <v>0</v>
      </c>
      <c r="F40" s="197">
        <f>SUM(TTCAMXUYEN:CAMMINH!F40)</f>
        <v>0</v>
      </c>
      <c r="G40" s="197">
        <f>SUM(TTCAMXUYEN:CAMMINH!G40)</f>
        <v>0</v>
      </c>
      <c r="H40" s="197">
        <f>SUM(TTCAMXUYEN:CAMMINH!H40)</f>
        <v>0</v>
      </c>
      <c r="I40" s="197">
        <f>SUM(TTCAMXUYEN:CAMMINH!I40)</f>
        <v>0</v>
      </c>
      <c r="J40" s="197">
        <f>SUM(TTCAMXUYEN:CAMMINH!J40)</f>
        <v>0</v>
      </c>
      <c r="K40" s="197">
        <f>SUM(TTCAMXUYEN:CAMMINH!K40)</f>
        <v>0</v>
      </c>
      <c r="L40" s="197">
        <f>SUM(TTCAMXUYEN:CAMMINH!L40)</f>
        <v>0</v>
      </c>
      <c r="M40" s="197">
        <f>SUM(TTCAMXUYEN:CAMMINH!M40)</f>
        <v>0</v>
      </c>
      <c r="N40" s="197">
        <f>SUM(TTCAMXUYEN:CAMMINH!N40)</f>
        <v>0</v>
      </c>
      <c r="O40" s="197">
        <f>SUM(TTCAMXUYEN:CAMMINH!O40)</f>
        <v>0</v>
      </c>
      <c r="P40" s="197">
        <f>SUM(TTCAMXUYEN:CAMMINH!P40)</f>
        <v>0</v>
      </c>
      <c r="Q40" s="197">
        <f>SUM(TTCAMXUYEN:CAMMINH!Q40)</f>
        <v>2.2800000000000002</v>
      </c>
      <c r="R40" s="197">
        <f>SUM(TTCAMXUYEN:CAMMINH!R40)</f>
        <v>0</v>
      </c>
      <c r="S40" s="197">
        <f>SUM(TTCAMXUYEN:CAMMINH!S40)</f>
        <v>0</v>
      </c>
      <c r="T40" s="197">
        <f>SUM(TTCAMXUYEN:CAMMINH!T40)</f>
        <v>0</v>
      </c>
      <c r="U40" s="197">
        <f>SUM(TTCAMXUYEN:CAMMINH!U40)</f>
        <v>0</v>
      </c>
      <c r="V40" s="197">
        <f>SUM(TTCAMXUYEN:CAMMINH!V40)</f>
        <v>0</v>
      </c>
      <c r="W40" s="197">
        <f>SUM(TTCAMXUYEN:CAMMINH!W40)</f>
        <v>0.06</v>
      </c>
      <c r="X40" s="197">
        <f>SUM(TTCAMXUYEN:CAMMINH!X40)</f>
        <v>0</v>
      </c>
      <c r="Y40" s="197">
        <f>SUM(TTCAMXUYEN:CAMMINH!Y40)</f>
        <v>0</v>
      </c>
      <c r="Z40" s="197">
        <f>SUM(TTCAMXUYEN:CAMMINH!Z40)</f>
        <v>0.04</v>
      </c>
      <c r="AA40" s="197">
        <f>SUM(TTCAMXUYEN:CAMMINH!AA40)</f>
        <v>0</v>
      </c>
      <c r="AB40" s="197">
        <f>SUM(TTCAMXUYEN:CAMMINH!AB40)</f>
        <v>0</v>
      </c>
      <c r="AC40" s="197">
        <f>SUM(TTCAMXUYEN:CAMMINH!AC40)</f>
        <v>0</v>
      </c>
      <c r="AD40" s="197">
        <f>SUM(TTCAMXUYEN:CAMMINH!AD40)</f>
        <v>1.6400000000000001</v>
      </c>
      <c r="AE40" s="197">
        <f>SUM(TTCAMXUYEN:CAMMINH!AE40)</f>
        <v>0.54</v>
      </c>
      <c r="AF40" s="197">
        <f>SUM(TTCAMXUYEN:CAMMINH!AF40)</f>
        <v>0</v>
      </c>
      <c r="AG40" s="197">
        <f>SUM(TTCAMXUYEN:CAMMINH!AG40)</f>
        <v>0</v>
      </c>
      <c r="AH40" s="197">
        <f>SUM(TTCAMXUYEN:CAMMINH!AH40)</f>
        <v>0</v>
      </c>
      <c r="AI40" s="197">
        <f>SUM(TTCAMXUYEN:CAMMINH!AI40)</f>
        <v>0</v>
      </c>
      <c r="AJ40" s="197">
        <f>SUM(TTCAMXUYEN:CAMMINH!AJ40)</f>
        <v>0</v>
      </c>
      <c r="AK40" s="197">
        <f>SUM(TTCAMXUYEN:CAMMINH!AK40)</f>
        <v>0</v>
      </c>
      <c r="AL40" s="323">
        <f>SUM(TTCAMXUYEN:CAMMINH!AL40)</f>
        <v>35.620000000000012</v>
      </c>
      <c r="AM40" s="197">
        <f>SUM(TTCAMXUYEN:CAMMINH!AM40)</f>
        <v>0</v>
      </c>
      <c r="AN40" s="197">
        <f>SUM(TTCAMXUYEN:CAMMINH!AN40)</f>
        <v>0</v>
      </c>
      <c r="AO40" s="197">
        <f>SUM(TTCAMXUYEN:CAMMINH!AO40)</f>
        <v>0</v>
      </c>
      <c r="AP40" s="197">
        <f>SUM(TTCAMXUYEN:CAMMINH!AP40)</f>
        <v>0</v>
      </c>
      <c r="AQ40" s="197">
        <f>SUM(TTCAMXUYEN:CAMMINH!AQ40)</f>
        <v>0</v>
      </c>
      <c r="AR40" s="197">
        <f>SUM(TTCAMXUYEN:CAMMINH!AR40)</f>
        <v>0</v>
      </c>
      <c r="AS40" s="197">
        <f>SUM(TTCAMXUYEN:CAMMINH!AS40)</f>
        <v>2.2800000000000002</v>
      </c>
      <c r="AT40" s="197">
        <f>SUM(TTCAMXUYEN:CAMMINH!AT40)</f>
        <v>46.51</v>
      </c>
      <c r="AU40" s="203">
        <f t="shared" si="0"/>
        <v>8.61</v>
      </c>
    </row>
    <row r="41" spans="1:47" s="111" customFormat="1" ht="15">
      <c r="A41" s="175" t="s">
        <v>179</v>
      </c>
      <c r="B41" s="176" t="s">
        <v>145</v>
      </c>
      <c r="C41" s="177" t="s">
        <v>143</v>
      </c>
      <c r="D41" s="197">
        <f>SUM(TTCAMXUYEN:CAMMINH!D41)</f>
        <v>18.93</v>
      </c>
      <c r="E41" s="197">
        <f>SUM(TTCAMXUYEN:CAMMINH!E41)</f>
        <v>0</v>
      </c>
      <c r="F41" s="197">
        <f>SUM(TTCAMXUYEN:CAMMINH!F41)</f>
        <v>0</v>
      </c>
      <c r="G41" s="197">
        <f>SUM(TTCAMXUYEN:CAMMINH!G41)</f>
        <v>0</v>
      </c>
      <c r="H41" s="197">
        <f>SUM(TTCAMXUYEN:CAMMINH!H41)</f>
        <v>0</v>
      </c>
      <c r="I41" s="197">
        <f>SUM(TTCAMXUYEN:CAMMINH!I41)</f>
        <v>0</v>
      </c>
      <c r="J41" s="197">
        <f>SUM(TTCAMXUYEN:CAMMINH!J41)</f>
        <v>0</v>
      </c>
      <c r="K41" s="197">
        <f>SUM(TTCAMXUYEN:CAMMINH!K41)</f>
        <v>0</v>
      </c>
      <c r="L41" s="197">
        <f>SUM(TTCAMXUYEN:CAMMINH!L41)</f>
        <v>0</v>
      </c>
      <c r="M41" s="197">
        <f>SUM(TTCAMXUYEN:CAMMINH!M41)</f>
        <v>0</v>
      </c>
      <c r="N41" s="197">
        <f>SUM(TTCAMXUYEN:CAMMINH!N41)</f>
        <v>0</v>
      </c>
      <c r="O41" s="197">
        <f>SUM(TTCAMXUYEN:CAMMINH!O41)</f>
        <v>0</v>
      </c>
      <c r="P41" s="197">
        <f>SUM(TTCAMXUYEN:CAMMINH!P41)</f>
        <v>0</v>
      </c>
      <c r="Q41" s="197">
        <f>SUM(TTCAMXUYEN:CAMMINH!Q41)</f>
        <v>0</v>
      </c>
      <c r="R41" s="197">
        <f>SUM(TTCAMXUYEN:CAMMINH!R41)</f>
        <v>0</v>
      </c>
      <c r="S41" s="197">
        <f>SUM(TTCAMXUYEN:CAMMINH!S41)</f>
        <v>0</v>
      </c>
      <c r="T41" s="197">
        <f>SUM(TTCAMXUYEN:CAMMINH!T41)</f>
        <v>0</v>
      </c>
      <c r="U41" s="197">
        <f>SUM(TTCAMXUYEN:CAMMINH!U41)</f>
        <v>0</v>
      </c>
      <c r="V41" s="197">
        <f>SUM(TTCAMXUYEN:CAMMINH!V41)</f>
        <v>0</v>
      </c>
      <c r="W41" s="197">
        <f>SUM(TTCAMXUYEN:CAMMINH!W41)</f>
        <v>0</v>
      </c>
      <c r="X41" s="197">
        <f>SUM(TTCAMXUYEN:CAMMINH!X41)</f>
        <v>0</v>
      </c>
      <c r="Y41" s="197">
        <f>SUM(TTCAMXUYEN:CAMMINH!Y41)</f>
        <v>0</v>
      </c>
      <c r="Z41" s="197">
        <f>SUM(TTCAMXUYEN:CAMMINH!Z41)</f>
        <v>0</v>
      </c>
      <c r="AA41" s="197">
        <f>SUM(TTCAMXUYEN:CAMMINH!AA41)</f>
        <v>0</v>
      </c>
      <c r="AB41" s="197">
        <f>SUM(TTCAMXUYEN:CAMMINH!AB41)</f>
        <v>0</v>
      </c>
      <c r="AC41" s="197">
        <f>SUM(TTCAMXUYEN:CAMMINH!AC41)</f>
        <v>0</v>
      </c>
      <c r="AD41" s="197">
        <f>SUM(TTCAMXUYEN:CAMMINH!AD41)</f>
        <v>0</v>
      </c>
      <c r="AE41" s="197">
        <f>SUM(TTCAMXUYEN:CAMMINH!AE41)</f>
        <v>0</v>
      </c>
      <c r="AF41" s="197">
        <f>SUM(TTCAMXUYEN:CAMMINH!AF41)</f>
        <v>0</v>
      </c>
      <c r="AG41" s="197">
        <f>SUM(TTCAMXUYEN:CAMMINH!AG41)</f>
        <v>0</v>
      </c>
      <c r="AH41" s="197">
        <f>SUM(TTCAMXUYEN:CAMMINH!AH41)</f>
        <v>0</v>
      </c>
      <c r="AI41" s="197">
        <f>SUM(TTCAMXUYEN:CAMMINH!AI41)</f>
        <v>0</v>
      </c>
      <c r="AJ41" s="197">
        <f>SUM(TTCAMXUYEN:CAMMINH!AJ41)</f>
        <v>0</v>
      </c>
      <c r="AK41" s="197">
        <f>SUM(TTCAMXUYEN:CAMMINH!AK41)</f>
        <v>0</v>
      </c>
      <c r="AL41" s="197">
        <f>SUM(TTCAMXUYEN:CAMMINH!AL41)</f>
        <v>0</v>
      </c>
      <c r="AM41" s="323">
        <f>SUM(TTCAMXUYEN:CAMMINH!AM41)</f>
        <v>18.93</v>
      </c>
      <c r="AN41" s="197">
        <f>SUM(TTCAMXUYEN:CAMMINH!AN41)</f>
        <v>0</v>
      </c>
      <c r="AO41" s="197">
        <f>SUM(TTCAMXUYEN:CAMMINH!AO41)</f>
        <v>0</v>
      </c>
      <c r="AP41" s="197">
        <f>SUM(TTCAMXUYEN:CAMMINH!AP41)</f>
        <v>0</v>
      </c>
      <c r="AQ41" s="197">
        <f>SUM(TTCAMXUYEN:CAMMINH!AQ41)</f>
        <v>0</v>
      </c>
      <c r="AR41" s="197">
        <f>SUM(TTCAMXUYEN:CAMMINH!AR41)</f>
        <v>0</v>
      </c>
      <c r="AS41" s="197">
        <f>SUM(TTCAMXUYEN:CAMMINH!AS41)</f>
        <v>0</v>
      </c>
      <c r="AT41" s="197">
        <f>SUM(TTCAMXUYEN:CAMMINH!AT41)</f>
        <v>24.43</v>
      </c>
      <c r="AU41" s="203">
        <f t="shared" si="0"/>
        <v>5.5</v>
      </c>
    </row>
    <row r="42" spans="1:47" s="111" customFormat="1" ht="15">
      <c r="A42" s="175" t="s">
        <v>180</v>
      </c>
      <c r="B42" s="176" t="s">
        <v>141</v>
      </c>
      <c r="C42" s="177" t="s">
        <v>100</v>
      </c>
      <c r="D42" s="197">
        <f>SUM(TTCAMXUYEN:CAMMINH!D42)</f>
        <v>42.709999999999994</v>
      </c>
      <c r="E42" s="197">
        <f>SUM(TTCAMXUYEN:CAMMINH!E42)</f>
        <v>0</v>
      </c>
      <c r="F42" s="197">
        <f>SUM(TTCAMXUYEN:CAMMINH!F42)</f>
        <v>0</v>
      </c>
      <c r="G42" s="197">
        <f>SUM(TTCAMXUYEN:CAMMINH!G42)</f>
        <v>0</v>
      </c>
      <c r="H42" s="197">
        <f>SUM(TTCAMXUYEN:CAMMINH!H42)</f>
        <v>0</v>
      </c>
      <c r="I42" s="197">
        <f>SUM(TTCAMXUYEN:CAMMINH!I42)</f>
        <v>0</v>
      </c>
      <c r="J42" s="197">
        <f>SUM(TTCAMXUYEN:CAMMINH!J42)</f>
        <v>0</v>
      </c>
      <c r="K42" s="197">
        <f>SUM(TTCAMXUYEN:CAMMINH!K42)</f>
        <v>0</v>
      </c>
      <c r="L42" s="197">
        <f>SUM(TTCAMXUYEN:CAMMINH!L42)</f>
        <v>0</v>
      </c>
      <c r="M42" s="197">
        <f>SUM(TTCAMXUYEN:CAMMINH!M42)</f>
        <v>0</v>
      </c>
      <c r="N42" s="197">
        <f>SUM(TTCAMXUYEN:CAMMINH!N42)</f>
        <v>0</v>
      </c>
      <c r="O42" s="197">
        <f>SUM(TTCAMXUYEN:CAMMINH!O42)</f>
        <v>0</v>
      </c>
      <c r="P42" s="197">
        <f>SUM(TTCAMXUYEN:CAMMINH!P42)</f>
        <v>0</v>
      </c>
      <c r="Q42" s="197">
        <f>SUM(TTCAMXUYEN:CAMMINH!Q42)</f>
        <v>0</v>
      </c>
      <c r="R42" s="197">
        <f>SUM(TTCAMXUYEN:CAMMINH!R42)</f>
        <v>0</v>
      </c>
      <c r="S42" s="197">
        <f>SUM(TTCAMXUYEN:CAMMINH!S42)</f>
        <v>0</v>
      </c>
      <c r="T42" s="197">
        <f>SUM(TTCAMXUYEN:CAMMINH!T42)</f>
        <v>0</v>
      </c>
      <c r="U42" s="197">
        <f>SUM(TTCAMXUYEN:CAMMINH!U42)</f>
        <v>0</v>
      </c>
      <c r="V42" s="197">
        <f>SUM(TTCAMXUYEN:CAMMINH!V42)</f>
        <v>0</v>
      </c>
      <c r="W42" s="197">
        <f>SUM(TTCAMXUYEN:CAMMINH!W42)</f>
        <v>0</v>
      </c>
      <c r="X42" s="197">
        <f>SUM(TTCAMXUYEN:CAMMINH!X42)</f>
        <v>0</v>
      </c>
      <c r="Y42" s="197">
        <f>SUM(TTCAMXUYEN:CAMMINH!Y42)</f>
        <v>0</v>
      </c>
      <c r="Z42" s="197">
        <f>SUM(TTCAMXUYEN:CAMMINH!Z42)</f>
        <v>0</v>
      </c>
      <c r="AA42" s="197">
        <f>SUM(TTCAMXUYEN:CAMMINH!AA42)</f>
        <v>0</v>
      </c>
      <c r="AB42" s="197">
        <f>SUM(TTCAMXUYEN:CAMMINH!AB42)</f>
        <v>0</v>
      </c>
      <c r="AC42" s="197">
        <f>SUM(TTCAMXUYEN:CAMMINH!AC42)</f>
        <v>0</v>
      </c>
      <c r="AD42" s="197">
        <f>SUM(TTCAMXUYEN:CAMMINH!AD42)</f>
        <v>0</v>
      </c>
      <c r="AE42" s="197">
        <f>SUM(TTCAMXUYEN:CAMMINH!AE42)</f>
        <v>0</v>
      </c>
      <c r="AF42" s="197">
        <f>SUM(TTCAMXUYEN:CAMMINH!AF42)</f>
        <v>0</v>
      </c>
      <c r="AG42" s="197">
        <f>SUM(TTCAMXUYEN:CAMMINH!AG42)</f>
        <v>0</v>
      </c>
      <c r="AH42" s="197">
        <f>SUM(TTCAMXUYEN:CAMMINH!AH42)</f>
        <v>0</v>
      </c>
      <c r="AI42" s="197">
        <f>SUM(TTCAMXUYEN:CAMMINH!AI42)</f>
        <v>0</v>
      </c>
      <c r="AJ42" s="197">
        <f>SUM(TTCAMXUYEN:CAMMINH!AJ42)</f>
        <v>0</v>
      </c>
      <c r="AK42" s="197">
        <f>SUM(TTCAMXUYEN:CAMMINH!AK42)</f>
        <v>0</v>
      </c>
      <c r="AL42" s="197">
        <f>SUM(TTCAMXUYEN:CAMMINH!AL42)</f>
        <v>0</v>
      </c>
      <c r="AM42" s="197">
        <f>SUM(TTCAMXUYEN:CAMMINH!AM42)</f>
        <v>0</v>
      </c>
      <c r="AN42" s="323">
        <f>SUM(TTCAMXUYEN:CAMMINH!AN42)</f>
        <v>42.709999999999994</v>
      </c>
      <c r="AO42" s="197">
        <f>SUM(TTCAMXUYEN:CAMMINH!AO42)</f>
        <v>0</v>
      </c>
      <c r="AP42" s="197">
        <f>SUM(TTCAMXUYEN:CAMMINH!AP42)</f>
        <v>0</v>
      </c>
      <c r="AQ42" s="197">
        <f>SUM(TTCAMXUYEN:CAMMINH!AQ42)</f>
        <v>0</v>
      </c>
      <c r="AR42" s="197">
        <f>SUM(TTCAMXUYEN:CAMMINH!AR42)</f>
        <v>0</v>
      </c>
      <c r="AS42" s="197">
        <f>SUM(TTCAMXUYEN:CAMMINH!AS42)</f>
        <v>0</v>
      </c>
      <c r="AT42" s="197">
        <f>SUM(TTCAMXUYEN:CAMMINH!AT42)</f>
        <v>43.379999999999995</v>
      </c>
      <c r="AU42" s="203">
        <f t="shared" si="0"/>
        <v>0.67000000000000171</v>
      </c>
    </row>
    <row r="43" spans="1:47" s="111" customFormat="1" ht="15">
      <c r="A43" s="175" t="s">
        <v>181</v>
      </c>
      <c r="B43" s="176" t="s">
        <v>147</v>
      </c>
      <c r="C43" s="177" t="s">
        <v>148</v>
      </c>
      <c r="D43" s="197">
        <f>SUM(TTCAMXUYEN:CAMMINH!D43)</f>
        <v>1183.47</v>
      </c>
      <c r="E43" s="197">
        <f>SUM(TTCAMXUYEN:CAMMINH!E43)</f>
        <v>3</v>
      </c>
      <c r="F43" s="197">
        <f>SUM(TTCAMXUYEN:CAMMINH!F43)</f>
        <v>0</v>
      </c>
      <c r="G43" s="197">
        <f>SUM(TTCAMXUYEN:CAMMINH!G43)</f>
        <v>0</v>
      </c>
      <c r="H43" s="197">
        <f>SUM(TTCAMXUYEN:CAMMINH!H43)</f>
        <v>0</v>
      </c>
      <c r="I43" s="197">
        <f>SUM(TTCAMXUYEN:CAMMINH!I43)</f>
        <v>0</v>
      </c>
      <c r="J43" s="197">
        <f>SUM(TTCAMXUYEN:CAMMINH!J43)</f>
        <v>0</v>
      </c>
      <c r="K43" s="197">
        <f>SUM(TTCAMXUYEN:CAMMINH!K43)</f>
        <v>0</v>
      </c>
      <c r="L43" s="197">
        <f>SUM(TTCAMXUYEN:CAMMINH!L43)</f>
        <v>0</v>
      </c>
      <c r="M43" s="197">
        <f>SUM(TTCAMXUYEN:CAMMINH!M43)</f>
        <v>0</v>
      </c>
      <c r="N43" s="197">
        <f>SUM(TTCAMXUYEN:CAMMINH!N43)</f>
        <v>3</v>
      </c>
      <c r="O43" s="197">
        <f>SUM(TTCAMXUYEN:CAMMINH!O43)</f>
        <v>0</v>
      </c>
      <c r="P43" s="197">
        <f>SUM(TTCAMXUYEN:CAMMINH!P43)</f>
        <v>0</v>
      </c>
      <c r="Q43" s="197">
        <f>SUM(TTCAMXUYEN:CAMMINH!Q43)</f>
        <v>61.69</v>
      </c>
      <c r="R43" s="197">
        <f>SUM(TTCAMXUYEN:CAMMINH!R43)</f>
        <v>0</v>
      </c>
      <c r="S43" s="197">
        <f>SUM(TTCAMXUYEN:CAMMINH!S43)</f>
        <v>0</v>
      </c>
      <c r="T43" s="197">
        <f>SUM(TTCAMXUYEN:CAMMINH!T43)</f>
        <v>0</v>
      </c>
      <c r="U43" s="197">
        <f>SUM(TTCAMXUYEN:CAMMINH!U43)</f>
        <v>0</v>
      </c>
      <c r="V43" s="197">
        <f>SUM(TTCAMXUYEN:CAMMINH!V43)</f>
        <v>0</v>
      </c>
      <c r="W43" s="197">
        <f>SUM(TTCAMXUYEN:CAMMINH!W43)</f>
        <v>30.78</v>
      </c>
      <c r="X43" s="197">
        <f>SUM(TTCAMXUYEN:CAMMINH!X43)</f>
        <v>2</v>
      </c>
      <c r="Y43" s="197">
        <f>SUM(TTCAMXUYEN:CAMMINH!Y43)</f>
        <v>0</v>
      </c>
      <c r="Z43" s="197">
        <f>SUM(TTCAMXUYEN:CAMMINH!Z43)</f>
        <v>28.91</v>
      </c>
      <c r="AA43" s="197">
        <f>SUM(TTCAMXUYEN:CAMMINH!AA43)</f>
        <v>0</v>
      </c>
      <c r="AB43" s="197">
        <f>SUM(TTCAMXUYEN:CAMMINH!AB43)</f>
        <v>0</v>
      </c>
      <c r="AC43" s="197">
        <f>SUM(TTCAMXUYEN:CAMMINH!AC43)</f>
        <v>0</v>
      </c>
      <c r="AD43" s="197">
        <f>SUM(TTCAMXUYEN:CAMMINH!AD43)</f>
        <v>0</v>
      </c>
      <c r="AE43" s="197">
        <f>SUM(TTCAMXUYEN:CAMMINH!AE43)</f>
        <v>0</v>
      </c>
      <c r="AF43" s="197">
        <f>SUM(TTCAMXUYEN:CAMMINH!AF43)</f>
        <v>0</v>
      </c>
      <c r="AG43" s="197">
        <f>SUM(TTCAMXUYEN:CAMMINH!AG43)</f>
        <v>0</v>
      </c>
      <c r="AH43" s="197">
        <f>SUM(TTCAMXUYEN:CAMMINH!AH43)</f>
        <v>0</v>
      </c>
      <c r="AI43" s="197">
        <f>SUM(TTCAMXUYEN:CAMMINH!AI43)</f>
        <v>0</v>
      </c>
      <c r="AJ43" s="197">
        <f>SUM(TTCAMXUYEN:CAMMINH!AJ43)</f>
        <v>0</v>
      </c>
      <c r="AK43" s="197">
        <f>SUM(TTCAMXUYEN:CAMMINH!AK43)</f>
        <v>0</v>
      </c>
      <c r="AL43" s="197">
        <f>SUM(TTCAMXUYEN:CAMMINH!AL43)</f>
        <v>0</v>
      </c>
      <c r="AM43" s="197">
        <f>SUM(TTCAMXUYEN:CAMMINH!AM43)</f>
        <v>0</v>
      </c>
      <c r="AN43" s="197">
        <f>SUM(TTCAMXUYEN:CAMMINH!AN43)</f>
        <v>0</v>
      </c>
      <c r="AO43" s="323">
        <f>SUM(TTCAMXUYEN:CAMMINH!AO43)</f>
        <v>1118.7800000000002</v>
      </c>
      <c r="AP43" s="197">
        <f>SUM(TTCAMXUYEN:CAMMINH!AP43)</f>
        <v>0</v>
      </c>
      <c r="AQ43" s="197">
        <f>SUM(TTCAMXUYEN:CAMMINH!AQ43)</f>
        <v>0</v>
      </c>
      <c r="AR43" s="197">
        <f>SUM(TTCAMXUYEN:CAMMINH!AR43)</f>
        <v>0</v>
      </c>
      <c r="AS43" s="197">
        <f>SUM(TTCAMXUYEN:CAMMINH!AS43)</f>
        <v>64.69</v>
      </c>
      <c r="AT43" s="197">
        <f>SUM(TTCAMXUYEN:CAMMINH!AT43)</f>
        <v>1118.7800000000002</v>
      </c>
      <c r="AU43" s="203">
        <f>AT43-D43</f>
        <v>-64.689999999999827</v>
      </c>
    </row>
    <row r="44" spans="1:47" s="111" customFormat="1" ht="15">
      <c r="A44" s="175" t="s">
        <v>182</v>
      </c>
      <c r="B44" s="176" t="s">
        <v>146</v>
      </c>
      <c r="C44" s="177" t="s">
        <v>149</v>
      </c>
      <c r="D44" s="197">
        <f>SUM(TTCAMXUYEN:CAMMINH!D44)</f>
        <v>3784.1099999999997</v>
      </c>
      <c r="E44" s="197">
        <f>SUM(TTCAMXUYEN:CAMMINH!E44)</f>
        <v>69.3</v>
      </c>
      <c r="F44" s="197">
        <f>SUM(TTCAMXUYEN:CAMMINH!F44)</f>
        <v>0</v>
      </c>
      <c r="G44" s="197">
        <f>SUM(TTCAMXUYEN:CAMMINH!G44)</f>
        <v>0</v>
      </c>
      <c r="H44" s="197">
        <f>SUM(TTCAMXUYEN:CAMMINH!H44)</f>
        <v>0</v>
      </c>
      <c r="I44" s="197">
        <f>SUM(TTCAMXUYEN:CAMMINH!I44)</f>
        <v>0</v>
      </c>
      <c r="J44" s="197">
        <f>SUM(TTCAMXUYEN:CAMMINH!J44)</f>
        <v>0</v>
      </c>
      <c r="K44" s="197">
        <f>SUM(TTCAMXUYEN:CAMMINH!K44)</f>
        <v>0</v>
      </c>
      <c r="L44" s="197">
        <f>SUM(TTCAMXUYEN:CAMMINH!L44)</f>
        <v>0</v>
      </c>
      <c r="M44" s="197">
        <f>SUM(TTCAMXUYEN:CAMMINH!M44)</f>
        <v>0</v>
      </c>
      <c r="N44" s="197">
        <f>SUM(TTCAMXUYEN:CAMMINH!N44)</f>
        <v>64.3</v>
      </c>
      <c r="O44" s="197">
        <f>SUM(TTCAMXUYEN:CAMMINH!O44)</f>
        <v>0</v>
      </c>
      <c r="P44" s="197">
        <f>SUM(TTCAMXUYEN:CAMMINH!P44)</f>
        <v>5</v>
      </c>
      <c r="Q44" s="197">
        <f>SUM(TTCAMXUYEN:CAMMINH!Q44)</f>
        <v>2.94</v>
      </c>
      <c r="R44" s="197">
        <f>SUM(TTCAMXUYEN:CAMMINH!R44)</f>
        <v>0</v>
      </c>
      <c r="S44" s="197">
        <f>SUM(TTCAMXUYEN:CAMMINH!S44)</f>
        <v>0</v>
      </c>
      <c r="T44" s="197">
        <f>SUM(TTCAMXUYEN:CAMMINH!T44)</f>
        <v>0</v>
      </c>
      <c r="U44" s="197">
        <f>SUM(TTCAMXUYEN:CAMMINH!U44)</f>
        <v>0</v>
      </c>
      <c r="V44" s="197">
        <f>SUM(TTCAMXUYEN:CAMMINH!V44)</f>
        <v>0</v>
      </c>
      <c r="W44" s="197">
        <f>SUM(TTCAMXUYEN:CAMMINH!W44)</f>
        <v>0</v>
      </c>
      <c r="X44" s="197">
        <f>SUM(TTCAMXUYEN:CAMMINH!X44)</f>
        <v>0</v>
      </c>
      <c r="Y44" s="197">
        <f>SUM(TTCAMXUYEN:CAMMINH!Y44)</f>
        <v>0</v>
      </c>
      <c r="Z44" s="197">
        <f>SUM(TTCAMXUYEN:CAMMINH!Z44)</f>
        <v>1.4400000000000002</v>
      </c>
      <c r="AA44" s="197">
        <f>SUM(TTCAMXUYEN:CAMMINH!AA44)</f>
        <v>0</v>
      </c>
      <c r="AB44" s="197">
        <f>SUM(TTCAMXUYEN:CAMMINH!AB44)</f>
        <v>0</v>
      </c>
      <c r="AC44" s="197">
        <f>SUM(TTCAMXUYEN:CAMMINH!AC44)</f>
        <v>0</v>
      </c>
      <c r="AD44" s="197">
        <f>SUM(TTCAMXUYEN:CAMMINH!AD44)</f>
        <v>1.2</v>
      </c>
      <c r="AE44" s="197">
        <f>SUM(TTCAMXUYEN:CAMMINH!AE44)</f>
        <v>0</v>
      </c>
      <c r="AF44" s="197">
        <f>SUM(TTCAMXUYEN:CAMMINH!AF44)</f>
        <v>0</v>
      </c>
      <c r="AG44" s="197">
        <f>SUM(TTCAMXUYEN:CAMMINH!AG44)</f>
        <v>0</v>
      </c>
      <c r="AH44" s="197">
        <f>SUM(TTCAMXUYEN:CAMMINH!AH44)</f>
        <v>0</v>
      </c>
      <c r="AI44" s="197">
        <f>SUM(TTCAMXUYEN:CAMMINH!AI44)</f>
        <v>0</v>
      </c>
      <c r="AJ44" s="197">
        <f>SUM(TTCAMXUYEN:CAMMINH!AJ44)</f>
        <v>0.3</v>
      </c>
      <c r="AK44" s="197">
        <f>SUM(TTCAMXUYEN:CAMMINH!AK44)</f>
        <v>0</v>
      </c>
      <c r="AL44" s="197">
        <f>SUM(TTCAMXUYEN:CAMMINH!AL44)</f>
        <v>0</v>
      </c>
      <c r="AM44" s="197">
        <f>SUM(TTCAMXUYEN:CAMMINH!AM44)</f>
        <v>0</v>
      </c>
      <c r="AN44" s="197">
        <f>SUM(TTCAMXUYEN:CAMMINH!AN44)</f>
        <v>0</v>
      </c>
      <c r="AO44" s="197">
        <f>SUM(TTCAMXUYEN:CAMMINH!AO44)</f>
        <v>0</v>
      </c>
      <c r="AP44" s="323">
        <f>SUM(TTCAMXUYEN:CAMMINH!AP44)</f>
        <v>3711.87</v>
      </c>
      <c r="AQ44" s="197">
        <f>SUM(TTCAMXUYEN:CAMMINH!AQ44)</f>
        <v>0</v>
      </c>
      <c r="AR44" s="197">
        <f>SUM(TTCAMXUYEN:CAMMINH!AR44)</f>
        <v>0</v>
      </c>
      <c r="AS44" s="197">
        <f>SUM(TTCAMXUYEN:CAMMINH!AS44)</f>
        <v>72.240000000000009</v>
      </c>
      <c r="AT44" s="197">
        <f>SUM(TTCAMXUYEN:CAMMINH!AT44)</f>
        <v>3711.87</v>
      </c>
      <c r="AU44" s="203">
        <f t="shared" si="0"/>
        <v>-72.239999999999782</v>
      </c>
    </row>
    <row r="45" spans="1:47" s="111" customFormat="1" ht="15">
      <c r="A45" s="175" t="s">
        <v>183</v>
      </c>
      <c r="B45" s="176" t="s">
        <v>74</v>
      </c>
      <c r="C45" s="177" t="s">
        <v>75</v>
      </c>
      <c r="D45" s="197">
        <f>SUM(TTCAMXUYEN:CAMMINH!D45)</f>
        <v>13.940000000000001</v>
      </c>
      <c r="E45" s="197">
        <f>SUM(TTCAMXUYEN:CAMMINH!E45)</f>
        <v>0</v>
      </c>
      <c r="F45" s="197">
        <f>SUM(TTCAMXUYEN:CAMMINH!F45)</f>
        <v>0</v>
      </c>
      <c r="G45" s="197">
        <f>SUM(TTCAMXUYEN:CAMMINH!G45)</f>
        <v>0</v>
      </c>
      <c r="H45" s="197">
        <f>SUM(TTCAMXUYEN:CAMMINH!H45)</f>
        <v>0</v>
      </c>
      <c r="I45" s="197">
        <f>SUM(TTCAMXUYEN:CAMMINH!I45)</f>
        <v>0</v>
      </c>
      <c r="J45" s="197">
        <f>SUM(TTCAMXUYEN:CAMMINH!J45)</f>
        <v>0</v>
      </c>
      <c r="K45" s="197">
        <f>SUM(TTCAMXUYEN:CAMMINH!K45)</f>
        <v>0</v>
      </c>
      <c r="L45" s="197">
        <f>SUM(TTCAMXUYEN:CAMMINH!L45)</f>
        <v>0</v>
      </c>
      <c r="M45" s="197">
        <f>SUM(TTCAMXUYEN:CAMMINH!M45)</f>
        <v>0</v>
      </c>
      <c r="N45" s="197">
        <f>SUM(TTCAMXUYEN:CAMMINH!N45)</f>
        <v>0</v>
      </c>
      <c r="O45" s="197">
        <f>SUM(TTCAMXUYEN:CAMMINH!O45)</f>
        <v>0</v>
      </c>
      <c r="P45" s="197">
        <f>SUM(TTCAMXUYEN:CAMMINH!P45)</f>
        <v>0</v>
      </c>
      <c r="Q45" s="197">
        <f>SUM(TTCAMXUYEN:CAMMINH!Q45)</f>
        <v>2</v>
      </c>
      <c r="R45" s="197">
        <f>SUM(TTCAMXUYEN:CAMMINH!R45)</f>
        <v>0</v>
      </c>
      <c r="S45" s="197">
        <f>SUM(TTCAMXUYEN:CAMMINH!S45)</f>
        <v>0</v>
      </c>
      <c r="T45" s="197">
        <f>SUM(TTCAMXUYEN:CAMMINH!T45)</f>
        <v>0</v>
      </c>
      <c r="U45" s="197">
        <f>SUM(TTCAMXUYEN:CAMMINH!U45)</f>
        <v>0</v>
      </c>
      <c r="V45" s="197">
        <f>SUM(TTCAMXUYEN:CAMMINH!V45)</f>
        <v>0</v>
      </c>
      <c r="W45" s="197">
        <f>SUM(TTCAMXUYEN:CAMMINH!W45)</f>
        <v>2</v>
      </c>
      <c r="X45" s="197">
        <f>SUM(TTCAMXUYEN:CAMMINH!X45)</f>
        <v>0</v>
      </c>
      <c r="Y45" s="197">
        <f>SUM(TTCAMXUYEN:CAMMINH!Y45)</f>
        <v>0</v>
      </c>
      <c r="Z45" s="197">
        <f>SUM(TTCAMXUYEN:CAMMINH!Z45)</f>
        <v>0</v>
      </c>
      <c r="AA45" s="197">
        <f>SUM(TTCAMXUYEN:CAMMINH!AA45)</f>
        <v>0</v>
      </c>
      <c r="AB45" s="197">
        <f>SUM(TTCAMXUYEN:CAMMINH!AB45)</f>
        <v>0</v>
      </c>
      <c r="AC45" s="197">
        <f>SUM(TTCAMXUYEN:CAMMINH!AC45)</f>
        <v>0</v>
      </c>
      <c r="AD45" s="197">
        <f>SUM(TTCAMXUYEN:CAMMINH!AD45)</f>
        <v>0</v>
      </c>
      <c r="AE45" s="197">
        <f>SUM(TTCAMXUYEN:CAMMINH!AE45)</f>
        <v>0</v>
      </c>
      <c r="AF45" s="197">
        <f>SUM(TTCAMXUYEN:CAMMINH!AF45)</f>
        <v>0</v>
      </c>
      <c r="AG45" s="197">
        <f>SUM(TTCAMXUYEN:CAMMINH!AG45)</f>
        <v>0</v>
      </c>
      <c r="AH45" s="197">
        <f>SUM(TTCAMXUYEN:CAMMINH!AH45)</f>
        <v>0</v>
      </c>
      <c r="AI45" s="197">
        <f>SUM(TTCAMXUYEN:CAMMINH!AI45)</f>
        <v>0</v>
      </c>
      <c r="AJ45" s="197">
        <f>SUM(TTCAMXUYEN:CAMMINH!AJ45)</f>
        <v>0</v>
      </c>
      <c r="AK45" s="197">
        <f>SUM(TTCAMXUYEN:CAMMINH!AK45)</f>
        <v>0</v>
      </c>
      <c r="AL45" s="197">
        <f>SUM(TTCAMXUYEN:CAMMINH!AL45)</f>
        <v>0</v>
      </c>
      <c r="AM45" s="197">
        <f>SUM(TTCAMXUYEN:CAMMINH!AM45)</f>
        <v>0</v>
      </c>
      <c r="AN45" s="197">
        <f>SUM(TTCAMXUYEN:CAMMINH!AN45)</f>
        <v>0</v>
      </c>
      <c r="AO45" s="197">
        <f>SUM(TTCAMXUYEN:CAMMINH!AO45)</f>
        <v>0</v>
      </c>
      <c r="AP45" s="197">
        <f>SUM(TTCAMXUYEN:CAMMINH!AP45)</f>
        <v>0</v>
      </c>
      <c r="AQ45" s="323">
        <f>SUM(TTCAMXUYEN:CAMMINH!AQ45)</f>
        <v>11.940000000000001</v>
      </c>
      <c r="AR45" s="197">
        <f>SUM(TTCAMXUYEN:CAMMINH!AR45)</f>
        <v>0</v>
      </c>
      <c r="AS45" s="197">
        <f>SUM(TTCAMXUYEN:CAMMINH!AS45)</f>
        <v>2</v>
      </c>
      <c r="AT45" s="197">
        <f>SUM(TTCAMXUYEN:CAMMINH!AT45)</f>
        <v>11.940000000000001</v>
      </c>
      <c r="AU45" s="203">
        <f t="shared" si="0"/>
        <v>-2</v>
      </c>
    </row>
    <row r="46" spans="1:47" s="198" customFormat="1" ht="14.25">
      <c r="A46" s="178">
        <v>3</v>
      </c>
      <c r="B46" s="179" t="s">
        <v>69</v>
      </c>
      <c r="C46" s="180" t="s">
        <v>82</v>
      </c>
      <c r="D46" s="195">
        <f>SUM(TTCAMXUYEN:CAMMINH!D46)</f>
        <v>2117.5699999999997</v>
      </c>
      <c r="E46" s="195">
        <f>SUM(TTCAMXUYEN:CAMMINH!E46)</f>
        <v>95.41</v>
      </c>
      <c r="F46" s="195">
        <f>SUM(TTCAMXUYEN:CAMMINH!F46)</f>
        <v>0</v>
      </c>
      <c r="G46" s="195">
        <f>SUM(TTCAMXUYEN:CAMMINH!G46)</f>
        <v>0</v>
      </c>
      <c r="H46" s="195">
        <f>SUM(TTCAMXUYEN:CAMMINH!H46)</f>
        <v>0</v>
      </c>
      <c r="I46" s="195">
        <f>SUM(TTCAMXUYEN:CAMMINH!I46)</f>
        <v>6.41</v>
      </c>
      <c r="J46" s="195">
        <f>SUM(TTCAMXUYEN:CAMMINH!J46)</f>
        <v>2.5</v>
      </c>
      <c r="K46" s="195">
        <f>SUM(TTCAMXUYEN:CAMMINH!K46)</f>
        <v>0</v>
      </c>
      <c r="L46" s="195">
        <f>SUM(TTCAMXUYEN:CAMMINH!L46)</f>
        <v>0</v>
      </c>
      <c r="M46" s="195">
        <f>SUM(TTCAMXUYEN:CAMMINH!M46)</f>
        <v>0</v>
      </c>
      <c r="N46" s="195">
        <f>SUM(TTCAMXUYEN:CAMMINH!N46)</f>
        <v>72.5</v>
      </c>
      <c r="O46" s="195">
        <f>SUM(TTCAMXUYEN:CAMMINH!O46)</f>
        <v>0</v>
      </c>
      <c r="P46" s="195">
        <f>SUM(TTCAMXUYEN:CAMMINH!P46)</f>
        <v>14</v>
      </c>
      <c r="Q46" s="195">
        <f>SUM(TTCAMXUYEN:CAMMINH!Q46)</f>
        <v>359.65</v>
      </c>
      <c r="R46" s="195">
        <f>SUM(TTCAMXUYEN:CAMMINH!R46)</f>
        <v>0</v>
      </c>
      <c r="S46" s="195">
        <f>SUM(TTCAMXUYEN:CAMMINH!S46)</f>
        <v>0</v>
      </c>
      <c r="T46" s="195">
        <f>SUM(TTCAMXUYEN:CAMMINH!T46)</f>
        <v>0</v>
      </c>
      <c r="U46" s="195">
        <f>SUM(TTCAMXUYEN:CAMMINH!U46)</f>
        <v>0</v>
      </c>
      <c r="V46" s="195">
        <f>SUM(TTCAMXUYEN:CAMMINH!V46)</f>
        <v>0</v>
      </c>
      <c r="W46" s="195">
        <f>SUM(TTCAMXUYEN:CAMMINH!W46)</f>
        <v>270.45</v>
      </c>
      <c r="X46" s="195">
        <f>SUM(TTCAMXUYEN:CAMMINH!X46)</f>
        <v>5.65</v>
      </c>
      <c r="Y46" s="195">
        <f>SUM(TTCAMXUYEN:CAMMINH!Y46)</f>
        <v>0</v>
      </c>
      <c r="Z46" s="195">
        <f>SUM(TTCAMXUYEN:CAMMINH!Z46)</f>
        <v>48.629999999999995</v>
      </c>
      <c r="AA46" s="195">
        <f>SUM(TTCAMXUYEN:CAMMINH!AA46)</f>
        <v>0.53</v>
      </c>
      <c r="AB46" s="195">
        <f>SUM(TTCAMXUYEN:CAMMINH!AB46)</f>
        <v>0</v>
      </c>
      <c r="AC46" s="195">
        <f>SUM(TTCAMXUYEN:CAMMINH!AC46)</f>
        <v>0</v>
      </c>
      <c r="AD46" s="195">
        <f>SUM(TTCAMXUYEN:CAMMINH!AD46)</f>
        <v>19.299999999999997</v>
      </c>
      <c r="AE46" s="195">
        <f>SUM(TTCAMXUYEN:CAMMINH!AE46)</f>
        <v>0.54</v>
      </c>
      <c r="AF46" s="195">
        <f>SUM(TTCAMXUYEN:CAMMINH!AF46)</f>
        <v>7.0000000000000007E-2</v>
      </c>
      <c r="AG46" s="195">
        <f>SUM(TTCAMXUYEN:CAMMINH!AG46)</f>
        <v>0</v>
      </c>
      <c r="AH46" s="195">
        <f>SUM(TTCAMXUYEN:CAMMINH!AH46)</f>
        <v>0</v>
      </c>
      <c r="AI46" s="195">
        <f>SUM(TTCAMXUYEN:CAMMINH!AI46)</f>
        <v>0</v>
      </c>
      <c r="AJ46" s="195">
        <f>SUM(TTCAMXUYEN:CAMMINH!AJ46)</f>
        <v>12.93</v>
      </c>
      <c r="AK46" s="195">
        <f>SUM(TTCAMXUYEN:CAMMINH!AK46)</f>
        <v>0</v>
      </c>
      <c r="AL46" s="195">
        <f>SUM(TTCAMXUYEN:CAMMINH!AL46)</f>
        <v>1.55</v>
      </c>
      <c r="AM46" s="195">
        <f>SUM(TTCAMXUYEN:CAMMINH!AM46)</f>
        <v>0</v>
      </c>
      <c r="AN46" s="195">
        <f>SUM(TTCAMXUYEN:CAMMINH!AN46)</f>
        <v>0</v>
      </c>
      <c r="AO46" s="195">
        <f>SUM(TTCAMXUYEN:CAMMINH!AO46)</f>
        <v>0</v>
      </c>
      <c r="AP46" s="195">
        <f>SUM(TTCAMXUYEN:CAMMINH!AP46)</f>
        <v>0</v>
      </c>
      <c r="AQ46" s="195">
        <f>SUM(TTCAMXUYEN:CAMMINH!AQ46)</f>
        <v>0</v>
      </c>
      <c r="AR46" s="322">
        <f>SUM(TTCAMXUYEN:CAMMINH!AR46)</f>
        <v>1662.51</v>
      </c>
      <c r="AS46" s="195">
        <f>SUM(TTCAMXUYEN:CAMMINH!AS46)</f>
        <v>455.06000000000012</v>
      </c>
      <c r="AT46" s="195">
        <f>SUM(TTCAMXUYEN:CAMMINH!AT46)</f>
        <v>1662.51</v>
      </c>
      <c r="AU46" s="203">
        <f t="shared" si="0"/>
        <v>-455.05999999999972</v>
      </c>
    </row>
    <row r="47" spans="1:47" s="126" customFormat="1">
      <c r="A47" s="199"/>
      <c r="B47" s="181" t="s">
        <v>110</v>
      </c>
      <c r="C47" s="181"/>
      <c r="D47" s="195">
        <f>SUM(TTCAMXUYEN:CAMMINH!D47)</f>
        <v>0</v>
      </c>
      <c r="E47" s="195">
        <f>SUM(TTCAMXUYEN:CAMMINH!E47)</f>
        <v>2496.4999999999995</v>
      </c>
      <c r="F47" s="195">
        <f>SUM(TTCAMXUYEN:CAMMINH!F47)</f>
        <v>0</v>
      </c>
      <c r="G47" s="195">
        <f>SUM(TTCAMXUYEN:CAMMINH!G47)</f>
        <v>0</v>
      </c>
      <c r="H47" s="195">
        <f>SUM(TTCAMXUYEN:CAMMINH!H47)</f>
        <v>0</v>
      </c>
      <c r="I47" s="195">
        <f>SUM(TTCAMXUYEN:CAMMINH!I47)</f>
        <v>1613.9</v>
      </c>
      <c r="J47" s="195">
        <f>SUM(TTCAMXUYEN:CAMMINH!J47)</f>
        <v>392.78</v>
      </c>
      <c r="K47" s="195">
        <f>SUM(TTCAMXUYEN:CAMMINH!K47)</f>
        <v>0</v>
      </c>
      <c r="L47" s="195">
        <f>SUM(TTCAMXUYEN:CAMMINH!L47)</f>
        <v>0</v>
      </c>
      <c r="M47" s="195">
        <f>SUM(TTCAMXUYEN:CAMMINH!M47)</f>
        <v>0</v>
      </c>
      <c r="N47" s="195">
        <f>SUM(TTCAMXUYEN:CAMMINH!N47)</f>
        <v>284.25</v>
      </c>
      <c r="O47" s="195">
        <f>SUM(TTCAMXUYEN:CAMMINH!O47)</f>
        <v>0</v>
      </c>
      <c r="P47" s="195">
        <f>SUM(TTCAMXUYEN:CAMMINH!P47)</f>
        <v>205.57000000000002</v>
      </c>
      <c r="Q47" s="195">
        <f>SUM(TTCAMXUYEN:CAMMINH!Q47)</f>
        <v>1824.8799999999997</v>
      </c>
      <c r="R47" s="195">
        <f>SUM(TTCAMXUYEN:CAMMINH!R47)</f>
        <v>219.07999999999998</v>
      </c>
      <c r="S47" s="195">
        <f>SUM(TTCAMXUYEN:CAMMINH!S47)</f>
        <v>1.5</v>
      </c>
      <c r="T47" s="195">
        <f>SUM(TTCAMXUYEN:CAMMINH!T47)</f>
        <v>0</v>
      </c>
      <c r="U47" s="195">
        <f>SUM(TTCAMXUYEN:CAMMINH!U47)</f>
        <v>0</v>
      </c>
      <c r="V47" s="195">
        <f>SUM(TTCAMXUYEN:CAMMINH!V47)</f>
        <v>45.04</v>
      </c>
      <c r="W47" s="195">
        <f>SUM(TTCAMXUYEN:CAMMINH!W47)</f>
        <v>704.00999999999988</v>
      </c>
      <c r="X47" s="195">
        <f>SUM(TTCAMXUYEN:CAMMINH!X47)</f>
        <v>61.2</v>
      </c>
      <c r="Y47" s="195">
        <f>SUM(TTCAMXUYEN:CAMMINH!Y47)</f>
        <v>0</v>
      </c>
      <c r="Z47" s="195">
        <f>SUM(TTCAMXUYEN:CAMMINH!Z47)</f>
        <v>548.39</v>
      </c>
      <c r="AA47" s="195">
        <f>SUM(TTCAMXUYEN:CAMMINH!AA47)</f>
        <v>0.53</v>
      </c>
      <c r="AB47" s="195">
        <f>SUM(TTCAMXUYEN:CAMMINH!AB47)</f>
        <v>0</v>
      </c>
      <c r="AC47" s="195">
        <f>SUM(TTCAMXUYEN:CAMMINH!AC47)</f>
        <v>7.5</v>
      </c>
      <c r="AD47" s="195">
        <f>SUM(TTCAMXUYEN:CAMMINH!AD47)</f>
        <v>121.20999999999998</v>
      </c>
      <c r="AE47" s="195">
        <f>SUM(TTCAMXUYEN:CAMMINH!AE47)</f>
        <v>32.379999999999995</v>
      </c>
      <c r="AF47" s="195">
        <f>SUM(TTCAMXUYEN:CAMMINH!AF47)</f>
        <v>5.14</v>
      </c>
      <c r="AG47" s="195">
        <f>SUM(TTCAMXUYEN:CAMMINH!AG47)</f>
        <v>0</v>
      </c>
      <c r="AH47" s="195">
        <f>SUM(TTCAMXUYEN:CAMMINH!AH47)</f>
        <v>0</v>
      </c>
      <c r="AI47" s="195">
        <f>SUM(TTCAMXUYEN:CAMMINH!AI47)</f>
        <v>3.27</v>
      </c>
      <c r="AJ47" s="195">
        <f>SUM(TTCAMXUYEN:CAMMINH!AJ47)</f>
        <v>48.070000000000007</v>
      </c>
      <c r="AK47" s="195">
        <f>SUM(TTCAMXUYEN:CAMMINH!AK47)</f>
        <v>10.5</v>
      </c>
      <c r="AL47" s="195">
        <f>SUM(TTCAMXUYEN:CAMMINH!AL47)</f>
        <v>10.89</v>
      </c>
      <c r="AM47" s="195">
        <f>SUM(TTCAMXUYEN:CAMMINH!AM47)</f>
        <v>5.5</v>
      </c>
      <c r="AN47" s="195">
        <f>SUM(TTCAMXUYEN:CAMMINH!AN47)</f>
        <v>0.66999999999999993</v>
      </c>
      <c r="AO47" s="195">
        <f>SUM(TTCAMXUYEN:CAMMINH!AO47)</f>
        <v>0</v>
      </c>
      <c r="AP47" s="195">
        <f>SUM(TTCAMXUYEN:CAMMINH!AP47)</f>
        <v>0</v>
      </c>
      <c r="AQ47" s="195">
        <f>SUM(TTCAMXUYEN:CAMMINH!AQ47)</f>
        <v>0</v>
      </c>
      <c r="AR47" s="195">
        <f>SUM(TTCAMXUYEN:CAMMINH!AR47)</f>
        <v>0</v>
      </c>
      <c r="AS47" s="195">
        <f>SUM(TTCAMXUYEN:CAMMINH!AS47)</f>
        <v>0</v>
      </c>
      <c r="AT47" s="195">
        <f>SUM(TTCAMXUYEN:CAMMINH!AT47)</f>
        <v>0</v>
      </c>
      <c r="AU47" s="203">
        <f t="shared" si="0"/>
        <v>0</v>
      </c>
    </row>
    <row r="48" spans="1:47" s="126" customFormat="1">
      <c r="A48" s="200"/>
      <c r="B48" s="182" t="s">
        <v>289</v>
      </c>
      <c r="C48" s="182"/>
      <c r="D48" s="196">
        <f>SUM(TTCAMXUYEN:CAMMINH!D48)</f>
        <v>0</v>
      </c>
      <c r="E48" s="196">
        <f>SUM(TTCAMXUYEN:CAMMINH!E48)</f>
        <v>48782</v>
      </c>
      <c r="F48" s="196">
        <f>SUM(TTCAMXUYEN:CAMMINH!F48)</f>
        <v>10805.07</v>
      </c>
      <c r="G48" s="196">
        <f>SUM(TTCAMXUYEN:CAMMINH!G48)</f>
        <v>10458.630000000003</v>
      </c>
      <c r="H48" s="196">
        <f>SUM(TTCAMXUYEN:CAMMINH!H48)</f>
        <v>346.43</v>
      </c>
      <c r="I48" s="196">
        <f>SUM(TTCAMXUYEN:CAMMINH!I48)</f>
        <v>2708.45</v>
      </c>
      <c r="J48" s="196">
        <f>SUM(TTCAMXUYEN:CAMMINH!J48)</f>
        <v>4603.68</v>
      </c>
      <c r="K48" s="196">
        <f>SUM(TTCAMXUYEN:CAMMINH!K48)</f>
        <v>12788.710000000001</v>
      </c>
      <c r="L48" s="196">
        <f>SUM(TTCAMXUYEN:CAMMINH!L48)</f>
        <v>12028.42</v>
      </c>
      <c r="M48" s="196">
        <f>SUM(TTCAMXUYEN:CAMMINH!M48)</f>
        <v>4444.2800000000007</v>
      </c>
      <c r="N48" s="196">
        <f>SUM(TTCAMXUYEN:CAMMINH!N48)</f>
        <v>891.3</v>
      </c>
      <c r="O48" s="196">
        <f>SUM(TTCAMXUYEN:CAMMINH!O48)</f>
        <v>7.76</v>
      </c>
      <c r="P48" s="196">
        <f>SUM(TTCAMXUYEN:CAMMINH!P48)</f>
        <v>504.25</v>
      </c>
      <c r="Q48" s="196">
        <f>SUM(TTCAMXUYEN:CAMMINH!Q48)</f>
        <v>13202.14</v>
      </c>
      <c r="R48" s="196">
        <f>SUM(TTCAMXUYEN:CAMMINH!R48)</f>
        <v>278.31</v>
      </c>
      <c r="S48" s="196">
        <f>SUM(TTCAMXUYEN:CAMMINH!S48)</f>
        <v>60.480000000000004</v>
      </c>
      <c r="T48" s="196">
        <f>SUM(TTCAMXUYEN:CAMMINH!T48)</f>
        <v>0</v>
      </c>
      <c r="U48" s="196">
        <f>SUM(TTCAMXUYEN:CAMMINH!U48)</f>
        <v>0</v>
      </c>
      <c r="V48" s="196">
        <f>SUM(TTCAMXUYEN:CAMMINH!V48)</f>
        <v>56.05</v>
      </c>
      <c r="W48" s="196">
        <f>SUM(TTCAMXUYEN:CAMMINH!W48)</f>
        <v>719.79000000000008</v>
      </c>
      <c r="X48" s="196">
        <f>SUM(TTCAMXUYEN:CAMMINH!X48)</f>
        <v>101.57999999999998</v>
      </c>
      <c r="Y48" s="196">
        <f>SUM(TTCAMXUYEN:CAMMINH!Y48)</f>
        <v>34.67</v>
      </c>
      <c r="Z48" s="196">
        <f>SUM(TTCAMXUYEN:CAMMINH!Z48)</f>
        <v>4246.42</v>
      </c>
      <c r="AA48" s="196">
        <f>SUM(TTCAMXUYEN:CAMMINH!AA48)</f>
        <v>2.3499999999999996</v>
      </c>
      <c r="AB48" s="196">
        <f>SUM(TTCAMXUYEN:CAMMINH!AB48)</f>
        <v>0.48</v>
      </c>
      <c r="AC48" s="196">
        <f>SUM(TTCAMXUYEN:CAMMINH!AC48)</f>
        <v>23.36</v>
      </c>
      <c r="AD48" s="196">
        <f>SUM(TTCAMXUYEN:CAMMINH!AD48)</f>
        <v>1717.6899999999996</v>
      </c>
      <c r="AE48" s="196">
        <f>SUM(TTCAMXUYEN:CAMMINH!AE48)</f>
        <v>147.78</v>
      </c>
      <c r="AF48" s="196">
        <f>SUM(TTCAMXUYEN:CAMMINH!AF48)</f>
        <v>68.400000000000006</v>
      </c>
      <c r="AG48" s="196">
        <f>SUM(TTCAMXUYEN:CAMMINH!AG48)</f>
        <v>0.83000000000000007</v>
      </c>
      <c r="AH48" s="196">
        <f>SUM(TTCAMXUYEN:CAMMINH!AH48)</f>
        <v>0</v>
      </c>
      <c r="AI48" s="196">
        <f>SUM(TTCAMXUYEN:CAMMINH!AI48)</f>
        <v>15.020000000000003</v>
      </c>
      <c r="AJ48" s="196">
        <f>SUM(TTCAMXUYEN:CAMMINH!AJ48)</f>
        <v>731.05</v>
      </c>
      <c r="AK48" s="196">
        <f>SUM(TTCAMXUYEN:CAMMINH!AK48)</f>
        <v>40.910000000000004</v>
      </c>
      <c r="AL48" s="196">
        <f>SUM(TTCAMXUYEN:CAMMINH!AL48)</f>
        <v>46.51</v>
      </c>
      <c r="AM48" s="196">
        <f>SUM(TTCAMXUYEN:CAMMINH!AM48)</f>
        <v>24.43</v>
      </c>
      <c r="AN48" s="196">
        <f>SUM(TTCAMXUYEN:CAMMINH!AN48)</f>
        <v>43.379999999999995</v>
      </c>
      <c r="AO48" s="196">
        <f>SUM(TTCAMXUYEN:CAMMINH!AO48)</f>
        <v>1118.7800000000002</v>
      </c>
      <c r="AP48" s="196">
        <f>SUM(TTCAMXUYEN:CAMMINH!AP48)</f>
        <v>3711.87</v>
      </c>
      <c r="AQ48" s="196">
        <f>SUM(TTCAMXUYEN:CAMMINH!AQ48)</f>
        <v>11.940000000000001</v>
      </c>
      <c r="AR48" s="196">
        <f>SUM(TTCAMXUYEN:CAMMINH!AR48)</f>
        <v>1662.51</v>
      </c>
      <c r="AS48" s="196">
        <f>SUM(TTCAMXUYEN:CAMMINH!AS48)</f>
        <v>0</v>
      </c>
      <c r="AT48" s="196">
        <f>SUM(TTCAMXUYEN:CAMMINH!AT48)</f>
        <v>0</v>
      </c>
      <c r="AU48" s="203">
        <f t="shared" si="0"/>
        <v>0</v>
      </c>
    </row>
    <row r="49" spans="1:46" ht="16.5" customHeight="1">
      <c r="A49" s="137"/>
      <c r="B49" s="138"/>
      <c r="C49" s="139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</row>
    <row r="50" spans="1:46" ht="16.5" customHeight="1">
      <c r="A50" s="137"/>
      <c r="B50" s="138"/>
      <c r="C50" s="139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</row>
    <row r="51" spans="1:46" ht="16.5" customHeight="1">
      <c r="A51" s="137"/>
      <c r="B51" s="138"/>
      <c r="C51" s="139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</row>
    <row r="52" spans="1:46" ht="16.5" customHeight="1">
      <c r="A52" s="137"/>
      <c r="B52" s="138"/>
      <c r="C52" s="139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</row>
    <row r="54" spans="1:46">
      <c r="B54" s="123" t="s">
        <v>156</v>
      </c>
      <c r="C54" s="124" t="s">
        <v>150</v>
      </c>
      <c r="D54" s="125">
        <f>SUM(TTCAMXUYEN:CAMMINH!D50)</f>
        <v>0</v>
      </c>
    </row>
    <row r="55" spans="1:46" ht="15.75">
      <c r="B55" s="123" t="s">
        <v>157</v>
      </c>
      <c r="C55" s="124" t="s">
        <v>151</v>
      </c>
      <c r="D55" s="125">
        <f>SUM(TTCAMXUYEN:CAMMINH!D51)</f>
        <v>0</v>
      </c>
      <c r="AF55" s="92"/>
      <c r="AG55" s="92"/>
      <c r="AH55" s="92"/>
      <c r="AI55" s="92"/>
      <c r="AJ55" s="126"/>
      <c r="AK55" s="126"/>
    </row>
    <row r="56" spans="1:46" ht="15.75">
      <c r="B56" s="123" t="s">
        <v>158</v>
      </c>
      <c r="C56" s="124" t="s">
        <v>115</v>
      </c>
      <c r="D56" s="125">
        <f>SUM(TTCAMXUYEN:CAMMINH!D52)</f>
        <v>0</v>
      </c>
      <c r="AF56" s="92"/>
      <c r="AG56" s="92"/>
      <c r="AH56" s="92"/>
      <c r="AI56" s="92"/>
      <c r="AJ56" s="126"/>
      <c r="AK56" s="126"/>
    </row>
    <row r="57" spans="1:46" ht="15.75">
      <c r="B57" s="130"/>
      <c r="C57" s="131"/>
      <c r="D57" s="125"/>
      <c r="AF57" s="92"/>
      <c r="AG57" s="92"/>
      <c r="AH57" s="92"/>
      <c r="AI57" s="92"/>
      <c r="AJ57" s="126"/>
      <c r="AK57" s="126"/>
    </row>
    <row r="58" spans="1:46" ht="18">
      <c r="B58" s="123" t="s">
        <v>277</v>
      </c>
      <c r="C58" s="123" t="s">
        <v>268</v>
      </c>
      <c r="D58" s="125">
        <f>SUM(TTCAMXUYEN:CAMMINH!D54)</f>
        <v>0</v>
      </c>
      <c r="AF58" s="92"/>
      <c r="AG58" s="92"/>
      <c r="AH58" s="92"/>
      <c r="AI58" s="92"/>
      <c r="AJ58" s="126"/>
      <c r="AK58" s="126"/>
    </row>
    <row r="59" spans="1:46" ht="18">
      <c r="B59" s="123" t="s">
        <v>278</v>
      </c>
      <c r="C59" s="123" t="s">
        <v>269</v>
      </c>
      <c r="D59" s="125">
        <f>SUM(TTCAMXUYEN:CAMMINH!D55)</f>
        <v>0</v>
      </c>
    </row>
    <row r="60" spans="1:46">
      <c r="B60" s="123" t="s">
        <v>279</v>
      </c>
      <c r="C60" s="123" t="s">
        <v>270</v>
      </c>
      <c r="D60" s="125">
        <f>SUM(TTCAMXUYEN:CAMMINH!D56)</f>
        <v>0</v>
      </c>
    </row>
    <row r="61" spans="1:46">
      <c r="B61" s="123" t="s">
        <v>280</v>
      </c>
      <c r="C61" s="123" t="s">
        <v>271</v>
      </c>
      <c r="D61" s="125">
        <f>SUM(TTCAMXUYEN:CAMMINH!D57)</f>
        <v>0</v>
      </c>
    </row>
    <row r="62" spans="1:46">
      <c r="B62" s="123" t="s">
        <v>281</v>
      </c>
      <c r="C62" s="123" t="s">
        <v>272</v>
      </c>
      <c r="D62" s="125">
        <f>SUM(TTCAMXUYEN:CAMMINH!D58)</f>
        <v>0</v>
      </c>
    </row>
    <row r="63" spans="1:46" ht="18">
      <c r="B63" s="123" t="s">
        <v>282</v>
      </c>
      <c r="C63" s="123" t="s">
        <v>273</v>
      </c>
      <c r="D63" s="125">
        <f>SUM(TTCAMXUYEN:CAMMINH!D59)</f>
        <v>0</v>
      </c>
    </row>
    <row r="64" spans="1:46" ht="18">
      <c r="B64" s="123" t="s">
        <v>283</v>
      </c>
      <c r="C64" s="123" t="s">
        <v>274</v>
      </c>
      <c r="D64" s="125">
        <f>SUM(TTCAMXUYEN:CAMMINH!D60)</f>
        <v>0</v>
      </c>
    </row>
    <row r="65" spans="2:4">
      <c r="B65" s="123" t="s">
        <v>284</v>
      </c>
      <c r="C65" s="123" t="s">
        <v>275</v>
      </c>
      <c r="D65" s="125">
        <f>SUM(TTCAMXUYEN:CAMMINH!D61)</f>
        <v>0</v>
      </c>
    </row>
    <row r="66" spans="2:4" ht="27">
      <c r="B66" s="123" t="s">
        <v>285</v>
      </c>
      <c r="C66" s="123" t="s">
        <v>276</v>
      </c>
      <c r="D66" s="125">
        <f>SUM(TTCAMXUYEN:CAMMINH!D62)</f>
        <v>0</v>
      </c>
    </row>
    <row r="68" spans="2:4">
      <c r="B68" s="129"/>
    </row>
  </sheetData>
  <mergeCells count="11">
    <mergeCell ref="A3:AT3"/>
    <mergeCell ref="A5:A6"/>
    <mergeCell ref="B5:B6"/>
    <mergeCell ref="C5:C6"/>
    <mergeCell ref="D5:D6"/>
    <mergeCell ref="A1:B1"/>
    <mergeCell ref="A2:AS2"/>
    <mergeCell ref="AQ4:AT4"/>
    <mergeCell ref="F5:AR5"/>
    <mergeCell ref="AS5:AS6"/>
    <mergeCell ref="AT5:AT6"/>
  </mergeCells>
  <phoneticPr fontId="3" type="noConversion"/>
  <pageMargins left="0.51" right="0.16" top="0.64" bottom="0.2" header="0.56999999999999995" footer="0.16"/>
  <pageSetup paperSize="8" orientation="landscape" r:id="rId1"/>
  <headerFooter alignWithMargins="0"/>
  <ignoredErrors>
    <ignoredError sqref="D7:AT8 D54:D56 D11:AT14 D9:F9 H9:AT9 D16:AT48 D15:AS15 D10:I10 K10:AT10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Z64"/>
  <sheetViews>
    <sheetView zoomScale="85" zoomScaleNormal="85" workbookViewId="0">
      <pane xSplit="4" ySplit="6" topLeftCell="E7" activePane="bottomRight" state="frozen"/>
      <selection activeCell="AK40" sqref="AK40:AL40"/>
      <selection pane="topRight" activeCell="AK40" sqref="AK40:AL40"/>
      <selection pane="bottomLeft" activeCell="AK40" sqref="AK40:AL40"/>
      <selection pane="bottomRight" activeCell="W10" sqref="W10"/>
    </sheetView>
  </sheetViews>
  <sheetFormatPr defaultColWidth="7.85546875" defaultRowHeight="12.75"/>
  <cols>
    <col min="1" max="1" width="3.7109375" style="122" customWidth="1"/>
    <col min="2" max="2" width="21.5703125" style="127" customWidth="1"/>
    <col min="3" max="3" width="5.140625" style="128" customWidth="1"/>
    <col min="4" max="4" width="8.7109375" style="93" customWidth="1"/>
    <col min="5" max="5" width="9.140625" style="93" bestFit="1" customWidth="1"/>
    <col min="6" max="7" width="8" style="93" bestFit="1" customWidth="1"/>
    <col min="8" max="8" width="5.85546875" style="93" bestFit="1" customWidth="1"/>
    <col min="9" max="10" width="8" style="93" bestFit="1" customWidth="1"/>
    <col min="11" max="12" width="5.85546875" style="93" bestFit="1" customWidth="1"/>
    <col min="13" max="13" width="8" style="93" bestFit="1" customWidth="1"/>
    <col min="14" max="14" width="6.28515625" style="93" bestFit="1" customWidth="1"/>
    <col min="15" max="16" width="5.85546875" style="93" bestFit="1" customWidth="1"/>
    <col min="17" max="17" width="8.42578125" style="93" bestFit="1" customWidth="1"/>
    <col min="18" max="19" width="7" style="93" bestFit="1" customWidth="1"/>
    <col min="20" max="22" width="5.85546875" style="93" bestFit="1" customWidth="1"/>
    <col min="23" max="23" width="7.7109375" style="93" bestFit="1" customWidth="1"/>
    <col min="24" max="24" width="7" style="93" bestFit="1" customWidth="1"/>
    <col min="25" max="25" width="5.85546875" style="93" bestFit="1" customWidth="1"/>
    <col min="26" max="26" width="8" style="93" bestFit="1" customWidth="1"/>
    <col min="27" max="28" width="5.85546875" style="93" bestFit="1" customWidth="1"/>
    <col min="29" max="29" width="7" style="93" bestFit="1" customWidth="1"/>
    <col min="30" max="30" width="5.85546875" style="93" bestFit="1" customWidth="1"/>
    <col min="31" max="31" width="8" style="93" bestFit="1" customWidth="1"/>
    <col min="32" max="33" width="7" style="93" bestFit="1" customWidth="1"/>
    <col min="34" max="34" width="5.85546875" style="93" bestFit="1" customWidth="1"/>
    <col min="35" max="35" width="7" style="93" bestFit="1" customWidth="1"/>
    <col min="36" max="36" width="7.7109375" style="93" bestFit="1" customWidth="1"/>
    <col min="37" max="37" width="5.85546875" style="93" bestFit="1" customWidth="1"/>
    <col min="38" max="38" width="6.28515625" style="93" bestFit="1" customWidth="1"/>
    <col min="39" max="40" width="7" style="93" bestFit="1" customWidth="1"/>
    <col min="41" max="41" width="7.7109375" style="93" bestFit="1" customWidth="1"/>
    <col min="42" max="42" width="6.5703125" style="93" bestFit="1" customWidth="1"/>
    <col min="43" max="44" width="7" style="93" bestFit="1" customWidth="1"/>
    <col min="45" max="45" width="8.42578125" style="93" bestFit="1" customWidth="1"/>
    <col min="46" max="46" width="11.28515625" style="93" bestFit="1" customWidth="1"/>
    <col min="47" max="47" width="9.85546875" style="93" customWidth="1"/>
    <col min="48" max="48" width="47.5703125" style="93" customWidth="1"/>
    <col min="49" max="16384" width="7.85546875" style="93"/>
  </cols>
  <sheetData>
    <row r="1" spans="1:52" ht="15.75">
      <c r="A1" s="460" t="s">
        <v>197</v>
      </c>
      <c r="B1" s="460"/>
      <c r="C1" s="80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</row>
    <row r="2" spans="1:52" ht="14.25" customHeight="1">
      <c r="A2" s="461" t="s">
        <v>0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81"/>
    </row>
    <row r="3" spans="1:52" ht="15.75">
      <c r="A3" s="415" t="s">
        <v>198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5"/>
      <c r="AG3" s="415"/>
      <c r="AH3" s="415"/>
      <c r="AI3" s="415"/>
      <c r="AJ3" s="415"/>
      <c r="AK3" s="415"/>
      <c r="AL3" s="415"/>
      <c r="AM3" s="415"/>
      <c r="AN3" s="415"/>
      <c r="AO3" s="415"/>
      <c r="AP3" s="415"/>
      <c r="AQ3" s="415"/>
      <c r="AR3" s="415"/>
      <c r="AS3" s="415"/>
      <c r="AT3" s="415"/>
    </row>
    <row r="4" spans="1:52" ht="15.75">
      <c r="A4" s="94"/>
      <c r="B4" s="86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462" t="s">
        <v>28</v>
      </c>
      <c r="AR4" s="462"/>
      <c r="AS4" s="462"/>
      <c r="AT4" s="462"/>
    </row>
    <row r="5" spans="1:52" ht="14.25" customHeight="1">
      <c r="A5" s="463" t="s">
        <v>16</v>
      </c>
      <c r="B5" s="464" t="s">
        <v>155</v>
      </c>
      <c r="C5" s="457" t="s">
        <v>20</v>
      </c>
      <c r="D5" s="459" t="s">
        <v>127</v>
      </c>
      <c r="E5" s="95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59"/>
      <c r="AC5" s="459"/>
      <c r="AD5" s="459"/>
      <c r="AE5" s="459"/>
      <c r="AF5" s="459"/>
      <c r="AG5" s="459"/>
      <c r="AH5" s="459"/>
      <c r="AI5" s="459"/>
      <c r="AJ5" s="459"/>
      <c r="AK5" s="459"/>
      <c r="AL5" s="459"/>
      <c r="AM5" s="459"/>
      <c r="AN5" s="459"/>
      <c r="AO5" s="459"/>
      <c r="AP5" s="459"/>
      <c r="AQ5" s="459"/>
      <c r="AR5" s="459"/>
      <c r="AS5" s="459" t="s">
        <v>109</v>
      </c>
      <c r="AT5" s="459" t="s">
        <v>184</v>
      </c>
    </row>
    <row r="6" spans="1:52" s="98" customFormat="1" ht="36" customHeight="1">
      <c r="A6" s="463"/>
      <c r="B6" s="465"/>
      <c r="C6" s="458"/>
      <c r="D6" s="459"/>
      <c r="E6" s="96" t="s">
        <v>21</v>
      </c>
      <c r="F6" s="97" t="s">
        <v>79</v>
      </c>
      <c r="G6" s="95" t="s">
        <v>77</v>
      </c>
      <c r="H6" s="95" t="s">
        <v>190</v>
      </c>
      <c r="I6" s="95" t="s">
        <v>51</v>
      </c>
      <c r="J6" s="95" t="s">
        <v>39</v>
      </c>
      <c r="K6" s="95" t="s">
        <v>22</v>
      </c>
      <c r="L6" s="95" t="s">
        <v>23</v>
      </c>
      <c r="M6" s="95" t="s">
        <v>40</v>
      </c>
      <c r="N6" s="95" t="s">
        <v>71</v>
      </c>
      <c r="O6" s="95" t="s">
        <v>46</v>
      </c>
      <c r="P6" s="95" t="s">
        <v>53</v>
      </c>
      <c r="Q6" s="96" t="s">
        <v>24</v>
      </c>
      <c r="R6" s="95" t="s">
        <v>25</v>
      </c>
      <c r="S6" s="95" t="s">
        <v>26</v>
      </c>
      <c r="T6" s="95" t="s">
        <v>118</v>
      </c>
      <c r="U6" s="95" t="s">
        <v>121</v>
      </c>
      <c r="V6" s="95" t="s">
        <v>122</v>
      </c>
      <c r="W6" s="95" t="s">
        <v>120</v>
      </c>
      <c r="X6" s="95" t="s">
        <v>48</v>
      </c>
      <c r="Y6" s="95" t="s">
        <v>41</v>
      </c>
      <c r="Z6" s="95" t="s">
        <v>27</v>
      </c>
      <c r="AA6" s="95" t="s">
        <v>140</v>
      </c>
      <c r="AB6" s="95" t="s">
        <v>119</v>
      </c>
      <c r="AC6" s="95" t="s">
        <v>70</v>
      </c>
      <c r="AD6" s="95" t="s">
        <v>93</v>
      </c>
      <c r="AE6" s="95" t="s">
        <v>94</v>
      </c>
      <c r="AF6" s="95" t="s">
        <v>98</v>
      </c>
      <c r="AG6" s="95" t="s">
        <v>95</v>
      </c>
      <c r="AH6" s="95" t="s">
        <v>114</v>
      </c>
      <c r="AI6" s="95" t="s">
        <v>96</v>
      </c>
      <c r="AJ6" s="95" t="s">
        <v>43</v>
      </c>
      <c r="AK6" s="95" t="s">
        <v>49</v>
      </c>
      <c r="AL6" s="95" t="s">
        <v>142</v>
      </c>
      <c r="AM6" s="95" t="s">
        <v>143</v>
      </c>
      <c r="AN6" s="95" t="s">
        <v>100</v>
      </c>
      <c r="AO6" s="95" t="s">
        <v>148</v>
      </c>
      <c r="AP6" s="95" t="s">
        <v>149</v>
      </c>
      <c r="AQ6" s="95" t="s">
        <v>75</v>
      </c>
      <c r="AR6" s="95" t="s">
        <v>82</v>
      </c>
      <c r="AS6" s="459"/>
      <c r="AT6" s="459"/>
    </row>
    <row r="7" spans="1:52" s="98" customFormat="1" ht="17.25" customHeight="1">
      <c r="A7" s="99">
        <v>1</v>
      </c>
      <c r="B7" s="100" t="s">
        <v>31</v>
      </c>
      <c r="C7" s="101" t="s">
        <v>21</v>
      </c>
      <c r="D7" s="102">
        <v>440.66</v>
      </c>
      <c r="E7" s="103">
        <f>D7-AS7</f>
        <v>391.33000000000004</v>
      </c>
      <c r="F7" s="104">
        <f>SUM(F11:F18)</f>
        <v>0</v>
      </c>
      <c r="G7" s="104">
        <f>SUM(G10:G18)</f>
        <v>0</v>
      </c>
      <c r="H7" s="104">
        <f>SUM(H9,H11:H18)</f>
        <v>0</v>
      </c>
      <c r="I7" s="104">
        <f>SUM(I9:I10,I12:I18)</f>
        <v>0</v>
      </c>
      <c r="J7" s="104">
        <f>SUM(J9:J11,J13:J18)</f>
        <v>0</v>
      </c>
      <c r="K7" s="104">
        <f>SUM(K9:K12,K14:K18)</f>
        <v>0</v>
      </c>
      <c r="L7" s="104">
        <f>SUM(L9:L13,L15:L18)</f>
        <v>0</v>
      </c>
      <c r="M7" s="104">
        <f>SUM(M9:M14,M16:M18)</f>
        <v>0</v>
      </c>
      <c r="N7" s="104">
        <f>SUM(N9:N15,N17:N18)</f>
        <v>0</v>
      </c>
      <c r="O7" s="104">
        <f>SUM(O9:O16,O18)</f>
        <v>0</v>
      </c>
      <c r="P7" s="104">
        <f>SUM(P9:P17)</f>
        <v>0</v>
      </c>
      <c r="Q7" s="105">
        <f>SUM(Q9:Q18)</f>
        <v>49.33</v>
      </c>
      <c r="R7" s="104">
        <f>SUM(R9:R18)</f>
        <v>0</v>
      </c>
      <c r="S7" s="104">
        <f t="shared" ref="S7:AR7" si="0">SUM(S9:S18)</f>
        <v>0</v>
      </c>
      <c r="T7" s="104">
        <f t="shared" si="0"/>
        <v>0</v>
      </c>
      <c r="U7" s="104">
        <f t="shared" si="0"/>
        <v>0</v>
      </c>
      <c r="V7" s="104">
        <f t="shared" si="0"/>
        <v>0</v>
      </c>
      <c r="W7" s="104">
        <f t="shared" si="0"/>
        <v>2</v>
      </c>
      <c r="X7" s="104">
        <f t="shared" si="0"/>
        <v>2</v>
      </c>
      <c r="Y7" s="104">
        <f t="shared" si="0"/>
        <v>0</v>
      </c>
      <c r="Z7" s="104">
        <f t="shared" si="0"/>
        <v>6.02</v>
      </c>
      <c r="AA7" s="104">
        <f t="shared" si="0"/>
        <v>0</v>
      </c>
      <c r="AB7" s="104">
        <f t="shared" si="0"/>
        <v>0</v>
      </c>
      <c r="AC7" s="104">
        <f t="shared" si="0"/>
        <v>0</v>
      </c>
      <c r="AD7" s="104">
        <f t="shared" si="0"/>
        <v>0</v>
      </c>
      <c r="AE7" s="104">
        <f t="shared" si="0"/>
        <v>27.71</v>
      </c>
      <c r="AF7" s="104">
        <f t="shared" si="0"/>
        <v>0</v>
      </c>
      <c r="AG7" s="104">
        <f t="shared" si="0"/>
        <v>0</v>
      </c>
      <c r="AH7" s="104">
        <f t="shared" si="0"/>
        <v>0</v>
      </c>
      <c r="AI7" s="104">
        <f t="shared" si="0"/>
        <v>0</v>
      </c>
      <c r="AJ7" s="104">
        <f t="shared" si="0"/>
        <v>3.5</v>
      </c>
      <c r="AK7" s="104">
        <f t="shared" si="0"/>
        <v>0</v>
      </c>
      <c r="AL7" s="104">
        <f t="shared" si="0"/>
        <v>2</v>
      </c>
      <c r="AM7" s="104">
        <f t="shared" si="0"/>
        <v>5.5</v>
      </c>
      <c r="AN7" s="104">
        <f t="shared" si="0"/>
        <v>0.6</v>
      </c>
      <c r="AO7" s="104">
        <f t="shared" si="0"/>
        <v>0</v>
      </c>
      <c r="AP7" s="104">
        <f t="shared" si="0"/>
        <v>0</v>
      </c>
      <c r="AQ7" s="104">
        <f t="shared" si="0"/>
        <v>0</v>
      </c>
      <c r="AR7" s="104">
        <f t="shared" si="0"/>
        <v>0</v>
      </c>
      <c r="AS7" s="106">
        <f>SUM(AS9:AS18)</f>
        <v>49.33</v>
      </c>
      <c r="AT7" s="107">
        <f>E48</f>
        <v>391.33000000000004</v>
      </c>
      <c r="AV7" s="132" t="s">
        <v>193</v>
      </c>
      <c r="AW7" s="92"/>
      <c r="AX7" s="92"/>
      <c r="AY7" s="92"/>
      <c r="AZ7" s="92"/>
    </row>
    <row r="8" spans="1:52" s="111" customFormat="1" ht="15.75">
      <c r="A8" s="99" t="s">
        <v>1</v>
      </c>
      <c r="B8" s="100" t="s">
        <v>78</v>
      </c>
      <c r="C8" s="108" t="s">
        <v>79</v>
      </c>
      <c r="D8" s="102">
        <v>236.09</v>
      </c>
      <c r="E8" s="109">
        <f>SUM(I8:P8)</f>
        <v>0</v>
      </c>
      <c r="F8" s="110">
        <f>D8-AS8</f>
        <v>198.59</v>
      </c>
      <c r="G8" s="105">
        <f>SUM(G10)</f>
        <v>0</v>
      </c>
      <c r="H8" s="105">
        <f>SUM(H9)</f>
        <v>0</v>
      </c>
      <c r="I8" s="105">
        <f>SUM(I9:I10)</f>
        <v>0</v>
      </c>
      <c r="J8" s="105">
        <f t="shared" ref="J8:AS8" si="1">SUM(J9:J10)</f>
        <v>0</v>
      </c>
      <c r="K8" s="105">
        <f t="shared" si="1"/>
        <v>0</v>
      </c>
      <c r="L8" s="105">
        <f t="shared" si="1"/>
        <v>0</v>
      </c>
      <c r="M8" s="105">
        <f t="shared" si="1"/>
        <v>0</v>
      </c>
      <c r="N8" s="105">
        <f t="shared" si="1"/>
        <v>0</v>
      </c>
      <c r="O8" s="105">
        <f t="shared" si="1"/>
        <v>0</v>
      </c>
      <c r="P8" s="105">
        <f t="shared" si="1"/>
        <v>0</v>
      </c>
      <c r="Q8" s="105">
        <f>SUM(Q9:Q10)</f>
        <v>37.5</v>
      </c>
      <c r="R8" s="105">
        <f t="shared" si="1"/>
        <v>0</v>
      </c>
      <c r="S8" s="105">
        <f t="shared" si="1"/>
        <v>0</v>
      </c>
      <c r="T8" s="105">
        <f t="shared" si="1"/>
        <v>0</v>
      </c>
      <c r="U8" s="105">
        <f t="shared" si="1"/>
        <v>0</v>
      </c>
      <c r="V8" s="105">
        <f t="shared" si="1"/>
        <v>0</v>
      </c>
      <c r="W8" s="105">
        <f t="shared" si="1"/>
        <v>0.5</v>
      </c>
      <c r="X8" s="105">
        <f t="shared" si="1"/>
        <v>2</v>
      </c>
      <c r="Y8" s="105">
        <f t="shared" si="1"/>
        <v>0</v>
      </c>
      <c r="Z8" s="105">
        <f t="shared" si="1"/>
        <v>3.3</v>
      </c>
      <c r="AA8" s="105">
        <f t="shared" si="1"/>
        <v>0</v>
      </c>
      <c r="AB8" s="105">
        <f t="shared" si="1"/>
        <v>0</v>
      </c>
      <c r="AC8" s="105">
        <f t="shared" si="1"/>
        <v>0</v>
      </c>
      <c r="AD8" s="105">
        <f t="shared" si="1"/>
        <v>0</v>
      </c>
      <c r="AE8" s="105">
        <f t="shared" si="1"/>
        <v>22.7</v>
      </c>
      <c r="AF8" s="105">
        <f t="shared" si="1"/>
        <v>0</v>
      </c>
      <c r="AG8" s="105">
        <f t="shared" si="1"/>
        <v>0</v>
      </c>
      <c r="AH8" s="105">
        <f t="shared" si="1"/>
        <v>0</v>
      </c>
      <c r="AI8" s="105">
        <f t="shared" si="1"/>
        <v>0</v>
      </c>
      <c r="AJ8" s="105">
        <f t="shared" si="1"/>
        <v>2.5</v>
      </c>
      <c r="AK8" s="105">
        <f t="shared" si="1"/>
        <v>0</v>
      </c>
      <c r="AL8" s="105">
        <f t="shared" si="1"/>
        <v>1</v>
      </c>
      <c r="AM8" s="105">
        <f t="shared" si="1"/>
        <v>5.5</v>
      </c>
      <c r="AN8" s="105">
        <f t="shared" si="1"/>
        <v>0</v>
      </c>
      <c r="AO8" s="105">
        <f t="shared" si="1"/>
        <v>0</v>
      </c>
      <c r="AP8" s="105">
        <f t="shared" si="1"/>
        <v>0</v>
      </c>
      <c r="AQ8" s="105">
        <f t="shared" si="1"/>
        <v>0</v>
      </c>
      <c r="AR8" s="105">
        <f t="shared" si="1"/>
        <v>0</v>
      </c>
      <c r="AS8" s="105">
        <f t="shared" si="1"/>
        <v>37.5</v>
      </c>
      <c r="AT8" s="108">
        <f>F48</f>
        <v>198.59</v>
      </c>
      <c r="AU8" s="93"/>
      <c r="AV8" s="132" t="s">
        <v>194</v>
      </c>
      <c r="AW8" s="92"/>
      <c r="AX8" s="92"/>
      <c r="AY8" s="92"/>
      <c r="AZ8" s="92"/>
    </row>
    <row r="9" spans="1:52" s="111" customFormat="1" ht="15.75">
      <c r="A9" s="99"/>
      <c r="B9" s="100" t="s">
        <v>191</v>
      </c>
      <c r="C9" s="108" t="s">
        <v>77</v>
      </c>
      <c r="D9" s="102">
        <v>236.09</v>
      </c>
      <c r="E9" s="109">
        <f>SUM(H9:P9)</f>
        <v>0</v>
      </c>
      <c r="F9" s="105">
        <f>SUM(H9)</f>
        <v>0</v>
      </c>
      <c r="G9" s="110">
        <f>D9-AS9</f>
        <v>198.59</v>
      </c>
      <c r="H9" s="77"/>
      <c r="I9" s="77"/>
      <c r="J9" s="77"/>
      <c r="K9" s="77"/>
      <c r="L9" s="77"/>
      <c r="M9" s="77"/>
      <c r="N9" s="77"/>
      <c r="O9" s="77"/>
      <c r="P9" s="77"/>
      <c r="Q9" s="105">
        <f>SUM(R9:AQ9)</f>
        <v>37.5</v>
      </c>
      <c r="R9" s="77"/>
      <c r="S9" s="77"/>
      <c r="T9" s="77"/>
      <c r="U9" s="77"/>
      <c r="V9" s="77"/>
      <c r="W9" s="77">
        <v>0.5</v>
      </c>
      <c r="X9" s="77">
        <v>2</v>
      </c>
      <c r="Y9" s="77"/>
      <c r="Z9" s="77">
        <v>3.3</v>
      </c>
      <c r="AA9" s="77"/>
      <c r="AB9" s="77"/>
      <c r="AC9" s="77"/>
      <c r="AD9" s="77"/>
      <c r="AE9" s="77">
        <v>22.7</v>
      </c>
      <c r="AF9" s="77"/>
      <c r="AG9" s="77"/>
      <c r="AH9" s="77"/>
      <c r="AI9" s="77"/>
      <c r="AJ9" s="77">
        <v>2.5</v>
      </c>
      <c r="AK9" s="77"/>
      <c r="AL9" s="77">
        <v>1</v>
      </c>
      <c r="AM9" s="77">
        <v>5.5</v>
      </c>
      <c r="AN9" s="77"/>
      <c r="AO9" s="77"/>
      <c r="AP9" s="77"/>
      <c r="AQ9" s="77"/>
      <c r="AR9" s="77"/>
      <c r="AS9" s="105">
        <f>SUM(R9:AR9,H9:P9)</f>
        <v>37.5</v>
      </c>
      <c r="AT9" s="108">
        <f>G48</f>
        <v>198.59</v>
      </c>
      <c r="AU9" s="93"/>
      <c r="AV9" s="132" t="s">
        <v>195</v>
      </c>
      <c r="AW9" s="92"/>
      <c r="AX9" s="92"/>
      <c r="AY9" s="92"/>
      <c r="AZ9" s="92"/>
    </row>
    <row r="10" spans="1:52" s="111" customFormat="1" ht="15.75">
      <c r="A10" s="99"/>
      <c r="B10" s="100" t="s">
        <v>192</v>
      </c>
      <c r="C10" s="108" t="s">
        <v>190</v>
      </c>
      <c r="D10" s="102">
        <v>0</v>
      </c>
      <c r="E10" s="109">
        <f>SUM(G10,I10:P10)</f>
        <v>0</v>
      </c>
      <c r="F10" s="105">
        <f>SUM(G10)</f>
        <v>0</v>
      </c>
      <c r="G10" s="77"/>
      <c r="H10" s="110">
        <f>D10-AS10</f>
        <v>0</v>
      </c>
      <c r="I10" s="77"/>
      <c r="J10" s="77"/>
      <c r="K10" s="77"/>
      <c r="L10" s="77"/>
      <c r="M10" s="77"/>
      <c r="N10" s="77"/>
      <c r="O10" s="77"/>
      <c r="P10" s="77"/>
      <c r="Q10" s="105">
        <f t="shared" ref="Q10:Q17" si="2">SUM(R10:AQ10)</f>
        <v>0</v>
      </c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105">
        <f>SUM(R10:AR10,I10:P10,G10)</f>
        <v>0</v>
      </c>
      <c r="AT10" s="108">
        <f>H48</f>
        <v>0</v>
      </c>
      <c r="AU10" s="93"/>
      <c r="AV10" s="132" t="s">
        <v>196</v>
      </c>
      <c r="AW10" s="92"/>
      <c r="AX10" s="92"/>
      <c r="AY10" s="92"/>
      <c r="AZ10" s="92"/>
    </row>
    <row r="11" spans="1:52" s="111" customFormat="1" ht="15">
      <c r="A11" s="99" t="s">
        <v>2</v>
      </c>
      <c r="B11" s="100" t="s">
        <v>102</v>
      </c>
      <c r="C11" s="108" t="s">
        <v>51</v>
      </c>
      <c r="D11" s="102">
        <v>40.72</v>
      </c>
      <c r="E11" s="109">
        <f>SUM(G11:H11,J11:P11)</f>
        <v>0</v>
      </c>
      <c r="F11" s="105">
        <f>SUM(G11:H11)</f>
        <v>0</v>
      </c>
      <c r="G11" s="77"/>
      <c r="H11" s="77"/>
      <c r="I11" s="110">
        <f>D11-AS11</f>
        <v>32.06</v>
      </c>
      <c r="J11" s="77"/>
      <c r="K11" s="77"/>
      <c r="L11" s="77"/>
      <c r="M11" s="77"/>
      <c r="N11" s="77"/>
      <c r="O11" s="77"/>
      <c r="P11" s="77"/>
      <c r="Q11" s="105">
        <f t="shared" si="2"/>
        <v>8.66</v>
      </c>
      <c r="R11" s="77"/>
      <c r="S11" s="77"/>
      <c r="T11" s="77"/>
      <c r="U11" s="77"/>
      <c r="V11" s="77"/>
      <c r="W11" s="77">
        <v>1.5</v>
      </c>
      <c r="X11" s="77"/>
      <c r="Y11" s="77"/>
      <c r="Z11" s="77">
        <v>1.1499999999999999</v>
      </c>
      <c r="AA11" s="77"/>
      <c r="AB11" s="77"/>
      <c r="AC11" s="77"/>
      <c r="AD11" s="77"/>
      <c r="AE11" s="77">
        <v>4.01</v>
      </c>
      <c r="AF11" s="77"/>
      <c r="AG11" s="77"/>
      <c r="AH11" s="77"/>
      <c r="AI11" s="77"/>
      <c r="AJ11" s="77">
        <v>1</v>
      </c>
      <c r="AK11" s="77"/>
      <c r="AL11" s="77">
        <v>1</v>
      </c>
      <c r="AM11" s="77"/>
      <c r="AN11" s="77"/>
      <c r="AO11" s="77"/>
      <c r="AP11" s="77"/>
      <c r="AQ11" s="77"/>
      <c r="AR11" s="77"/>
      <c r="AS11" s="105">
        <f>SUM(R11:AR11,J11:P11,G11:H11)</f>
        <v>8.66</v>
      </c>
      <c r="AT11" s="108">
        <f>I48</f>
        <v>32.06</v>
      </c>
      <c r="AU11" s="93"/>
    </row>
    <row r="12" spans="1:52" s="111" customFormat="1" ht="15">
      <c r="A12" s="99" t="s">
        <v>3</v>
      </c>
      <c r="B12" s="100" t="s">
        <v>34</v>
      </c>
      <c r="C12" s="108" t="s">
        <v>39</v>
      </c>
      <c r="D12" s="102">
        <v>152.06</v>
      </c>
      <c r="E12" s="109">
        <f>SUM(G12:I12,K12:P12)</f>
        <v>0</v>
      </c>
      <c r="F12" s="105">
        <f t="shared" ref="F12:F17" si="3">SUM(G12:H12)</f>
        <v>0</v>
      </c>
      <c r="G12" s="77"/>
      <c r="H12" s="77"/>
      <c r="I12" s="77"/>
      <c r="J12" s="110">
        <f>D12-AS12</f>
        <v>148.89000000000001</v>
      </c>
      <c r="K12" s="77"/>
      <c r="L12" s="77"/>
      <c r="M12" s="77"/>
      <c r="N12" s="77"/>
      <c r="O12" s="77"/>
      <c r="P12" s="77"/>
      <c r="Q12" s="105">
        <f t="shared" si="2"/>
        <v>3.1700000000000004</v>
      </c>
      <c r="R12" s="77"/>
      <c r="S12" s="77"/>
      <c r="T12" s="77"/>
      <c r="U12" s="77"/>
      <c r="V12" s="77"/>
      <c r="W12" s="77"/>
      <c r="X12" s="77"/>
      <c r="Y12" s="77"/>
      <c r="Z12" s="77">
        <v>1.57</v>
      </c>
      <c r="AA12" s="77"/>
      <c r="AB12" s="77"/>
      <c r="AC12" s="77"/>
      <c r="AD12" s="77"/>
      <c r="AE12" s="77">
        <v>1</v>
      </c>
      <c r="AF12" s="77"/>
      <c r="AG12" s="77"/>
      <c r="AH12" s="77"/>
      <c r="AI12" s="77"/>
      <c r="AJ12" s="77"/>
      <c r="AK12" s="77"/>
      <c r="AL12" s="77"/>
      <c r="AM12" s="77"/>
      <c r="AN12" s="77">
        <v>0.6</v>
      </c>
      <c r="AO12" s="77"/>
      <c r="AP12" s="77"/>
      <c r="AQ12" s="77"/>
      <c r="AR12" s="77"/>
      <c r="AS12" s="105">
        <f>SUM(R12:AR12,K12:P12,G12:I12)</f>
        <v>3.1700000000000004</v>
      </c>
      <c r="AT12" s="108">
        <f>J48</f>
        <v>148.89000000000001</v>
      </c>
      <c r="AU12" s="93"/>
    </row>
    <row r="13" spans="1:52" s="111" customFormat="1" ht="15">
      <c r="A13" s="99" t="s">
        <v>4</v>
      </c>
      <c r="B13" s="100" t="s">
        <v>11</v>
      </c>
      <c r="C13" s="108" t="s">
        <v>22</v>
      </c>
      <c r="D13" s="102">
        <v>0</v>
      </c>
      <c r="E13" s="109">
        <f>SUM(G13:J13,L13:P13)</f>
        <v>0</v>
      </c>
      <c r="F13" s="105">
        <f t="shared" si="3"/>
        <v>0</v>
      </c>
      <c r="G13" s="77"/>
      <c r="H13" s="77"/>
      <c r="I13" s="77"/>
      <c r="J13" s="77"/>
      <c r="K13" s="110">
        <f>D13-AS13</f>
        <v>0</v>
      </c>
      <c r="L13" s="77"/>
      <c r="M13" s="77"/>
      <c r="N13" s="77"/>
      <c r="O13" s="77"/>
      <c r="P13" s="77"/>
      <c r="Q13" s="105">
        <f t="shared" si="2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105">
        <f>SUM(R13:AR13,L13:P13,G13:J13)</f>
        <v>0</v>
      </c>
      <c r="AT13" s="108">
        <f>K48</f>
        <v>0</v>
      </c>
      <c r="AU13" s="93"/>
    </row>
    <row r="14" spans="1:52" s="111" customFormat="1" ht="15">
      <c r="A14" s="99" t="s">
        <v>5</v>
      </c>
      <c r="B14" s="100" t="s">
        <v>12</v>
      </c>
      <c r="C14" s="108" t="s">
        <v>23</v>
      </c>
      <c r="D14" s="102">
        <v>0</v>
      </c>
      <c r="E14" s="109">
        <f>SUM(G14:K14,M14:P14)</f>
        <v>0</v>
      </c>
      <c r="F14" s="105">
        <f t="shared" si="3"/>
        <v>0</v>
      </c>
      <c r="G14" s="77"/>
      <c r="H14" s="77"/>
      <c r="I14" s="77"/>
      <c r="J14" s="77"/>
      <c r="K14" s="77"/>
      <c r="L14" s="110">
        <f>D14-AS14</f>
        <v>0</v>
      </c>
      <c r="M14" s="77"/>
      <c r="N14" s="77"/>
      <c r="O14" s="77"/>
      <c r="P14" s="77"/>
      <c r="Q14" s="105">
        <f t="shared" si="2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105">
        <f>SUM(R14:AR14,M14:P14,G14:K14)</f>
        <v>0</v>
      </c>
      <c r="AT14" s="108">
        <f>L48</f>
        <v>0</v>
      </c>
      <c r="AU14" s="93"/>
    </row>
    <row r="15" spans="1:52" s="111" customFormat="1" ht="15">
      <c r="A15" s="99" t="s">
        <v>36</v>
      </c>
      <c r="B15" s="100" t="s">
        <v>35</v>
      </c>
      <c r="C15" s="108" t="s">
        <v>40</v>
      </c>
      <c r="D15" s="102">
        <v>0</v>
      </c>
      <c r="E15" s="109">
        <f>SUM(G15:L15,N15:P15)</f>
        <v>0</v>
      </c>
      <c r="F15" s="105">
        <f t="shared" si="3"/>
        <v>0</v>
      </c>
      <c r="G15" s="77"/>
      <c r="H15" s="77"/>
      <c r="I15" s="77"/>
      <c r="J15" s="77"/>
      <c r="K15" s="77"/>
      <c r="L15" s="77"/>
      <c r="M15" s="110">
        <f>D15-AS15</f>
        <v>0</v>
      </c>
      <c r="N15" s="77"/>
      <c r="O15" s="77"/>
      <c r="P15" s="77"/>
      <c r="Q15" s="105">
        <f t="shared" si="2"/>
        <v>0</v>
      </c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105">
        <f>SUM(R15:AR15,N15:P15,G15:L15)</f>
        <v>0</v>
      </c>
      <c r="AT15" s="108">
        <f>M48</f>
        <v>0</v>
      </c>
      <c r="AU15" s="93"/>
    </row>
    <row r="16" spans="1:52" s="111" customFormat="1" ht="15">
      <c r="A16" s="99" t="s">
        <v>37</v>
      </c>
      <c r="B16" s="100" t="s">
        <v>83</v>
      </c>
      <c r="C16" s="108" t="s">
        <v>71</v>
      </c>
      <c r="D16" s="102">
        <v>7.26</v>
      </c>
      <c r="E16" s="109">
        <f>SUM(G16:M16,O16:P16)</f>
        <v>0</v>
      </c>
      <c r="F16" s="105">
        <f t="shared" si="3"/>
        <v>0</v>
      </c>
      <c r="G16" s="77"/>
      <c r="H16" s="77"/>
      <c r="I16" s="77"/>
      <c r="J16" s="77"/>
      <c r="K16" s="77"/>
      <c r="L16" s="77"/>
      <c r="M16" s="77"/>
      <c r="N16" s="110">
        <f>D16-AS16</f>
        <v>7.26</v>
      </c>
      <c r="O16" s="77"/>
      <c r="P16" s="77"/>
      <c r="Q16" s="105">
        <f t="shared" si="2"/>
        <v>0</v>
      </c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105">
        <f>SUM(R16:AR16,O16:P16,G16:M16)</f>
        <v>0</v>
      </c>
      <c r="AT16" s="108">
        <f>N48</f>
        <v>7.26</v>
      </c>
      <c r="AU16" s="93"/>
    </row>
    <row r="17" spans="1:47" s="111" customFormat="1" ht="15">
      <c r="A17" s="99" t="s">
        <v>47</v>
      </c>
      <c r="B17" s="100" t="s">
        <v>45</v>
      </c>
      <c r="C17" s="108" t="s">
        <v>46</v>
      </c>
      <c r="D17" s="102">
        <v>0</v>
      </c>
      <c r="E17" s="109">
        <f>SUM(G17:N17,P17)</f>
        <v>0</v>
      </c>
      <c r="F17" s="105">
        <f t="shared" si="3"/>
        <v>0</v>
      </c>
      <c r="G17" s="77"/>
      <c r="H17" s="77"/>
      <c r="I17" s="77"/>
      <c r="J17" s="77"/>
      <c r="K17" s="77"/>
      <c r="L17" s="77"/>
      <c r="M17" s="77"/>
      <c r="N17" s="77"/>
      <c r="O17" s="110">
        <f>D17-AS17</f>
        <v>0</v>
      </c>
      <c r="P17" s="77"/>
      <c r="Q17" s="105">
        <f t="shared" si="2"/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105">
        <f>SUM(R17:AR17,P17,G17:N17)</f>
        <v>0</v>
      </c>
      <c r="AT17" s="108">
        <f>O48</f>
        <v>0</v>
      </c>
      <c r="AU17" s="93"/>
    </row>
    <row r="18" spans="1:47" s="111" customFormat="1" ht="15">
      <c r="A18" s="99" t="s">
        <v>176</v>
      </c>
      <c r="B18" s="100" t="s">
        <v>52</v>
      </c>
      <c r="C18" s="108" t="s">
        <v>53</v>
      </c>
      <c r="D18" s="102">
        <v>4.53</v>
      </c>
      <c r="E18" s="109">
        <f>SUM(G18:O18)</f>
        <v>0</v>
      </c>
      <c r="F18" s="105">
        <f>SUM(G18:H18)</f>
        <v>0</v>
      </c>
      <c r="G18" s="77"/>
      <c r="H18" s="77"/>
      <c r="I18" s="77"/>
      <c r="J18" s="77"/>
      <c r="K18" s="77"/>
      <c r="L18" s="77"/>
      <c r="M18" s="77"/>
      <c r="N18" s="77"/>
      <c r="O18" s="77"/>
      <c r="P18" s="110">
        <f>D18-AS18</f>
        <v>4.53</v>
      </c>
      <c r="Q18" s="105">
        <f>SUM(R18:AQ18)</f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105">
        <f>SUM(R18:AR18,G18:O18)</f>
        <v>0</v>
      </c>
      <c r="AT18" s="108">
        <f>P48</f>
        <v>4.53</v>
      </c>
      <c r="AU18" s="93"/>
    </row>
    <row r="19" spans="1:47" s="111" customFormat="1" ht="15">
      <c r="A19" s="99">
        <v>2</v>
      </c>
      <c r="B19" s="99" t="s">
        <v>32</v>
      </c>
      <c r="C19" s="108" t="s">
        <v>24</v>
      </c>
      <c r="D19" s="102">
        <v>208.77</v>
      </c>
      <c r="E19" s="109">
        <f>SUM(G19:P19)</f>
        <v>0</v>
      </c>
      <c r="F19" s="105">
        <f>SUM(G19:H19)</f>
        <v>0</v>
      </c>
      <c r="G19" s="105">
        <f>SUM(G20:G45)</f>
        <v>0</v>
      </c>
      <c r="H19" s="105">
        <f t="shared" ref="H19:P19" si="4">SUM(H20:H45)</f>
        <v>0</v>
      </c>
      <c r="I19" s="105">
        <f t="shared" si="4"/>
        <v>0</v>
      </c>
      <c r="J19" s="105">
        <f t="shared" si="4"/>
        <v>0</v>
      </c>
      <c r="K19" s="105">
        <f t="shared" si="4"/>
        <v>0</v>
      </c>
      <c r="L19" s="105">
        <f t="shared" si="4"/>
        <v>0</v>
      </c>
      <c r="M19" s="105">
        <f t="shared" si="4"/>
        <v>0</v>
      </c>
      <c r="N19" s="105">
        <f t="shared" si="4"/>
        <v>0</v>
      </c>
      <c r="O19" s="105">
        <f t="shared" si="4"/>
        <v>0</v>
      </c>
      <c r="P19" s="105">
        <f t="shared" si="4"/>
        <v>0</v>
      </c>
      <c r="Q19" s="110">
        <f>D19-AS19</f>
        <v>204.41000000000003</v>
      </c>
      <c r="R19" s="105">
        <f>SUM(R21:R45)</f>
        <v>0</v>
      </c>
      <c r="S19" s="105">
        <f>SUM(S22:S45,S20)</f>
        <v>0</v>
      </c>
      <c r="T19" s="105">
        <f>SUM(T20:T21,T23:T45)</f>
        <v>0</v>
      </c>
      <c r="U19" s="105">
        <f>SUM(U20:U22,U24:U45)</f>
        <v>0</v>
      </c>
      <c r="V19" s="105">
        <f>SUM(V20:V23,V25:V45)</f>
        <v>0</v>
      </c>
      <c r="W19" s="105">
        <f>SUM(W20:W24,W26:W45)</f>
        <v>0</v>
      </c>
      <c r="X19" s="105">
        <f>SUM(X20:X25,X27:X45)</f>
        <v>0</v>
      </c>
      <c r="Y19" s="105">
        <f>SUM(Y20:Y26,Y28:Y45)</f>
        <v>0</v>
      </c>
      <c r="Z19" s="105">
        <f>SUM(Z20:Z27,Z29:Z45)</f>
        <v>3.27</v>
      </c>
      <c r="AA19" s="105">
        <f>SUM(AA20:AA28,AA30:AA45)</f>
        <v>0</v>
      </c>
      <c r="AB19" s="105">
        <f>SUM(AB20:AB29,AB31:AB45)</f>
        <v>0</v>
      </c>
      <c r="AC19" s="105">
        <f>SUM(AC20:AC30,AC32:AC45)</f>
        <v>0</v>
      </c>
      <c r="AD19" s="105">
        <f>SUM(AD20:AD31,AD33:AD45)</f>
        <v>0</v>
      </c>
      <c r="AE19" s="105">
        <f>SUM(AE20:AE32,AE34:AE45)</f>
        <v>0.52</v>
      </c>
      <c r="AF19" s="105">
        <f>SUM(AF20:AF33,AF35:AF45)</f>
        <v>0</v>
      </c>
      <c r="AG19" s="105">
        <f>SUM(AG20:AG34,AG36:AG45)</f>
        <v>0</v>
      </c>
      <c r="AH19" s="105">
        <f>SUM(AH20:AH35,AH37:AH45)</f>
        <v>0</v>
      </c>
      <c r="AI19" s="105">
        <f>SUM(AI20:AI36,AI38:AI45)</f>
        <v>0</v>
      </c>
      <c r="AJ19" s="105">
        <f>SUM(AJ20:AJ37,AJ39:AJ45)</f>
        <v>0</v>
      </c>
      <c r="AK19" s="105">
        <f>SUM(AK20:AK38,AK40:AK45)</f>
        <v>0</v>
      </c>
      <c r="AL19" s="105">
        <f>SUM(AL20:AL39,AL41:AL45)</f>
        <v>0.5</v>
      </c>
      <c r="AM19" s="105">
        <f>SUM(AM20:AM40,AM42:AM45)</f>
        <v>0</v>
      </c>
      <c r="AN19" s="105">
        <f>SUM(AN20:AN41,AN43:AN45)</f>
        <v>7.0000000000000007E-2</v>
      </c>
      <c r="AO19" s="105">
        <f>SUM(AO20:AO42,AO44:AO45)</f>
        <v>0</v>
      </c>
      <c r="AP19" s="105">
        <f>SUM(AP20:AP43,AP45)</f>
        <v>0</v>
      </c>
      <c r="AQ19" s="105">
        <f>SUM(AQ20:AQ44)</f>
        <v>0</v>
      </c>
      <c r="AR19" s="105">
        <f>SUM(AR20:AR45)</f>
        <v>0</v>
      </c>
      <c r="AS19" s="105">
        <f>SUM(AS20:AS45)</f>
        <v>4.3599999999999994</v>
      </c>
      <c r="AT19" s="108">
        <f>Q48</f>
        <v>258.77000000000004</v>
      </c>
      <c r="AU19" s="93"/>
    </row>
    <row r="20" spans="1:47" s="111" customFormat="1" ht="15">
      <c r="A20" s="99" t="s">
        <v>17</v>
      </c>
      <c r="B20" s="100" t="s">
        <v>13</v>
      </c>
      <c r="C20" s="108" t="s">
        <v>25</v>
      </c>
      <c r="D20" s="102">
        <v>7.93</v>
      </c>
      <c r="E20" s="109">
        <f>SUM(G20:P20)</f>
        <v>0</v>
      </c>
      <c r="F20" s="105">
        <f t="shared" ref="F20:F44" si="5">SUM(G20:H20)</f>
        <v>0</v>
      </c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105">
        <f>SUM(S20:AQ20)</f>
        <v>0</v>
      </c>
      <c r="R20" s="110">
        <f>D20-AS20</f>
        <v>7.93</v>
      </c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105">
        <f>SUM(S20:AR20,G20:P20)</f>
        <v>0</v>
      </c>
      <c r="AT20" s="108">
        <f>R48</f>
        <v>7.93</v>
      </c>
      <c r="AU20" s="93"/>
    </row>
    <row r="21" spans="1:47" s="111" customFormat="1" ht="15">
      <c r="A21" s="99" t="s">
        <v>6</v>
      </c>
      <c r="B21" s="100" t="s">
        <v>14</v>
      </c>
      <c r="C21" s="108" t="s">
        <v>26</v>
      </c>
      <c r="D21" s="102">
        <v>1.4</v>
      </c>
      <c r="E21" s="109">
        <f>SUM(G21:P21)</f>
        <v>0</v>
      </c>
      <c r="F21" s="105">
        <f t="shared" si="5"/>
        <v>0</v>
      </c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105">
        <f>SUM(R21,T21:AQ21)</f>
        <v>0</v>
      </c>
      <c r="R21" s="77"/>
      <c r="S21" s="110">
        <f>D21-AS21</f>
        <v>1.4</v>
      </c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105">
        <f>SUM(T21:AR21,R21,G21:P21)</f>
        <v>0</v>
      </c>
      <c r="AT21" s="108">
        <f>S48</f>
        <v>1.4</v>
      </c>
      <c r="AU21" s="93"/>
    </row>
    <row r="22" spans="1:47" s="111" customFormat="1" ht="15">
      <c r="A22" s="99" t="s">
        <v>7</v>
      </c>
      <c r="B22" s="100" t="s">
        <v>15</v>
      </c>
      <c r="C22" s="108" t="s">
        <v>118</v>
      </c>
      <c r="D22" s="102">
        <v>0</v>
      </c>
      <c r="E22" s="109">
        <f t="shared" ref="E22:E46" si="6">SUM(G22:P22)</f>
        <v>0</v>
      </c>
      <c r="F22" s="105">
        <f t="shared" si="5"/>
        <v>0</v>
      </c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105">
        <f>SUM(R22:S22,U22:AQ22)</f>
        <v>0</v>
      </c>
      <c r="R22" s="77"/>
      <c r="S22" s="77"/>
      <c r="T22" s="110">
        <f>D22-AS22</f>
        <v>0</v>
      </c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105">
        <f>SUM(U22:AR22,R22:S22,G22:P22)</f>
        <v>0</v>
      </c>
      <c r="AT22" s="108">
        <f>T48</f>
        <v>0</v>
      </c>
      <c r="AU22" s="93"/>
    </row>
    <row r="23" spans="1:47" s="111" customFormat="1" ht="15">
      <c r="A23" s="99" t="s">
        <v>8</v>
      </c>
      <c r="B23" s="100" t="s">
        <v>80</v>
      </c>
      <c r="C23" s="108" t="s">
        <v>121</v>
      </c>
      <c r="D23" s="102">
        <v>0</v>
      </c>
      <c r="E23" s="109">
        <f t="shared" si="6"/>
        <v>0</v>
      </c>
      <c r="F23" s="105">
        <f t="shared" si="5"/>
        <v>0</v>
      </c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105">
        <f>SUM(R23:T23,V23:AQ23)</f>
        <v>0</v>
      </c>
      <c r="R23" s="77"/>
      <c r="S23" s="77"/>
      <c r="T23" s="77"/>
      <c r="U23" s="110">
        <f>D23-AS23</f>
        <v>0</v>
      </c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105">
        <f>SUM(V23:AR23,R23:T23,G23:P23)</f>
        <v>0</v>
      </c>
      <c r="AT23" s="108">
        <f>U48</f>
        <v>0</v>
      </c>
      <c r="AU23" s="93"/>
    </row>
    <row r="24" spans="1:47" s="111" customFormat="1" ht="15">
      <c r="A24" s="99" t="s">
        <v>9</v>
      </c>
      <c r="B24" s="100" t="s">
        <v>84</v>
      </c>
      <c r="C24" s="108" t="s">
        <v>122</v>
      </c>
      <c r="D24" s="102">
        <v>0</v>
      </c>
      <c r="E24" s="109">
        <f t="shared" si="6"/>
        <v>0</v>
      </c>
      <c r="F24" s="105">
        <f t="shared" si="5"/>
        <v>0</v>
      </c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105">
        <f>SUM(R24:U24,W24:AQ24)</f>
        <v>0</v>
      </c>
      <c r="R24" s="77"/>
      <c r="S24" s="77"/>
      <c r="T24" s="77"/>
      <c r="U24" s="77"/>
      <c r="V24" s="110">
        <f>D24-AS24</f>
        <v>0</v>
      </c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105">
        <f>SUM(W24:AR24,R24:U24,G24:P24)</f>
        <v>0</v>
      </c>
      <c r="AT24" s="108">
        <f>V48</f>
        <v>0</v>
      </c>
      <c r="AU24" s="93"/>
    </row>
    <row r="25" spans="1:47" s="111" customFormat="1" ht="15">
      <c r="A25" s="99" t="s">
        <v>10</v>
      </c>
      <c r="B25" s="100" t="s">
        <v>85</v>
      </c>
      <c r="C25" s="108" t="s">
        <v>120</v>
      </c>
      <c r="D25" s="102">
        <v>0.75</v>
      </c>
      <c r="E25" s="109">
        <f t="shared" si="6"/>
        <v>0</v>
      </c>
      <c r="F25" s="105">
        <f t="shared" si="5"/>
        <v>0</v>
      </c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105">
        <f>SUM(R25:V25,X25:AQ25)</f>
        <v>0</v>
      </c>
      <c r="R25" s="77"/>
      <c r="S25" s="77"/>
      <c r="T25" s="77"/>
      <c r="U25" s="77"/>
      <c r="V25" s="77"/>
      <c r="W25" s="110">
        <f>D25-AS25</f>
        <v>0.75</v>
      </c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105">
        <f>SUM(X25:AR25,R25:V25,G25:P25)</f>
        <v>0</v>
      </c>
      <c r="AT25" s="108">
        <f>W48</f>
        <v>2.75</v>
      </c>
      <c r="AU25" s="93"/>
    </row>
    <row r="26" spans="1:47" s="111" customFormat="1" ht="18">
      <c r="A26" s="99" t="s">
        <v>18</v>
      </c>
      <c r="B26" s="100" t="s">
        <v>86</v>
      </c>
      <c r="C26" s="108" t="s">
        <v>48</v>
      </c>
      <c r="D26" s="102">
        <v>1.64</v>
      </c>
      <c r="E26" s="109">
        <f t="shared" si="6"/>
        <v>0</v>
      </c>
      <c r="F26" s="105">
        <f t="shared" si="5"/>
        <v>0</v>
      </c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105">
        <f>SUM(R26:W26,Y26:AQ26)</f>
        <v>0</v>
      </c>
      <c r="R26" s="77"/>
      <c r="S26" s="77"/>
      <c r="T26" s="77"/>
      <c r="U26" s="77"/>
      <c r="V26" s="77"/>
      <c r="W26" s="77"/>
      <c r="X26" s="110">
        <f>D26-AS26</f>
        <v>1.64</v>
      </c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105">
        <f>SUM(Y26:AR26,R26:W26,G26:P26)</f>
        <v>0</v>
      </c>
      <c r="AT26" s="108">
        <f>X48</f>
        <v>3.6399999999999997</v>
      </c>
      <c r="AU26" s="93"/>
    </row>
    <row r="27" spans="1:47" s="111" customFormat="1" ht="20.25" customHeight="1">
      <c r="A27" s="99" t="s">
        <v>19</v>
      </c>
      <c r="B27" s="100" t="s">
        <v>87</v>
      </c>
      <c r="C27" s="108" t="s">
        <v>41</v>
      </c>
      <c r="D27" s="102">
        <v>0.2</v>
      </c>
      <c r="E27" s="109">
        <f t="shared" si="6"/>
        <v>0</v>
      </c>
      <c r="F27" s="105">
        <f t="shared" si="5"/>
        <v>0</v>
      </c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105">
        <f>SUM(R27:X27,Z27:AQ27)</f>
        <v>0</v>
      </c>
      <c r="R27" s="77"/>
      <c r="S27" s="77"/>
      <c r="T27" s="77"/>
      <c r="U27" s="77"/>
      <c r="V27" s="77"/>
      <c r="W27" s="77"/>
      <c r="X27" s="77"/>
      <c r="Y27" s="110">
        <f>D27-AS27</f>
        <v>0.2</v>
      </c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105">
        <f>SUM(Z27:AR27,R27:X27,G27:P27)</f>
        <v>0</v>
      </c>
      <c r="AT27" s="108">
        <f>Y48</f>
        <v>0.2</v>
      </c>
      <c r="AU27" s="93"/>
    </row>
    <row r="28" spans="1:47" s="111" customFormat="1" ht="20.25" customHeight="1">
      <c r="A28" s="99" t="s">
        <v>42</v>
      </c>
      <c r="B28" s="100" t="s">
        <v>126</v>
      </c>
      <c r="C28" s="108" t="s">
        <v>27</v>
      </c>
      <c r="D28" s="102">
        <v>95.12</v>
      </c>
      <c r="E28" s="109">
        <f t="shared" si="6"/>
        <v>0</v>
      </c>
      <c r="F28" s="105">
        <f t="shared" si="5"/>
        <v>0</v>
      </c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105">
        <f>SUM(R28:Y28,AA28:AQ28)</f>
        <v>0.52</v>
      </c>
      <c r="R28" s="77"/>
      <c r="S28" s="77"/>
      <c r="T28" s="77"/>
      <c r="U28" s="77"/>
      <c r="V28" s="77"/>
      <c r="W28" s="77"/>
      <c r="X28" s="77"/>
      <c r="Y28" s="77"/>
      <c r="Z28" s="110">
        <f>D28-AS28</f>
        <v>94.600000000000009</v>
      </c>
      <c r="AA28" s="77"/>
      <c r="AB28" s="77"/>
      <c r="AC28" s="77"/>
      <c r="AD28" s="77"/>
      <c r="AE28" s="77">
        <v>0.02</v>
      </c>
      <c r="AF28" s="77"/>
      <c r="AG28" s="77"/>
      <c r="AH28" s="77"/>
      <c r="AI28" s="77"/>
      <c r="AJ28" s="77"/>
      <c r="AK28" s="77"/>
      <c r="AL28" s="77">
        <v>0.5</v>
      </c>
      <c r="AM28" s="77"/>
      <c r="AN28" s="77"/>
      <c r="AO28" s="77"/>
      <c r="AP28" s="77"/>
      <c r="AQ28" s="77"/>
      <c r="AR28" s="77"/>
      <c r="AS28" s="105">
        <f>SUM(AA28:AR28,R28:Y28,G28:P28)</f>
        <v>0.52</v>
      </c>
      <c r="AT28" s="108">
        <f>Z48</f>
        <v>104.49000000000001</v>
      </c>
      <c r="AU28" s="93"/>
    </row>
    <row r="29" spans="1:47" s="111" customFormat="1" ht="15">
      <c r="A29" s="99" t="s">
        <v>125</v>
      </c>
      <c r="B29" s="100" t="s">
        <v>101</v>
      </c>
      <c r="C29" s="100" t="s">
        <v>140</v>
      </c>
      <c r="D29" s="102">
        <v>0</v>
      </c>
      <c r="E29" s="109">
        <f t="shared" si="6"/>
        <v>0</v>
      </c>
      <c r="F29" s="105">
        <f t="shared" si="5"/>
        <v>0</v>
      </c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105">
        <f>SUM(R29:Z29,AB29:AQ29)</f>
        <v>0</v>
      </c>
      <c r="R29" s="77"/>
      <c r="S29" s="77"/>
      <c r="T29" s="77"/>
      <c r="U29" s="77"/>
      <c r="V29" s="77"/>
      <c r="W29" s="77"/>
      <c r="X29" s="77"/>
      <c r="Y29" s="77"/>
      <c r="Z29" s="77"/>
      <c r="AA29" s="110">
        <f>D29-AS29</f>
        <v>0</v>
      </c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105">
        <f>SUM(AB29:AR29,R29:Z29,G29:P29)</f>
        <v>0</v>
      </c>
      <c r="AT29" s="108">
        <f>AA48</f>
        <v>0</v>
      </c>
      <c r="AU29" s="93"/>
    </row>
    <row r="30" spans="1:47" s="111" customFormat="1" ht="15">
      <c r="A30" s="99" t="s">
        <v>167</v>
      </c>
      <c r="B30" s="100" t="s">
        <v>116</v>
      </c>
      <c r="C30" s="108" t="s">
        <v>119</v>
      </c>
      <c r="D30" s="102">
        <v>0</v>
      </c>
      <c r="E30" s="109">
        <f t="shared" si="6"/>
        <v>0</v>
      </c>
      <c r="F30" s="105">
        <f t="shared" si="5"/>
        <v>0</v>
      </c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105">
        <f>SUM(R30:AA30,AC30:AQ30)</f>
        <v>0</v>
      </c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110">
        <f>D30-AS30</f>
        <v>0</v>
      </c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105">
        <f>SUM(AC30:AR30,R30:AA30,G30:P30)</f>
        <v>0</v>
      </c>
      <c r="AT30" s="108">
        <f>AB48</f>
        <v>0</v>
      </c>
      <c r="AU30" s="93"/>
    </row>
    <row r="31" spans="1:47" s="111" customFormat="1" ht="15">
      <c r="A31" s="99" t="s">
        <v>168</v>
      </c>
      <c r="B31" s="100" t="s">
        <v>81</v>
      </c>
      <c r="C31" s="108" t="s">
        <v>70</v>
      </c>
      <c r="D31" s="102">
        <v>0</v>
      </c>
      <c r="E31" s="109">
        <f t="shared" si="6"/>
        <v>0</v>
      </c>
      <c r="F31" s="105">
        <f t="shared" si="5"/>
        <v>0</v>
      </c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105">
        <f>SUM(R31:AB31,AD31:AQ31)</f>
        <v>0</v>
      </c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110">
        <f>D31-AS31</f>
        <v>0</v>
      </c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105">
        <f>SUM(AD31:AR31,R31:AB31,G31:P31)</f>
        <v>0</v>
      </c>
      <c r="AT31" s="108">
        <f>AC48</f>
        <v>0</v>
      </c>
      <c r="AU31" s="93"/>
    </row>
    <row r="32" spans="1:47" s="111" customFormat="1" ht="15">
      <c r="A32" s="99" t="s">
        <v>169</v>
      </c>
      <c r="B32" s="100" t="s">
        <v>88</v>
      </c>
      <c r="C32" s="108" t="s">
        <v>93</v>
      </c>
      <c r="D32" s="102">
        <v>0</v>
      </c>
      <c r="E32" s="109">
        <f t="shared" si="6"/>
        <v>0</v>
      </c>
      <c r="F32" s="105">
        <f t="shared" si="5"/>
        <v>0</v>
      </c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105">
        <f>SUM(R32:AC32,AE32:AQ32)</f>
        <v>0</v>
      </c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110">
        <f>D32-AS32</f>
        <v>0</v>
      </c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105">
        <f>SUM(AE32:AR32,R32:AC32,G32:P32)</f>
        <v>0</v>
      </c>
      <c r="AT32" s="108">
        <f>AD48</f>
        <v>0</v>
      </c>
      <c r="AU32" s="93"/>
    </row>
    <row r="33" spans="1:47" s="111" customFormat="1" ht="15">
      <c r="A33" s="99" t="s">
        <v>170</v>
      </c>
      <c r="B33" s="100" t="s">
        <v>89</v>
      </c>
      <c r="C33" s="108" t="s">
        <v>94</v>
      </c>
      <c r="D33" s="102">
        <v>58.64</v>
      </c>
      <c r="E33" s="109">
        <f t="shared" si="6"/>
        <v>0</v>
      </c>
      <c r="F33" s="105">
        <f t="shared" si="5"/>
        <v>0</v>
      </c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105">
        <f>SUM(R33:AD33,AF33:AQ33)</f>
        <v>3.34</v>
      </c>
      <c r="R33" s="77"/>
      <c r="S33" s="77"/>
      <c r="T33" s="77"/>
      <c r="U33" s="77"/>
      <c r="V33" s="77"/>
      <c r="W33" s="77"/>
      <c r="X33" s="77"/>
      <c r="Y33" s="77"/>
      <c r="Z33" s="77">
        <v>3.27</v>
      </c>
      <c r="AA33" s="77"/>
      <c r="AB33" s="77"/>
      <c r="AC33" s="77"/>
      <c r="AD33" s="77"/>
      <c r="AE33" s="110">
        <f>D33-AS33</f>
        <v>55.3</v>
      </c>
      <c r="AF33" s="77"/>
      <c r="AG33" s="77"/>
      <c r="AH33" s="77"/>
      <c r="AI33" s="77"/>
      <c r="AJ33" s="77"/>
      <c r="AK33" s="77"/>
      <c r="AL33" s="77"/>
      <c r="AM33" s="77"/>
      <c r="AN33" s="77">
        <v>7.0000000000000007E-2</v>
      </c>
      <c r="AO33" s="77"/>
      <c r="AP33" s="77"/>
      <c r="AQ33" s="77"/>
      <c r="AR33" s="77"/>
      <c r="AS33" s="105">
        <f>SUM(AF33:AR33,R33:AD33,G33:P33)</f>
        <v>3.34</v>
      </c>
      <c r="AT33" s="108">
        <f>AE48</f>
        <v>83.53</v>
      </c>
      <c r="AU33" s="93"/>
    </row>
    <row r="34" spans="1:47" s="111" customFormat="1" ht="15">
      <c r="A34" s="99" t="s">
        <v>171</v>
      </c>
      <c r="B34" s="100" t="s">
        <v>90</v>
      </c>
      <c r="C34" s="108" t="s">
        <v>98</v>
      </c>
      <c r="D34" s="102">
        <v>12.05</v>
      </c>
      <c r="E34" s="109">
        <f t="shared" si="6"/>
        <v>0</v>
      </c>
      <c r="F34" s="105">
        <f t="shared" si="5"/>
        <v>0</v>
      </c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105">
        <f>SUM(R34:AE34,AG34:AQ34)</f>
        <v>0</v>
      </c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110">
        <f>D34-AS34</f>
        <v>12.05</v>
      </c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105">
        <f>SUM(AG34:AR34,R34:AE34,G34:P34)</f>
        <v>0</v>
      </c>
      <c r="AT34" s="108">
        <f>AF48</f>
        <v>12.120000000000001</v>
      </c>
      <c r="AU34" s="93"/>
    </row>
    <row r="35" spans="1:47" s="111" customFormat="1" ht="18">
      <c r="A35" s="99" t="s">
        <v>172</v>
      </c>
      <c r="B35" s="100" t="s">
        <v>113</v>
      </c>
      <c r="C35" s="108" t="s">
        <v>95</v>
      </c>
      <c r="D35" s="102">
        <v>0.5</v>
      </c>
      <c r="E35" s="109">
        <f t="shared" si="6"/>
        <v>0</v>
      </c>
      <c r="F35" s="105">
        <f t="shared" si="5"/>
        <v>0</v>
      </c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105">
        <f>SUM(R35:AF35,AH35:AQ35)</f>
        <v>0</v>
      </c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110">
        <f>D35-AS35</f>
        <v>0.5</v>
      </c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105">
        <f>SUM(AH35:AR35,R35:AF35,G35:P35)</f>
        <v>0</v>
      </c>
      <c r="AT35" s="108">
        <f>AG48</f>
        <v>0.5</v>
      </c>
      <c r="AU35" s="93"/>
    </row>
    <row r="36" spans="1:47" s="111" customFormat="1" ht="15">
      <c r="A36" s="99" t="s">
        <v>173</v>
      </c>
      <c r="B36" s="100" t="s">
        <v>117</v>
      </c>
      <c r="C36" s="108" t="s">
        <v>114</v>
      </c>
      <c r="D36" s="102">
        <v>0</v>
      </c>
      <c r="E36" s="109">
        <f t="shared" si="6"/>
        <v>0</v>
      </c>
      <c r="F36" s="105">
        <f t="shared" si="5"/>
        <v>0</v>
      </c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105">
        <f>SUM(R36:AG36,AI36:AQ36)</f>
        <v>0</v>
      </c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110">
        <f>D36-AS36</f>
        <v>0</v>
      </c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105">
        <f>SUM(AI36:AR36,R36:AG36,G36:P36)</f>
        <v>0</v>
      </c>
      <c r="AT36" s="108">
        <f>AH48</f>
        <v>0</v>
      </c>
      <c r="AU36" s="93"/>
    </row>
    <row r="37" spans="1:47" s="111" customFormat="1" ht="15">
      <c r="A37" s="99" t="s">
        <v>174</v>
      </c>
      <c r="B37" s="100" t="s">
        <v>91</v>
      </c>
      <c r="C37" s="108" t="s">
        <v>96</v>
      </c>
      <c r="D37" s="102">
        <v>0</v>
      </c>
      <c r="E37" s="109">
        <f t="shared" si="6"/>
        <v>0</v>
      </c>
      <c r="F37" s="105">
        <f t="shared" si="5"/>
        <v>0</v>
      </c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105">
        <f>SUM(R37:AH37,AJ37:AQ37)</f>
        <v>0</v>
      </c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110">
        <f>D37-AS37</f>
        <v>0</v>
      </c>
      <c r="AJ37" s="77"/>
      <c r="AK37" s="77"/>
      <c r="AL37" s="77"/>
      <c r="AM37" s="77"/>
      <c r="AN37" s="77"/>
      <c r="AO37" s="77"/>
      <c r="AP37" s="77"/>
      <c r="AQ37" s="77"/>
      <c r="AR37" s="77"/>
      <c r="AS37" s="105">
        <f>SUM(AJ37:AR37,R37:AH37,G37:P37)</f>
        <v>0</v>
      </c>
      <c r="AT37" s="108">
        <f>AI48</f>
        <v>0</v>
      </c>
      <c r="AU37" s="93"/>
    </row>
    <row r="38" spans="1:47" s="111" customFormat="1" ht="18">
      <c r="A38" s="99" t="s">
        <v>175</v>
      </c>
      <c r="B38" s="100" t="s">
        <v>92</v>
      </c>
      <c r="C38" s="108" t="s">
        <v>43</v>
      </c>
      <c r="D38" s="102">
        <v>9.6199999999999992</v>
      </c>
      <c r="E38" s="109">
        <f t="shared" si="6"/>
        <v>0</v>
      </c>
      <c r="F38" s="105">
        <f t="shared" si="5"/>
        <v>0</v>
      </c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105">
        <f>SUM(R38:AI38,AK38:AQ38)</f>
        <v>0</v>
      </c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110">
        <f>D38-AS38</f>
        <v>9.6199999999999992</v>
      </c>
      <c r="AK38" s="77"/>
      <c r="AL38" s="77"/>
      <c r="AM38" s="77"/>
      <c r="AN38" s="77"/>
      <c r="AO38" s="77"/>
      <c r="AP38" s="77"/>
      <c r="AQ38" s="77"/>
      <c r="AR38" s="77"/>
      <c r="AS38" s="105">
        <f>SUM(AK38:AR38,R38:AI38,G38:P38)</f>
        <v>0</v>
      </c>
      <c r="AT38" s="108">
        <f>AJ48</f>
        <v>13.12</v>
      </c>
      <c r="AU38" s="93"/>
    </row>
    <row r="39" spans="1:47" s="111" customFormat="1" ht="18">
      <c r="A39" s="99" t="s">
        <v>177</v>
      </c>
      <c r="B39" s="100" t="s">
        <v>99</v>
      </c>
      <c r="C39" s="108" t="s">
        <v>49</v>
      </c>
      <c r="D39" s="102">
        <v>1.05</v>
      </c>
      <c r="E39" s="109">
        <f t="shared" si="6"/>
        <v>0</v>
      </c>
      <c r="F39" s="105">
        <f t="shared" si="5"/>
        <v>0</v>
      </c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105">
        <f>SUM(R39:AJ39,AL39:AQ39)</f>
        <v>0</v>
      </c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110">
        <f>D39-AS39</f>
        <v>1.05</v>
      </c>
      <c r="AL39" s="77"/>
      <c r="AM39" s="77"/>
      <c r="AN39" s="77"/>
      <c r="AO39" s="77"/>
      <c r="AP39" s="77"/>
      <c r="AQ39" s="77"/>
      <c r="AR39" s="77"/>
      <c r="AS39" s="105">
        <f>SUM(AL39:AR39,R39:AJ39,G39:P39)</f>
        <v>0</v>
      </c>
      <c r="AT39" s="108">
        <f>AK48</f>
        <v>1.05</v>
      </c>
      <c r="AU39" s="93"/>
    </row>
    <row r="40" spans="1:47" s="111" customFormat="1" ht="15">
      <c r="A40" s="99" t="s">
        <v>178</v>
      </c>
      <c r="B40" s="100" t="s">
        <v>144</v>
      </c>
      <c r="C40" s="108" t="s">
        <v>142</v>
      </c>
      <c r="D40" s="102">
        <v>0.81</v>
      </c>
      <c r="E40" s="109">
        <f t="shared" si="6"/>
        <v>0</v>
      </c>
      <c r="F40" s="105">
        <f t="shared" si="5"/>
        <v>0</v>
      </c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105">
        <f>SUM(R40:AK40,AM40:AQ40)</f>
        <v>0.5</v>
      </c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>
        <v>0.5</v>
      </c>
      <c r="AF40" s="77"/>
      <c r="AG40" s="77"/>
      <c r="AH40" s="77"/>
      <c r="AI40" s="77"/>
      <c r="AJ40" s="77"/>
      <c r="AK40" s="77"/>
      <c r="AL40" s="110">
        <f>D40-AS40</f>
        <v>0.31000000000000005</v>
      </c>
      <c r="AM40" s="77"/>
      <c r="AN40" s="77"/>
      <c r="AO40" s="77"/>
      <c r="AP40" s="77"/>
      <c r="AQ40" s="77"/>
      <c r="AR40" s="77"/>
      <c r="AS40" s="105">
        <f>SUM(AM40:AR40,R40:AK40,G40:P40)</f>
        <v>0.5</v>
      </c>
      <c r="AT40" s="108">
        <f>AL48</f>
        <v>2.81</v>
      </c>
      <c r="AU40" s="93"/>
    </row>
    <row r="41" spans="1:47" s="111" customFormat="1" ht="18">
      <c r="A41" s="99" t="s">
        <v>179</v>
      </c>
      <c r="B41" s="100" t="s">
        <v>145</v>
      </c>
      <c r="C41" s="108" t="s">
        <v>143</v>
      </c>
      <c r="D41" s="102">
        <v>0.11</v>
      </c>
      <c r="E41" s="109">
        <f t="shared" si="6"/>
        <v>0</v>
      </c>
      <c r="F41" s="105">
        <f t="shared" si="5"/>
        <v>0</v>
      </c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105">
        <f>SUM(R41:AL41,AN41:AQ41)</f>
        <v>0</v>
      </c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110">
        <f>D41-AS41</f>
        <v>0.11</v>
      </c>
      <c r="AN41" s="77"/>
      <c r="AO41" s="77"/>
      <c r="AP41" s="77"/>
      <c r="AQ41" s="77"/>
      <c r="AR41" s="77"/>
      <c r="AS41" s="105">
        <f>SUM(AN41:AR41,R41:AL41,G41:P41)</f>
        <v>0</v>
      </c>
      <c r="AT41" s="108">
        <f>AM48</f>
        <v>5.61</v>
      </c>
      <c r="AU41" s="93"/>
    </row>
    <row r="42" spans="1:47" s="111" customFormat="1" ht="15">
      <c r="A42" s="99" t="s">
        <v>180</v>
      </c>
      <c r="B42" s="100" t="s">
        <v>141</v>
      </c>
      <c r="C42" s="108" t="s">
        <v>100</v>
      </c>
      <c r="D42" s="102">
        <v>0.54</v>
      </c>
      <c r="E42" s="109">
        <f t="shared" si="6"/>
        <v>0</v>
      </c>
      <c r="F42" s="105">
        <f t="shared" si="5"/>
        <v>0</v>
      </c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105">
        <f>SUM(R42:AM42,AO42:AQ42)</f>
        <v>0</v>
      </c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110">
        <f>D42-AS42</f>
        <v>0.54</v>
      </c>
      <c r="AO42" s="77"/>
      <c r="AP42" s="77"/>
      <c r="AQ42" s="77"/>
      <c r="AR42" s="77"/>
      <c r="AS42" s="105">
        <f>SUM(AO42:AR42,R42:AM42,G42:P42)</f>
        <v>0</v>
      </c>
      <c r="AT42" s="108">
        <f>AN48</f>
        <v>1.21</v>
      </c>
      <c r="AU42" s="93"/>
    </row>
    <row r="43" spans="1:47" s="111" customFormat="1" ht="15">
      <c r="A43" s="99" t="s">
        <v>181</v>
      </c>
      <c r="B43" s="100" t="s">
        <v>147</v>
      </c>
      <c r="C43" s="108" t="s">
        <v>148</v>
      </c>
      <c r="D43" s="102">
        <v>17.73</v>
      </c>
      <c r="E43" s="109">
        <f t="shared" si="6"/>
        <v>0</v>
      </c>
      <c r="F43" s="105">
        <f t="shared" si="5"/>
        <v>0</v>
      </c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105">
        <f>SUM(R43:AN43,AP43:AQ43)</f>
        <v>0</v>
      </c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110">
        <f>D43-AS43</f>
        <v>17.73</v>
      </c>
      <c r="AP43" s="77"/>
      <c r="AQ43" s="77"/>
      <c r="AR43" s="77"/>
      <c r="AS43" s="105">
        <f>SUM(AP43:AR43,R43:AN43,G43:P43)</f>
        <v>0</v>
      </c>
      <c r="AT43" s="108">
        <f>AO48</f>
        <v>17.73</v>
      </c>
      <c r="AU43" s="93"/>
    </row>
    <row r="44" spans="1:47" s="111" customFormat="1" ht="15">
      <c r="A44" s="99" t="s">
        <v>182</v>
      </c>
      <c r="B44" s="100" t="s">
        <v>146</v>
      </c>
      <c r="C44" s="108" t="s">
        <v>149</v>
      </c>
      <c r="D44" s="102">
        <v>0.7</v>
      </c>
      <c r="E44" s="109">
        <f t="shared" si="6"/>
        <v>0</v>
      </c>
      <c r="F44" s="105">
        <f t="shared" si="5"/>
        <v>0</v>
      </c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105">
        <f>SUM(R44:AO44,AQ44)</f>
        <v>0</v>
      </c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110">
        <f>D44-AS44</f>
        <v>0.7</v>
      </c>
      <c r="AQ44" s="77"/>
      <c r="AR44" s="77"/>
      <c r="AS44" s="105">
        <f>SUM(AQ44:AR44,R44:AO44,G44:P44)</f>
        <v>0</v>
      </c>
      <c r="AT44" s="108">
        <f>AP48</f>
        <v>0.7</v>
      </c>
      <c r="AU44" s="93"/>
    </row>
    <row r="45" spans="1:47" s="111" customFormat="1" ht="15">
      <c r="A45" s="99" t="s">
        <v>183</v>
      </c>
      <c r="B45" s="100" t="s">
        <v>74</v>
      </c>
      <c r="C45" s="108" t="s">
        <v>75</v>
      </c>
      <c r="D45" s="102">
        <v>0</v>
      </c>
      <c r="E45" s="109">
        <f t="shared" si="6"/>
        <v>0</v>
      </c>
      <c r="F45" s="105">
        <f>SUM(G45:H45)</f>
        <v>0</v>
      </c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105">
        <f>SUM(R45:AP45)</f>
        <v>0</v>
      </c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110">
        <f>D45-AS45</f>
        <v>0</v>
      </c>
      <c r="AR45" s="77"/>
      <c r="AS45" s="105">
        <f>SUM(AR45,R45:AP45,G45:P45)</f>
        <v>0</v>
      </c>
      <c r="AT45" s="108">
        <f>AQ48</f>
        <v>0</v>
      </c>
      <c r="AU45" s="93"/>
    </row>
    <row r="46" spans="1:47" s="111" customFormat="1" ht="15">
      <c r="A46" s="112">
        <v>3</v>
      </c>
      <c r="B46" s="113" t="s">
        <v>69</v>
      </c>
      <c r="C46" s="114" t="s">
        <v>82</v>
      </c>
      <c r="D46" s="102">
        <v>13.18</v>
      </c>
      <c r="E46" s="109">
        <f t="shared" si="6"/>
        <v>0</v>
      </c>
      <c r="F46" s="105">
        <f>SUM(G46:H46)</f>
        <v>0</v>
      </c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105">
        <f>SUM(R46:AQ46)</f>
        <v>0.66999999999999993</v>
      </c>
      <c r="R46" s="77"/>
      <c r="S46" s="77"/>
      <c r="T46" s="77"/>
      <c r="U46" s="77"/>
      <c r="V46" s="77"/>
      <c r="W46" s="77"/>
      <c r="X46" s="77"/>
      <c r="Y46" s="77"/>
      <c r="Z46" s="77">
        <v>0.6</v>
      </c>
      <c r="AA46" s="77"/>
      <c r="AB46" s="77"/>
      <c r="AC46" s="77"/>
      <c r="AD46" s="77"/>
      <c r="AE46" s="77"/>
      <c r="AF46" s="77">
        <v>7.0000000000000007E-2</v>
      </c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110">
        <f>D46-AS46</f>
        <v>12.51</v>
      </c>
      <c r="AS46" s="105">
        <f>SUM(R46:AQ46,G46:P46)</f>
        <v>0.66999999999999993</v>
      </c>
      <c r="AT46" s="108">
        <f>AR48</f>
        <v>12.51</v>
      </c>
      <c r="AU46" s="93"/>
    </row>
    <row r="47" spans="1:47" ht="16.5" customHeight="1">
      <c r="A47" s="115"/>
      <c r="B47" s="116" t="s">
        <v>110</v>
      </c>
      <c r="C47" s="117"/>
      <c r="D47" s="77"/>
      <c r="E47" s="105">
        <f>SUM(G47:P47)</f>
        <v>0</v>
      </c>
      <c r="F47" s="105">
        <f>SUM(G47:H47)</f>
        <v>0</v>
      </c>
      <c r="G47" s="105">
        <f>SUM(G20:G46,G10:G18)</f>
        <v>0</v>
      </c>
      <c r="H47" s="105">
        <f>SUM(H20:H46,H11:H18,H9)</f>
        <v>0</v>
      </c>
      <c r="I47" s="105">
        <f>SUM(I20:I46,I12:I18,I9:I10)</f>
        <v>0</v>
      </c>
      <c r="J47" s="105">
        <f>SUM(J20:J46,J13:J18,J9:J11)</f>
        <v>0</v>
      </c>
      <c r="K47" s="105">
        <f>SUM(K20:K46,K14:K18,K9:K12)</f>
        <v>0</v>
      </c>
      <c r="L47" s="105">
        <f>SUM(L20:L46,L15:L18,L9:L13)</f>
        <v>0</v>
      </c>
      <c r="M47" s="105">
        <f>SUM(M20:M46,M16:M18,M9:M14)</f>
        <v>0</v>
      </c>
      <c r="N47" s="105">
        <f>SUM(N20:N46,N17:N18,N9:N15)</f>
        <v>0</v>
      </c>
      <c r="O47" s="105">
        <f>SUM(O20:O46,O18,O9:O16)</f>
        <v>0</v>
      </c>
      <c r="P47" s="105">
        <f>SUM(P20:P46,P9:P17)</f>
        <v>0</v>
      </c>
      <c r="Q47" s="105">
        <f>SUM(R47:AQ47)</f>
        <v>54.36</v>
      </c>
      <c r="R47" s="105">
        <f>SUM(R21:R46,R9:R18)</f>
        <v>0</v>
      </c>
      <c r="S47" s="105">
        <f>SUM(S22:S46,S20,S9:S18)</f>
        <v>0</v>
      </c>
      <c r="T47" s="105">
        <f>SUM(T23:T46,T20:T21,T9:T18)</f>
        <v>0</v>
      </c>
      <c r="U47" s="105">
        <f>SUM(U24:U46,U20:U22,U9:U18)</f>
        <v>0</v>
      </c>
      <c r="V47" s="105">
        <f>SUM(V25:V46,V20:V23,V9:V18)</f>
        <v>0</v>
      </c>
      <c r="W47" s="105">
        <f>SUM(W26:W46,W20:W24,W9:W18)</f>
        <v>2</v>
      </c>
      <c r="X47" s="105">
        <f>SUM(X27:X46,X20:X25,X9:X18)</f>
        <v>2</v>
      </c>
      <c r="Y47" s="105">
        <f>SUM(Y28:Y46,Y20:Y26,Y9:Y18)</f>
        <v>0</v>
      </c>
      <c r="Z47" s="105">
        <f>SUM(Z29:Z46,Z20:Z27,Z9:Z18)</f>
        <v>9.89</v>
      </c>
      <c r="AA47" s="105">
        <f>SUM(AA30:AA46,AA20:AA28,AA9:AA18)</f>
        <v>0</v>
      </c>
      <c r="AB47" s="105">
        <f>SUM(AB31:AB46,AB20:AB29,AB9:AB18)</f>
        <v>0</v>
      </c>
      <c r="AC47" s="105">
        <f>SUM(AC32:AC46,AC20:AC30,AC9:AC18)</f>
        <v>0</v>
      </c>
      <c r="AD47" s="105">
        <f>SUM(AD33:AD46,AD20:AD31,AD9:AD18)</f>
        <v>0</v>
      </c>
      <c r="AE47" s="105">
        <f>SUM(AE34:AE46,AE20:AE32,AE9:AE18)</f>
        <v>28.229999999999997</v>
      </c>
      <c r="AF47" s="105">
        <f>SUM(AF35:AF46,AF20:AF33,AF9:AF18)</f>
        <v>7.0000000000000007E-2</v>
      </c>
      <c r="AG47" s="105">
        <f>SUM(AG36:AG46,AG20:AG34,AG9:AG18)</f>
        <v>0</v>
      </c>
      <c r="AH47" s="105">
        <f>SUM(AH37:AH46,AH20:AH35,AH9:AH18)</f>
        <v>0</v>
      </c>
      <c r="AI47" s="105">
        <f>SUM(AI9:AI18,AI20:AI36,AI38:AI46)</f>
        <v>0</v>
      </c>
      <c r="AJ47" s="105">
        <f>SUM(AJ39:AJ46,AJ20:AJ37,AJ9:AJ18)</f>
        <v>3.5</v>
      </c>
      <c r="AK47" s="105">
        <f>SUM(AK40:AK46,AK20:AK38,AK9:AK18)</f>
        <v>0</v>
      </c>
      <c r="AL47" s="105">
        <f>SUM(AL41:AL46,AL20:AL39,AL9:AL18)</f>
        <v>2.5</v>
      </c>
      <c r="AM47" s="105">
        <f>SUM(AM42:AM46,AM20:AM40,AM9:AM18)</f>
        <v>5.5</v>
      </c>
      <c r="AN47" s="105">
        <f>SUM(AN43:AN46,AN20:AN41,AN9:AN18)</f>
        <v>0.66999999999999993</v>
      </c>
      <c r="AO47" s="105">
        <f>SUM(AO44:AO46,AO20:AO42,AO9:AO18)</f>
        <v>0</v>
      </c>
      <c r="AP47" s="105">
        <f>SUM(AP45:AP46,AP20:AP43,AP9:AP18)</f>
        <v>0</v>
      </c>
      <c r="AQ47" s="105">
        <f>SUM(AQ46,AQ20:AQ44,AQ9:AQ18)</f>
        <v>0</v>
      </c>
      <c r="AR47" s="105">
        <f>SUM(AR20:AR45,AR9:AR18)</f>
        <v>0</v>
      </c>
      <c r="AS47" s="77"/>
      <c r="AT47" s="77"/>
    </row>
    <row r="48" spans="1:47" ht="16.5" customHeight="1">
      <c r="A48" s="118"/>
      <c r="B48" s="119" t="s">
        <v>111</v>
      </c>
      <c r="C48" s="120"/>
      <c r="D48" s="121"/>
      <c r="E48" s="121">
        <f>E47+E7</f>
        <v>391.33000000000004</v>
      </c>
      <c r="F48" s="121">
        <f>F8+F47</f>
        <v>198.59</v>
      </c>
      <c r="G48" s="121">
        <f>G47+G9</f>
        <v>198.59</v>
      </c>
      <c r="H48" s="121">
        <f>H10+H47</f>
        <v>0</v>
      </c>
      <c r="I48" s="121">
        <f>I11+I47</f>
        <v>32.06</v>
      </c>
      <c r="J48" s="121">
        <f>J12+J47</f>
        <v>148.89000000000001</v>
      </c>
      <c r="K48" s="121">
        <f>K13+K47</f>
        <v>0</v>
      </c>
      <c r="L48" s="121">
        <f>L14+L47</f>
        <v>0</v>
      </c>
      <c r="M48" s="121">
        <f>M15+M47</f>
        <v>0</v>
      </c>
      <c r="N48" s="121">
        <f>N47+N16</f>
        <v>7.26</v>
      </c>
      <c r="O48" s="121">
        <f>O47+O17</f>
        <v>0</v>
      </c>
      <c r="P48" s="121">
        <f>P47+P18</f>
        <v>4.53</v>
      </c>
      <c r="Q48" s="121">
        <f>SUM(Q47,Q19)</f>
        <v>258.77000000000004</v>
      </c>
      <c r="R48" s="121">
        <f>R47+R20</f>
        <v>7.93</v>
      </c>
      <c r="S48" s="121">
        <f>S47+S21</f>
        <v>1.4</v>
      </c>
      <c r="T48" s="121">
        <f>T47+T22</f>
        <v>0</v>
      </c>
      <c r="U48" s="121">
        <f>U47+U23</f>
        <v>0</v>
      </c>
      <c r="V48" s="121">
        <f>+V47+V24</f>
        <v>0</v>
      </c>
      <c r="W48" s="121">
        <f>+W47+W25</f>
        <v>2.75</v>
      </c>
      <c r="X48" s="121">
        <f>X47+X26</f>
        <v>3.6399999999999997</v>
      </c>
      <c r="Y48" s="121">
        <f>+Y47+Y27</f>
        <v>0.2</v>
      </c>
      <c r="Z48" s="121">
        <f>+Z47+Z28</f>
        <v>104.49000000000001</v>
      </c>
      <c r="AA48" s="121">
        <f>AA47+AA29</f>
        <v>0</v>
      </c>
      <c r="AB48" s="121">
        <f>AB47+AB30</f>
        <v>0</v>
      </c>
      <c r="AC48" s="121">
        <f>AC47+AC31</f>
        <v>0</v>
      </c>
      <c r="AD48" s="121">
        <f>AD47+AD32</f>
        <v>0</v>
      </c>
      <c r="AE48" s="121">
        <f>AE47+AE33</f>
        <v>83.53</v>
      </c>
      <c r="AF48" s="121">
        <f>AF47+AF34</f>
        <v>12.120000000000001</v>
      </c>
      <c r="AG48" s="121">
        <f>AG47+AG35</f>
        <v>0.5</v>
      </c>
      <c r="AH48" s="121">
        <f>AH47+AH36</f>
        <v>0</v>
      </c>
      <c r="AI48" s="121">
        <f>AI47+AI37</f>
        <v>0</v>
      </c>
      <c r="AJ48" s="121">
        <f>AJ47+AJ38</f>
        <v>13.12</v>
      </c>
      <c r="AK48" s="121">
        <f>AK47+AK39</f>
        <v>1.05</v>
      </c>
      <c r="AL48" s="121">
        <f>AL47+AL40</f>
        <v>2.81</v>
      </c>
      <c r="AM48" s="121">
        <f>AM47+AM41</f>
        <v>5.61</v>
      </c>
      <c r="AN48" s="121">
        <f>AN47+AN42</f>
        <v>1.21</v>
      </c>
      <c r="AO48" s="121">
        <f>AO47+AO43</f>
        <v>17.73</v>
      </c>
      <c r="AP48" s="121">
        <f>AP47+AP44</f>
        <v>0.7</v>
      </c>
      <c r="AQ48" s="121">
        <f>AQ47+AQ45</f>
        <v>0</v>
      </c>
      <c r="AR48" s="121">
        <f>AR47+AR46</f>
        <v>12.51</v>
      </c>
      <c r="AS48" s="121"/>
      <c r="AT48" s="121"/>
    </row>
    <row r="50" spans="2:37">
      <c r="B50" s="123" t="s">
        <v>156</v>
      </c>
      <c r="C50" s="124" t="s">
        <v>150</v>
      </c>
      <c r="D50" s="125"/>
    </row>
    <row r="51" spans="2:37" ht="15.75">
      <c r="B51" s="123" t="s">
        <v>157</v>
      </c>
      <c r="C51" s="124" t="s">
        <v>151</v>
      </c>
      <c r="D51" s="125"/>
      <c r="AF51" s="92"/>
      <c r="AG51" s="92"/>
      <c r="AH51" s="92"/>
      <c r="AI51" s="92"/>
      <c r="AJ51" s="126"/>
      <c r="AK51" s="126"/>
    </row>
    <row r="52" spans="2:37" ht="15.75">
      <c r="B52" s="123" t="s">
        <v>158</v>
      </c>
      <c r="C52" s="124" t="s">
        <v>115</v>
      </c>
      <c r="D52" s="125"/>
      <c r="AF52" s="92"/>
      <c r="AG52" s="92"/>
      <c r="AH52" s="92"/>
      <c r="AI52" s="92"/>
      <c r="AJ52" s="126"/>
      <c r="AK52" s="126"/>
    </row>
    <row r="53" spans="2:37" ht="15.75">
      <c r="AF53" s="92"/>
      <c r="AG53" s="92"/>
      <c r="AH53" s="92"/>
      <c r="AI53" s="92"/>
      <c r="AJ53" s="126"/>
      <c r="AK53" s="126"/>
    </row>
    <row r="54" spans="2:37" ht="18">
      <c r="B54" s="123" t="s">
        <v>277</v>
      </c>
      <c r="C54" s="123" t="s">
        <v>268</v>
      </c>
      <c r="D54" s="125"/>
      <c r="AF54" s="92"/>
      <c r="AG54" s="92"/>
      <c r="AH54" s="92"/>
      <c r="AI54" s="92"/>
      <c r="AJ54" s="126"/>
      <c r="AK54" s="126"/>
    </row>
    <row r="55" spans="2:37" ht="18">
      <c r="B55" s="123" t="s">
        <v>278</v>
      </c>
      <c r="C55" s="123" t="s">
        <v>269</v>
      </c>
      <c r="D55" s="125"/>
    </row>
    <row r="56" spans="2:37">
      <c r="B56" s="123" t="s">
        <v>279</v>
      </c>
      <c r="C56" s="123" t="s">
        <v>270</v>
      </c>
      <c r="D56" s="125"/>
    </row>
    <row r="57" spans="2:37">
      <c r="B57" s="123" t="s">
        <v>280</v>
      </c>
      <c r="C57" s="123" t="s">
        <v>271</v>
      </c>
      <c r="D57" s="125"/>
    </row>
    <row r="58" spans="2:37">
      <c r="B58" s="123" t="s">
        <v>281</v>
      </c>
      <c r="C58" s="123" t="s">
        <v>272</v>
      </c>
      <c r="D58" s="125"/>
    </row>
    <row r="59" spans="2:37" ht="18">
      <c r="B59" s="123" t="s">
        <v>282</v>
      </c>
      <c r="C59" s="123" t="s">
        <v>273</v>
      </c>
      <c r="D59" s="125"/>
    </row>
    <row r="60" spans="2:37" ht="18">
      <c r="B60" s="123" t="s">
        <v>283</v>
      </c>
      <c r="C60" s="123" t="s">
        <v>274</v>
      </c>
      <c r="D60" s="125"/>
    </row>
    <row r="61" spans="2:37">
      <c r="B61" s="123" t="s">
        <v>284</v>
      </c>
      <c r="C61" s="123" t="s">
        <v>275</v>
      </c>
      <c r="D61" s="125"/>
    </row>
    <row r="62" spans="2:37" ht="18">
      <c r="B62" s="123" t="s">
        <v>285</v>
      </c>
      <c r="C62" s="123" t="s">
        <v>276</v>
      </c>
      <c r="D62" s="125"/>
    </row>
    <row r="64" spans="2:37">
      <c r="B64" s="129"/>
    </row>
  </sheetData>
  <sheetProtection selectLockedCells="1"/>
  <mergeCells count="11">
    <mergeCell ref="B5:B6"/>
    <mergeCell ref="C5:C6"/>
    <mergeCell ref="D5:D6"/>
    <mergeCell ref="A1:B1"/>
    <mergeCell ref="A2:AS2"/>
    <mergeCell ref="A3:AT3"/>
    <mergeCell ref="AQ4:AT4"/>
    <mergeCell ref="F5:AR5"/>
    <mergeCell ref="AS5:AS6"/>
    <mergeCell ref="AT5:AT6"/>
    <mergeCell ref="A5:A6"/>
  </mergeCells>
  <phoneticPr fontId="28" type="noConversion"/>
  <pageMargins left="0.47" right="0.16" top="0.64" bottom="0.2" header="0.56999999999999995" footer="0.16"/>
  <pageSetup paperSize="8" orientation="landscape" r:id="rId1"/>
  <headerFooter alignWithMargins="0"/>
  <ignoredErrors>
    <ignoredError sqref="E8:AS8 AT7:AT48 E35:AS35 E33:F33 AQ33 E16:S16 E12:J12 AF12:AM12 E27:F27 E25:F25 E26:F26 AS25:AS26 E13:F13 E47 E46 L46:O46 V46:Y46 E48 I48:Y48 AA48:AS48 E11:R11 E9 U9:V9 E10 U10:V10 U11:V11 U13:V13 E14:S14 U14:V14 E15:S15 U15:V15 E18:AS18 E17:S17 U17:AS17 U12:V12 U16:AS16 K10:S10 K9:O9 K13 M12:S12 N13:S13 E43:AS43 E42:AC42 AF42:AS42 E40:AC41 E39:AC39 AF39:AS39 E37:AC38 E36:AC36 AF36:AS36 E30:F30 E28:F28 AF28:AK28 E24:AD24 AF24:AS24 AF27:AS27 AF25:AO25 AF26:AR26 E29:F29 AF29:AS29 AF40:AS41 AF37:AS38 O27:AD27 E22:AS23 G19:AS19 F20:AS20 F21:AS21 G47:AS47 E45 G45:AS45 E7 G7:AS7 G10:I10 G9:I9 O28:V28 K33:Y33 AA33:AM33 AS33 E32:F32 E31:F31 O31:AS31 O25:Y25 AA25:AD25 AQ25:AR25 O26:AD26 O30:AS30 O29:AD29 E34:F34 K34:AD34 K32:AS32 AF11:AI11 AF9:AI9 E44:V44 AF44:AS44 AG46:AS46 AF15:AS15 X28:AC28 X44:Y44 AA46:AD46 AF10:AS10 AF13:AR13 AF14:AS14 AN9:AS9 AF34:AS34 Q9:S9 Q46 AA44:AD44 AK9 AK11 AM11:AS11 AM28:AS28 AO12:AR12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64"/>
  <sheetViews>
    <sheetView zoomScaleNormal="100" workbookViewId="0">
      <pane xSplit="4" ySplit="6" topLeftCell="E22" activePane="bottomRight" state="frozen"/>
      <selection activeCell="AK40" sqref="AK40:AL40"/>
      <selection pane="topRight" activeCell="AK40" sqref="AK40:AL40"/>
      <selection pane="bottomLeft" activeCell="AK40" sqref="AK40:AL40"/>
      <selection pane="bottomRight" activeCell="AK40" sqref="AK40:AL40"/>
    </sheetView>
  </sheetViews>
  <sheetFormatPr defaultColWidth="7.85546875" defaultRowHeight="12.75"/>
  <cols>
    <col min="1" max="1" width="3.7109375" style="122" customWidth="1"/>
    <col min="2" max="2" width="21.5703125" style="127" customWidth="1"/>
    <col min="3" max="3" width="5.140625" style="128" customWidth="1"/>
    <col min="4" max="4" width="8.7109375" style="93" customWidth="1"/>
    <col min="5" max="5" width="6.5703125" style="93" bestFit="1" customWidth="1"/>
    <col min="6" max="7" width="6" style="93" bestFit="1" customWidth="1"/>
    <col min="8" max="8" width="5.140625" style="93" customWidth="1"/>
    <col min="9" max="9" width="5.140625" style="93" bestFit="1" customWidth="1"/>
    <col min="10" max="10" width="5.85546875" style="93" bestFit="1" customWidth="1"/>
    <col min="11" max="12" width="4.5703125" style="93" bestFit="1" customWidth="1"/>
    <col min="13" max="13" width="6.5703125" style="93" bestFit="1" customWidth="1"/>
    <col min="14" max="14" width="5.140625" style="93" bestFit="1" customWidth="1"/>
    <col min="15" max="15" width="4.5703125" style="93" bestFit="1" customWidth="1"/>
    <col min="16" max="16" width="5.140625" style="93" bestFit="1" customWidth="1"/>
    <col min="17" max="17" width="6.5703125" style="93" bestFit="1" customWidth="1"/>
    <col min="18" max="19" width="5.140625" style="93" bestFit="1" customWidth="1"/>
    <col min="20" max="22" width="4.28515625" style="93" bestFit="1" customWidth="1"/>
    <col min="23" max="23" width="5.7109375" style="93" bestFit="1" customWidth="1"/>
    <col min="24" max="24" width="5.140625" style="93" bestFit="1" customWidth="1"/>
    <col min="25" max="25" width="4.28515625" style="93" bestFit="1" customWidth="1"/>
    <col min="26" max="26" width="5.85546875" style="93" bestFit="1" customWidth="1"/>
    <col min="27" max="27" width="4.5703125" style="93" bestFit="1" customWidth="1"/>
    <col min="28" max="28" width="4.28515625" style="93" bestFit="1" customWidth="1"/>
    <col min="29" max="29" width="5.140625" style="93" bestFit="1" customWidth="1"/>
    <col min="30" max="30" width="4.5703125" style="93" bestFit="1" customWidth="1"/>
    <col min="31" max="31" width="5.85546875" style="93" bestFit="1" customWidth="1"/>
    <col min="32" max="33" width="5.140625" style="93" bestFit="1" customWidth="1"/>
    <col min="34" max="35" width="4.5703125" style="93" bestFit="1" customWidth="1"/>
    <col min="36" max="36" width="5.85546875" style="93" bestFit="1" customWidth="1"/>
    <col min="37" max="37" width="4.28515625" style="93" bestFit="1" customWidth="1"/>
    <col min="38" max="40" width="5.140625" style="93" bestFit="1" customWidth="1"/>
    <col min="41" max="41" width="5.85546875" style="93" bestFit="1" customWidth="1"/>
    <col min="42" max="42" width="5.140625" style="93" bestFit="1" customWidth="1"/>
    <col min="43" max="43" width="4.5703125" style="93" bestFit="1" customWidth="1"/>
    <col min="44" max="44" width="5.85546875" style="93" bestFit="1" customWidth="1"/>
    <col min="45" max="45" width="8" style="93" bestFit="1" customWidth="1"/>
    <col min="46" max="46" width="10" style="93" bestFit="1" customWidth="1"/>
    <col min="47" max="47" width="9.85546875" style="93" customWidth="1"/>
    <col min="48" max="48" width="48.42578125" style="93" customWidth="1"/>
    <col min="49" max="16384" width="7.85546875" style="93"/>
  </cols>
  <sheetData>
    <row r="1" spans="1:48" ht="15.75">
      <c r="A1" s="460" t="s">
        <v>197</v>
      </c>
      <c r="B1" s="460"/>
      <c r="C1" s="80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</row>
    <row r="2" spans="1:48" ht="14.25" customHeight="1">
      <c r="A2" s="461" t="s">
        <v>0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81"/>
    </row>
    <row r="3" spans="1:48" ht="15.75">
      <c r="A3" s="415" t="s">
        <v>198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5"/>
      <c r="AG3" s="415"/>
      <c r="AH3" s="415"/>
      <c r="AI3" s="415"/>
      <c r="AJ3" s="415"/>
      <c r="AK3" s="415"/>
      <c r="AL3" s="415"/>
      <c r="AM3" s="415"/>
      <c r="AN3" s="415"/>
      <c r="AO3" s="415"/>
      <c r="AP3" s="415"/>
      <c r="AQ3" s="415"/>
      <c r="AR3" s="415"/>
      <c r="AS3" s="415"/>
      <c r="AT3" s="415"/>
    </row>
    <row r="4" spans="1:48" ht="15.75">
      <c r="A4" s="94"/>
      <c r="B4" s="86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462" t="s">
        <v>28</v>
      </c>
      <c r="AR4" s="462"/>
      <c r="AS4" s="462"/>
      <c r="AT4" s="462"/>
    </row>
    <row r="5" spans="1:48" ht="14.25" customHeight="1">
      <c r="A5" s="463" t="s">
        <v>16</v>
      </c>
      <c r="B5" s="464" t="s">
        <v>155</v>
      </c>
      <c r="C5" s="457" t="s">
        <v>20</v>
      </c>
      <c r="D5" s="459" t="s">
        <v>127</v>
      </c>
      <c r="E5" s="95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59"/>
      <c r="AC5" s="459"/>
      <c r="AD5" s="459"/>
      <c r="AE5" s="459"/>
      <c r="AF5" s="459"/>
      <c r="AG5" s="459"/>
      <c r="AH5" s="459"/>
      <c r="AI5" s="459"/>
      <c r="AJ5" s="459"/>
      <c r="AK5" s="459"/>
      <c r="AL5" s="459"/>
      <c r="AM5" s="459"/>
      <c r="AN5" s="459"/>
      <c r="AO5" s="459"/>
      <c r="AP5" s="459"/>
      <c r="AQ5" s="459"/>
      <c r="AR5" s="459"/>
      <c r="AS5" s="459" t="s">
        <v>109</v>
      </c>
      <c r="AT5" s="459" t="s">
        <v>184</v>
      </c>
    </row>
    <row r="6" spans="1:48" s="98" customFormat="1" ht="36" customHeight="1">
      <c r="A6" s="463"/>
      <c r="B6" s="465"/>
      <c r="C6" s="458"/>
      <c r="D6" s="459"/>
      <c r="E6" s="96" t="s">
        <v>21</v>
      </c>
      <c r="F6" s="97" t="s">
        <v>79</v>
      </c>
      <c r="G6" s="95" t="s">
        <v>77</v>
      </c>
      <c r="H6" s="95" t="s">
        <v>190</v>
      </c>
      <c r="I6" s="95" t="s">
        <v>51</v>
      </c>
      <c r="J6" s="95" t="s">
        <v>39</v>
      </c>
      <c r="K6" s="95" t="s">
        <v>22</v>
      </c>
      <c r="L6" s="95" t="s">
        <v>23</v>
      </c>
      <c r="M6" s="95" t="s">
        <v>40</v>
      </c>
      <c r="N6" s="95" t="s">
        <v>71</v>
      </c>
      <c r="O6" s="95" t="s">
        <v>46</v>
      </c>
      <c r="P6" s="95" t="s">
        <v>53</v>
      </c>
      <c r="Q6" s="96" t="s">
        <v>24</v>
      </c>
      <c r="R6" s="95" t="s">
        <v>25</v>
      </c>
      <c r="S6" s="95" t="s">
        <v>26</v>
      </c>
      <c r="T6" s="95" t="s">
        <v>118</v>
      </c>
      <c r="U6" s="95" t="s">
        <v>121</v>
      </c>
      <c r="V6" s="95" t="s">
        <v>122</v>
      </c>
      <c r="W6" s="95" t="s">
        <v>120</v>
      </c>
      <c r="X6" s="95" t="s">
        <v>48</v>
      </c>
      <c r="Y6" s="95" t="s">
        <v>41</v>
      </c>
      <c r="Z6" s="95" t="s">
        <v>27</v>
      </c>
      <c r="AA6" s="95" t="s">
        <v>140</v>
      </c>
      <c r="AB6" s="95" t="s">
        <v>119</v>
      </c>
      <c r="AC6" s="95" t="s">
        <v>70</v>
      </c>
      <c r="AD6" s="95" t="s">
        <v>93</v>
      </c>
      <c r="AE6" s="95" t="s">
        <v>94</v>
      </c>
      <c r="AF6" s="95" t="s">
        <v>98</v>
      </c>
      <c r="AG6" s="95" t="s">
        <v>95</v>
      </c>
      <c r="AH6" s="95" t="s">
        <v>114</v>
      </c>
      <c r="AI6" s="95" t="s">
        <v>96</v>
      </c>
      <c r="AJ6" s="95" t="s">
        <v>43</v>
      </c>
      <c r="AK6" s="95" t="s">
        <v>49</v>
      </c>
      <c r="AL6" s="95" t="s">
        <v>142</v>
      </c>
      <c r="AM6" s="95" t="s">
        <v>143</v>
      </c>
      <c r="AN6" s="95" t="s">
        <v>100</v>
      </c>
      <c r="AO6" s="95" t="s">
        <v>148</v>
      </c>
      <c r="AP6" s="95" t="s">
        <v>149</v>
      </c>
      <c r="AQ6" s="95" t="s">
        <v>75</v>
      </c>
      <c r="AR6" s="95" t="s">
        <v>82</v>
      </c>
      <c r="AS6" s="459"/>
      <c r="AT6" s="459"/>
    </row>
    <row r="7" spans="1:48" s="98" customFormat="1" ht="17.25" customHeight="1">
      <c r="A7" s="99">
        <v>1</v>
      </c>
      <c r="B7" s="100" t="s">
        <v>31</v>
      </c>
      <c r="C7" s="101" t="s">
        <v>21</v>
      </c>
      <c r="D7" s="102">
        <v>714.87</v>
      </c>
      <c r="E7" s="103">
        <f>D7-AS7</f>
        <v>547.41000000000008</v>
      </c>
      <c r="F7" s="104">
        <f>SUM(F11:F18)</f>
        <v>0</v>
      </c>
      <c r="G7" s="104">
        <f>SUM(G10:G18)</f>
        <v>0</v>
      </c>
      <c r="H7" s="104">
        <f>SUM(H9,H11:H18)</f>
        <v>0</v>
      </c>
      <c r="I7" s="104">
        <f>SUM(I9:I10,I12:I18)</f>
        <v>0</v>
      </c>
      <c r="J7" s="104">
        <f>SUM(J9:J11,J13:J18)</f>
        <v>0</v>
      </c>
      <c r="K7" s="104">
        <f>SUM(K9:K12,K14:K18)</f>
        <v>0</v>
      </c>
      <c r="L7" s="104">
        <f>SUM(L9:L13,L15:L18)</f>
        <v>0</v>
      </c>
      <c r="M7" s="104">
        <f>SUM(M9:M14,M16:M18)</f>
        <v>0</v>
      </c>
      <c r="N7" s="104">
        <f>SUM(N9:N15,N17:N18)</f>
        <v>2.5</v>
      </c>
      <c r="O7" s="104">
        <f>SUM(O9:O16,O18)</f>
        <v>0</v>
      </c>
      <c r="P7" s="104">
        <f>SUM(P9:P17)</f>
        <v>0</v>
      </c>
      <c r="Q7" s="105">
        <f>SUM(Q9:Q18)</f>
        <v>164.95999999999998</v>
      </c>
      <c r="R7" s="104">
        <f>SUM(R9:R18)</f>
        <v>0</v>
      </c>
      <c r="S7" s="104">
        <f t="shared" ref="S7:AR7" si="0">SUM(S9:S18)</f>
        <v>0.5</v>
      </c>
      <c r="T7" s="104">
        <f t="shared" si="0"/>
        <v>0</v>
      </c>
      <c r="U7" s="104">
        <f t="shared" si="0"/>
        <v>0</v>
      </c>
      <c r="V7" s="104">
        <f t="shared" si="0"/>
        <v>0</v>
      </c>
      <c r="W7" s="104">
        <f t="shared" si="0"/>
        <v>132.62</v>
      </c>
      <c r="X7" s="104">
        <f t="shared" si="0"/>
        <v>0</v>
      </c>
      <c r="Y7" s="104">
        <f t="shared" si="0"/>
        <v>0</v>
      </c>
      <c r="Z7" s="104">
        <f t="shared" si="0"/>
        <v>18.57</v>
      </c>
      <c r="AA7" s="104">
        <f t="shared" si="0"/>
        <v>0</v>
      </c>
      <c r="AB7" s="104">
        <f t="shared" si="0"/>
        <v>0</v>
      </c>
      <c r="AC7" s="104">
        <f t="shared" si="0"/>
        <v>0</v>
      </c>
      <c r="AD7" s="104">
        <f t="shared" si="0"/>
        <v>0</v>
      </c>
      <c r="AE7" s="104">
        <f t="shared" si="0"/>
        <v>3.57</v>
      </c>
      <c r="AF7" s="104">
        <f t="shared" si="0"/>
        <v>0</v>
      </c>
      <c r="AG7" s="104">
        <f t="shared" si="0"/>
        <v>0</v>
      </c>
      <c r="AH7" s="104">
        <f t="shared" si="0"/>
        <v>0</v>
      </c>
      <c r="AI7" s="104">
        <f t="shared" si="0"/>
        <v>0</v>
      </c>
      <c r="AJ7" s="104">
        <f t="shared" si="0"/>
        <v>9</v>
      </c>
      <c r="AK7" s="104">
        <f t="shared" si="0"/>
        <v>0</v>
      </c>
      <c r="AL7" s="104">
        <f t="shared" si="0"/>
        <v>0.7</v>
      </c>
      <c r="AM7" s="104">
        <f t="shared" si="0"/>
        <v>0</v>
      </c>
      <c r="AN7" s="104">
        <f t="shared" si="0"/>
        <v>0</v>
      </c>
      <c r="AO7" s="104">
        <f t="shared" si="0"/>
        <v>0</v>
      </c>
      <c r="AP7" s="104">
        <f t="shared" si="0"/>
        <v>0</v>
      </c>
      <c r="AQ7" s="104">
        <f t="shared" si="0"/>
        <v>0</v>
      </c>
      <c r="AR7" s="104">
        <f t="shared" si="0"/>
        <v>0</v>
      </c>
      <c r="AS7" s="106">
        <f>SUM(AS9:AS18)</f>
        <v>167.45999999999998</v>
      </c>
      <c r="AT7" s="107">
        <f>E48</f>
        <v>571.41000000000008</v>
      </c>
      <c r="AV7" s="132" t="s">
        <v>193</v>
      </c>
    </row>
    <row r="8" spans="1:48" s="111" customFormat="1" ht="15">
      <c r="A8" s="99" t="s">
        <v>1</v>
      </c>
      <c r="B8" s="100" t="s">
        <v>78</v>
      </c>
      <c r="C8" s="108" t="s">
        <v>79</v>
      </c>
      <c r="D8" s="102">
        <v>323.18</v>
      </c>
      <c r="E8" s="109">
        <f>SUM(I8:P8)</f>
        <v>2.5</v>
      </c>
      <c r="F8" s="110">
        <f>D8-AS8</f>
        <v>296.07</v>
      </c>
      <c r="G8" s="105">
        <f>SUM(G10)</f>
        <v>0</v>
      </c>
      <c r="H8" s="105">
        <f>SUM(H9)</f>
        <v>0</v>
      </c>
      <c r="I8" s="105">
        <f>SUM(I9:I10)</f>
        <v>0</v>
      </c>
      <c r="J8" s="105">
        <f t="shared" ref="J8:AS8" si="1">SUM(J9:J10)</f>
        <v>0</v>
      </c>
      <c r="K8" s="105">
        <f t="shared" si="1"/>
        <v>0</v>
      </c>
      <c r="L8" s="105">
        <f t="shared" si="1"/>
        <v>0</v>
      </c>
      <c r="M8" s="105">
        <f t="shared" si="1"/>
        <v>0</v>
      </c>
      <c r="N8" s="105">
        <f t="shared" si="1"/>
        <v>2.5</v>
      </c>
      <c r="O8" s="105">
        <f t="shared" si="1"/>
        <v>0</v>
      </c>
      <c r="P8" s="105">
        <f t="shared" si="1"/>
        <v>0</v>
      </c>
      <c r="Q8" s="105">
        <f>SUM(Q9:Q10)</f>
        <v>24.61</v>
      </c>
      <c r="R8" s="105">
        <f t="shared" si="1"/>
        <v>0</v>
      </c>
      <c r="S8" s="105">
        <f t="shared" si="1"/>
        <v>0</v>
      </c>
      <c r="T8" s="105">
        <f t="shared" si="1"/>
        <v>0</v>
      </c>
      <c r="U8" s="105">
        <f t="shared" si="1"/>
        <v>0</v>
      </c>
      <c r="V8" s="105">
        <f t="shared" si="1"/>
        <v>0</v>
      </c>
      <c r="W8" s="105">
        <f t="shared" si="1"/>
        <v>2.92</v>
      </c>
      <c r="X8" s="105">
        <f t="shared" si="1"/>
        <v>0</v>
      </c>
      <c r="Y8" s="105">
        <f t="shared" si="1"/>
        <v>0</v>
      </c>
      <c r="Z8" s="105">
        <f t="shared" si="1"/>
        <v>10.67</v>
      </c>
      <c r="AA8" s="105">
        <f t="shared" si="1"/>
        <v>0</v>
      </c>
      <c r="AB8" s="105">
        <f t="shared" si="1"/>
        <v>0</v>
      </c>
      <c r="AC8" s="105">
        <f t="shared" si="1"/>
        <v>0</v>
      </c>
      <c r="AD8" s="105">
        <f t="shared" si="1"/>
        <v>0</v>
      </c>
      <c r="AE8" s="105">
        <f t="shared" si="1"/>
        <v>2.02</v>
      </c>
      <c r="AF8" s="105">
        <f t="shared" si="1"/>
        <v>0</v>
      </c>
      <c r="AG8" s="105">
        <f t="shared" si="1"/>
        <v>0</v>
      </c>
      <c r="AH8" s="105">
        <f t="shared" si="1"/>
        <v>0</v>
      </c>
      <c r="AI8" s="105">
        <f t="shared" si="1"/>
        <v>0</v>
      </c>
      <c r="AJ8" s="105">
        <f t="shared" si="1"/>
        <v>9</v>
      </c>
      <c r="AK8" s="105">
        <f t="shared" si="1"/>
        <v>0</v>
      </c>
      <c r="AL8" s="105">
        <f t="shared" si="1"/>
        <v>0</v>
      </c>
      <c r="AM8" s="105">
        <f t="shared" si="1"/>
        <v>0</v>
      </c>
      <c r="AN8" s="105">
        <f t="shared" si="1"/>
        <v>0</v>
      </c>
      <c r="AO8" s="105">
        <f t="shared" si="1"/>
        <v>0</v>
      </c>
      <c r="AP8" s="105">
        <f t="shared" si="1"/>
        <v>0</v>
      </c>
      <c r="AQ8" s="105">
        <f t="shared" si="1"/>
        <v>0</v>
      </c>
      <c r="AR8" s="105">
        <f t="shared" si="1"/>
        <v>0</v>
      </c>
      <c r="AS8" s="105">
        <f t="shared" si="1"/>
        <v>27.11</v>
      </c>
      <c r="AT8" s="108">
        <f>F48</f>
        <v>296.07</v>
      </c>
      <c r="AU8" s="93"/>
      <c r="AV8" s="132" t="s">
        <v>194</v>
      </c>
    </row>
    <row r="9" spans="1:48" s="111" customFormat="1" ht="15">
      <c r="A9" s="99"/>
      <c r="B9" s="100" t="s">
        <v>191</v>
      </c>
      <c r="C9" s="108" t="s">
        <v>77</v>
      </c>
      <c r="D9" s="102">
        <v>305</v>
      </c>
      <c r="E9" s="109">
        <f>SUM(H9:P9)</f>
        <v>0</v>
      </c>
      <c r="F9" s="105">
        <f>SUM(H9)</f>
        <v>0</v>
      </c>
      <c r="G9" s="110">
        <f>D9-AS9</f>
        <v>281.52999999999997</v>
      </c>
      <c r="H9" s="77"/>
      <c r="I9" s="77"/>
      <c r="J9" s="77"/>
      <c r="K9" s="77"/>
      <c r="L9" s="77"/>
      <c r="M9" s="77"/>
      <c r="N9" s="77"/>
      <c r="O9" s="77"/>
      <c r="P9" s="77"/>
      <c r="Q9" s="105">
        <f>SUM(R9:AQ9)</f>
        <v>23.47</v>
      </c>
      <c r="R9" s="77"/>
      <c r="S9" s="77"/>
      <c r="T9" s="77"/>
      <c r="U9" s="77"/>
      <c r="V9" s="77"/>
      <c r="W9" s="77">
        <v>2.78</v>
      </c>
      <c r="X9" s="77"/>
      <c r="Y9" s="77"/>
      <c r="Z9" s="77">
        <v>10.07</v>
      </c>
      <c r="AA9" s="77"/>
      <c r="AB9" s="77"/>
      <c r="AC9" s="77"/>
      <c r="AD9" s="77"/>
      <c r="AE9" s="77">
        <v>1.62</v>
      </c>
      <c r="AF9" s="77"/>
      <c r="AG9" s="77"/>
      <c r="AH9" s="77"/>
      <c r="AI9" s="77"/>
      <c r="AJ9" s="77">
        <v>9</v>
      </c>
      <c r="AK9" s="77"/>
      <c r="AL9" s="77"/>
      <c r="AM9" s="77"/>
      <c r="AN9" s="77"/>
      <c r="AO9" s="77"/>
      <c r="AP9" s="77"/>
      <c r="AQ9" s="77"/>
      <c r="AR9" s="77"/>
      <c r="AS9" s="105">
        <f>SUM(R9:AR9,H9:P9)</f>
        <v>23.47</v>
      </c>
      <c r="AT9" s="108">
        <f>G48</f>
        <v>281.52999999999997</v>
      </c>
      <c r="AU9" s="93"/>
      <c r="AV9" s="132" t="s">
        <v>195</v>
      </c>
    </row>
    <row r="10" spans="1:48" s="111" customFormat="1" ht="15">
      <c r="A10" s="99"/>
      <c r="B10" s="100" t="s">
        <v>192</v>
      </c>
      <c r="C10" s="108" t="s">
        <v>190</v>
      </c>
      <c r="D10" s="102">
        <v>18.18</v>
      </c>
      <c r="E10" s="109">
        <f>SUM(G10,I10:P10)</f>
        <v>2.5</v>
      </c>
      <c r="F10" s="105">
        <f>SUM(G10)</f>
        <v>0</v>
      </c>
      <c r="G10" s="77"/>
      <c r="H10" s="110">
        <f>D10-AS10</f>
        <v>14.54</v>
      </c>
      <c r="I10" s="77"/>
      <c r="J10" s="77"/>
      <c r="K10" s="77"/>
      <c r="L10" s="77"/>
      <c r="M10" s="77"/>
      <c r="N10" s="77">
        <v>2.5</v>
      </c>
      <c r="O10" s="77"/>
      <c r="P10" s="77"/>
      <c r="Q10" s="105">
        <f t="shared" ref="Q10:Q17" si="2">SUM(R10:AQ10)</f>
        <v>1.1400000000000001</v>
      </c>
      <c r="R10" s="77"/>
      <c r="S10" s="77"/>
      <c r="T10" s="77"/>
      <c r="U10" s="77"/>
      <c r="V10" s="77"/>
      <c r="W10" s="77">
        <v>0.14000000000000001</v>
      </c>
      <c r="X10" s="77"/>
      <c r="Y10" s="77"/>
      <c r="Z10" s="77">
        <v>0.6</v>
      </c>
      <c r="AA10" s="77"/>
      <c r="AB10" s="77"/>
      <c r="AC10" s="77"/>
      <c r="AD10" s="77"/>
      <c r="AE10" s="77">
        <v>0.4</v>
      </c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105">
        <f>SUM(R10:AR10,I10:P10,G10)</f>
        <v>3.64</v>
      </c>
      <c r="AT10" s="108">
        <f>H48</f>
        <v>14.54</v>
      </c>
      <c r="AU10" s="93"/>
      <c r="AV10" s="132" t="s">
        <v>196</v>
      </c>
    </row>
    <row r="11" spans="1:48" s="111" customFormat="1" ht="15">
      <c r="A11" s="99" t="s">
        <v>2</v>
      </c>
      <c r="B11" s="100" t="s">
        <v>102</v>
      </c>
      <c r="C11" s="108" t="s">
        <v>51</v>
      </c>
      <c r="D11" s="102">
        <v>58</v>
      </c>
      <c r="E11" s="109">
        <f>SUM(G11:H11,J11:P11)</f>
        <v>0</v>
      </c>
      <c r="F11" s="105">
        <f>SUM(G11:H11)</f>
        <v>0</v>
      </c>
      <c r="G11" s="77"/>
      <c r="H11" s="77"/>
      <c r="I11" s="110">
        <f>D11-AS11</f>
        <v>51.07</v>
      </c>
      <c r="J11" s="77"/>
      <c r="K11" s="77"/>
      <c r="L11" s="77"/>
      <c r="M11" s="77"/>
      <c r="N11" s="77"/>
      <c r="O11" s="77"/>
      <c r="P11" s="77"/>
      <c r="Q11" s="105">
        <f t="shared" si="2"/>
        <v>6.9300000000000006</v>
      </c>
      <c r="R11" s="77"/>
      <c r="S11" s="77">
        <v>0.5</v>
      </c>
      <c r="T11" s="77"/>
      <c r="U11" s="77"/>
      <c r="V11" s="77"/>
      <c r="W11" s="77">
        <v>2.5</v>
      </c>
      <c r="X11" s="77"/>
      <c r="Y11" s="77"/>
      <c r="Z11" s="77">
        <v>2.08</v>
      </c>
      <c r="AA11" s="77"/>
      <c r="AB11" s="77"/>
      <c r="AC11" s="77"/>
      <c r="AD11" s="77"/>
      <c r="AE11" s="77">
        <v>1.1499999999999999</v>
      </c>
      <c r="AF11" s="77"/>
      <c r="AG11" s="77"/>
      <c r="AH11" s="77"/>
      <c r="AI11" s="77"/>
      <c r="AJ11" s="77"/>
      <c r="AK11" s="77"/>
      <c r="AL11" s="77">
        <v>0.7</v>
      </c>
      <c r="AM11" s="77"/>
      <c r="AN11" s="77"/>
      <c r="AO11" s="77"/>
      <c r="AP11" s="77"/>
      <c r="AQ11" s="77"/>
      <c r="AR11" s="77"/>
      <c r="AS11" s="105">
        <f>SUM(R11:AR11,J11:P11,G11:H11)</f>
        <v>6.9300000000000006</v>
      </c>
      <c r="AT11" s="108">
        <f>I48</f>
        <v>51.07</v>
      </c>
      <c r="AU11" s="93"/>
    </row>
    <row r="12" spans="1:48" s="111" customFormat="1" ht="15">
      <c r="A12" s="99" t="s">
        <v>3</v>
      </c>
      <c r="B12" s="100" t="s">
        <v>34</v>
      </c>
      <c r="C12" s="108" t="s">
        <v>39</v>
      </c>
      <c r="D12" s="102">
        <v>150.74</v>
      </c>
      <c r="E12" s="109">
        <f>SUM(G12:I12,K12:P12)</f>
        <v>0</v>
      </c>
      <c r="F12" s="105">
        <f t="shared" ref="F12:F17" si="3">SUM(G12:H12)</f>
        <v>0</v>
      </c>
      <c r="G12" s="77"/>
      <c r="H12" s="77"/>
      <c r="I12" s="77"/>
      <c r="J12" s="110">
        <f>D12-AS12</f>
        <v>93.81</v>
      </c>
      <c r="K12" s="77"/>
      <c r="L12" s="77"/>
      <c r="M12" s="77"/>
      <c r="N12" s="77"/>
      <c r="O12" s="77"/>
      <c r="P12" s="77"/>
      <c r="Q12" s="105">
        <f t="shared" si="2"/>
        <v>56.93</v>
      </c>
      <c r="R12" s="77"/>
      <c r="S12" s="77"/>
      <c r="T12" s="77"/>
      <c r="U12" s="77"/>
      <c r="V12" s="77"/>
      <c r="W12" s="77">
        <v>52.51</v>
      </c>
      <c r="X12" s="77"/>
      <c r="Y12" s="77"/>
      <c r="Z12" s="77">
        <v>4.0199999999999996</v>
      </c>
      <c r="AA12" s="77"/>
      <c r="AB12" s="77"/>
      <c r="AC12" s="77"/>
      <c r="AD12" s="77"/>
      <c r="AE12" s="77">
        <v>0.4</v>
      </c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105">
        <f>SUM(R12:AR12,K12:P12,G12:I12)</f>
        <v>56.93</v>
      </c>
      <c r="AT12" s="108">
        <f>J48</f>
        <v>93.81</v>
      </c>
      <c r="AU12" s="93"/>
    </row>
    <row r="13" spans="1:48" s="111" customFormat="1" ht="15">
      <c r="A13" s="99" t="s">
        <v>4</v>
      </c>
      <c r="B13" s="100" t="s">
        <v>11</v>
      </c>
      <c r="C13" s="108" t="s">
        <v>22</v>
      </c>
      <c r="D13" s="102">
        <v>51.03</v>
      </c>
      <c r="E13" s="109">
        <f>SUM(G13:J13,L13:P13)</f>
        <v>0</v>
      </c>
      <c r="F13" s="105">
        <f t="shared" si="3"/>
        <v>0</v>
      </c>
      <c r="G13" s="77"/>
      <c r="H13" s="77"/>
      <c r="I13" s="77"/>
      <c r="J13" s="77"/>
      <c r="K13" s="110">
        <f>D13-AS13</f>
        <v>4.5</v>
      </c>
      <c r="L13" s="77"/>
      <c r="M13" s="77"/>
      <c r="N13" s="77"/>
      <c r="O13" s="77"/>
      <c r="P13" s="77"/>
      <c r="Q13" s="105">
        <f t="shared" si="2"/>
        <v>46.53</v>
      </c>
      <c r="R13" s="77"/>
      <c r="S13" s="77"/>
      <c r="T13" s="77"/>
      <c r="U13" s="77"/>
      <c r="V13" s="77"/>
      <c r="W13" s="77">
        <v>46.53</v>
      </c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105">
        <f>SUM(R13:AR13,L13:P13,G13:J13)</f>
        <v>46.53</v>
      </c>
      <c r="AT13" s="108">
        <f>K48</f>
        <v>4.5</v>
      </c>
      <c r="AU13" s="93"/>
    </row>
    <row r="14" spans="1:48" s="111" customFormat="1" ht="15">
      <c r="A14" s="99" t="s">
        <v>5</v>
      </c>
      <c r="B14" s="100" t="s">
        <v>12</v>
      </c>
      <c r="C14" s="108" t="s">
        <v>23</v>
      </c>
      <c r="D14" s="102">
        <v>0</v>
      </c>
      <c r="E14" s="109">
        <f>SUM(G14:K14,M14:P14)</f>
        <v>0</v>
      </c>
      <c r="F14" s="105">
        <f t="shared" si="3"/>
        <v>0</v>
      </c>
      <c r="G14" s="77"/>
      <c r="H14" s="77"/>
      <c r="I14" s="77"/>
      <c r="J14" s="77"/>
      <c r="K14" s="77"/>
      <c r="L14" s="110">
        <f>D14-AS14</f>
        <v>0</v>
      </c>
      <c r="M14" s="77"/>
      <c r="N14" s="77"/>
      <c r="O14" s="77"/>
      <c r="P14" s="77"/>
      <c r="Q14" s="105">
        <f t="shared" si="2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105">
        <f>SUM(R14:AR14,M14:P14,G14:K14)</f>
        <v>0</v>
      </c>
      <c r="AT14" s="108">
        <f>L48</f>
        <v>0</v>
      </c>
      <c r="AU14" s="93"/>
    </row>
    <row r="15" spans="1:48" s="111" customFormat="1" ht="15">
      <c r="A15" s="99" t="s">
        <v>36</v>
      </c>
      <c r="B15" s="100" t="s">
        <v>35</v>
      </c>
      <c r="C15" s="108" t="s">
        <v>40</v>
      </c>
      <c r="D15" s="102">
        <v>65.36</v>
      </c>
      <c r="E15" s="109">
        <f>SUM(G15:L15,N15:P15)</f>
        <v>0</v>
      </c>
      <c r="F15" s="105">
        <f t="shared" si="3"/>
        <v>0</v>
      </c>
      <c r="G15" s="77"/>
      <c r="H15" s="77"/>
      <c r="I15" s="77"/>
      <c r="J15" s="77"/>
      <c r="K15" s="77"/>
      <c r="L15" s="77"/>
      <c r="M15" s="110">
        <f>D15-AS15</f>
        <v>35.599999999999994</v>
      </c>
      <c r="N15" s="77"/>
      <c r="O15" s="77"/>
      <c r="P15" s="77"/>
      <c r="Q15" s="105">
        <f t="shared" si="2"/>
        <v>29.76</v>
      </c>
      <c r="R15" s="77"/>
      <c r="S15" s="77"/>
      <c r="T15" s="77"/>
      <c r="U15" s="77"/>
      <c r="V15" s="77"/>
      <c r="W15" s="77">
        <v>28.16</v>
      </c>
      <c r="X15" s="77"/>
      <c r="Y15" s="77"/>
      <c r="Z15" s="77">
        <v>1.6</v>
      </c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105">
        <f>SUM(R15:AR15,N15:P15,G15:L15)</f>
        <v>29.76</v>
      </c>
      <c r="AT15" s="108">
        <f>M48</f>
        <v>35.599999999999994</v>
      </c>
      <c r="AU15" s="93"/>
    </row>
    <row r="16" spans="1:48" s="111" customFormat="1" ht="15">
      <c r="A16" s="99" t="s">
        <v>37</v>
      </c>
      <c r="B16" s="100" t="s">
        <v>83</v>
      </c>
      <c r="C16" s="108" t="s">
        <v>71</v>
      </c>
      <c r="D16" s="102">
        <v>61.49</v>
      </c>
      <c r="E16" s="109">
        <f>SUM(G16:M16,O16:P16)</f>
        <v>0</v>
      </c>
      <c r="F16" s="105">
        <f t="shared" si="3"/>
        <v>0</v>
      </c>
      <c r="G16" s="77"/>
      <c r="H16" s="77"/>
      <c r="I16" s="77"/>
      <c r="J16" s="77"/>
      <c r="K16" s="77"/>
      <c r="L16" s="77"/>
      <c r="M16" s="77"/>
      <c r="N16" s="110">
        <f>D16-AS16</f>
        <v>61.29</v>
      </c>
      <c r="O16" s="77"/>
      <c r="P16" s="77"/>
      <c r="Q16" s="105">
        <f t="shared" si="2"/>
        <v>0.2</v>
      </c>
      <c r="R16" s="77"/>
      <c r="S16" s="77"/>
      <c r="T16" s="77"/>
      <c r="U16" s="77"/>
      <c r="V16" s="77"/>
      <c r="W16" s="77"/>
      <c r="X16" s="77"/>
      <c r="Y16" s="77"/>
      <c r="Z16" s="77">
        <v>0.2</v>
      </c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105">
        <f>SUM(R16:AR16,O16:P16,G16:M16)</f>
        <v>0.2</v>
      </c>
      <c r="AT16" s="108">
        <f>N48</f>
        <v>85.289999999999992</v>
      </c>
      <c r="AU16" s="93"/>
    </row>
    <row r="17" spans="1:47" s="111" customFormat="1" ht="15">
      <c r="A17" s="99" t="s">
        <v>47</v>
      </c>
      <c r="B17" s="100" t="s">
        <v>45</v>
      </c>
      <c r="C17" s="108" t="s">
        <v>46</v>
      </c>
      <c r="D17" s="102">
        <v>5.0599999999999996</v>
      </c>
      <c r="E17" s="109">
        <f>SUM(G17:N17,P17)</f>
        <v>0</v>
      </c>
      <c r="F17" s="105">
        <f t="shared" si="3"/>
        <v>0</v>
      </c>
      <c r="G17" s="77"/>
      <c r="H17" s="77"/>
      <c r="I17" s="77"/>
      <c r="J17" s="77"/>
      <c r="K17" s="77"/>
      <c r="L17" s="77"/>
      <c r="M17" s="77"/>
      <c r="N17" s="77"/>
      <c r="O17" s="110">
        <f>D17-AS17</f>
        <v>5.0599999999999996</v>
      </c>
      <c r="P17" s="77"/>
      <c r="Q17" s="105">
        <f t="shared" si="2"/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105">
        <f>SUM(R17:AR17,P17,G17:N17)</f>
        <v>0</v>
      </c>
      <c r="AT17" s="108">
        <f>O48</f>
        <v>5.0599999999999996</v>
      </c>
      <c r="AU17" s="93"/>
    </row>
    <row r="18" spans="1:47" s="111" customFormat="1" ht="15">
      <c r="A18" s="99" t="s">
        <v>176</v>
      </c>
      <c r="B18" s="100" t="s">
        <v>52</v>
      </c>
      <c r="C18" s="108" t="s">
        <v>53</v>
      </c>
      <c r="D18" s="102">
        <v>0</v>
      </c>
      <c r="E18" s="109">
        <f>SUM(G18:O18)</f>
        <v>0</v>
      </c>
      <c r="F18" s="105">
        <f>SUM(G18:H18)</f>
        <v>0</v>
      </c>
      <c r="G18" s="77"/>
      <c r="H18" s="77"/>
      <c r="I18" s="77"/>
      <c r="J18" s="77"/>
      <c r="K18" s="77"/>
      <c r="L18" s="77"/>
      <c r="M18" s="77"/>
      <c r="N18" s="77"/>
      <c r="O18" s="77"/>
      <c r="P18" s="110">
        <f>D18-AS18</f>
        <v>0</v>
      </c>
      <c r="Q18" s="105">
        <f>SUM(R18:AQ18)</f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105">
        <f>SUM(R18:AR18,G18:O18)</f>
        <v>0</v>
      </c>
      <c r="AT18" s="108">
        <f>P48</f>
        <v>0</v>
      </c>
      <c r="AU18" s="93"/>
    </row>
    <row r="19" spans="1:47" s="111" customFormat="1" ht="15">
      <c r="A19" s="99">
        <v>2</v>
      </c>
      <c r="B19" s="99" t="s">
        <v>32</v>
      </c>
      <c r="C19" s="108" t="s">
        <v>24</v>
      </c>
      <c r="D19" s="102">
        <v>404.58</v>
      </c>
      <c r="E19" s="109">
        <f>SUM(G19:P19)</f>
        <v>10.5</v>
      </c>
      <c r="F19" s="105">
        <f t="shared" ref="F19:F46" si="4">SUM(G19:H19)</f>
        <v>0</v>
      </c>
      <c r="G19" s="105">
        <f>SUM(G20:G45)</f>
        <v>0</v>
      </c>
      <c r="H19" s="105">
        <f t="shared" ref="H19:P19" si="5">SUM(H20:H45)</f>
        <v>0</v>
      </c>
      <c r="I19" s="105">
        <f t="shared" si="5"/>
        <v>0</v>
      </c>
      <c r="J19" s="105">
        <f t="shared" si="5"/>
        <v>0</v>
      </c>
      <c r="K19" s="105">
        <f t="shared" si="5"/>
        <v>0</v>
      </c>
      <c r="L19" s="105">
        <f t="shared" si="5"/>
        <v>0</v>
      </c>
      <c r="M19" s="105">
        <f t="shared" si="5"/>
        <v>0</v>
      </c>
      <c r="N19" s="105">
        <f t="shared" si="5"/>
        <v>10.5</v>
      </c>
      <c r="O19" s="105">
        <f t="shared" si="5"/>
        <v>0</v>
      </c>
      <c r="P19" s="105">
        <f t="shared" si="5"/>
        <v>0</v>
      </c>
      <c r="Q19" s="110">
        <f>D19-AS19</f>
        <v>371.08</v>
      </c>
      <c r="R19" s="105">
        <f>SUM(R21:R45)</f>
        <v>0</v>
      </c>
      <c r="S19" s="105">
        <f>SUM(S22:S45,S20)</f>
        <v>0</v>
      </c>
      <c r="T19" s="105">
        <f>SUM(T20:T21,T23:T45)</f>
        <v>0</v>
      </c>
      <c r="U19" s="105">
        <f>SUM(U20:U22,U24:U45)</f>
        <v>0</v>
      </c>
      <c r="V19" s="105">
        <f>SUM(V20:V23,V25:V45)</f>
        <v>0</v>
      </c>
      <c r="W19" s="105">
        <f>SUM(W20:W24,W26:W45)</f>
        <v>19.11</v>
      </c>
      <c r="X19" s="105">
        <f>SUM(X20:X25,X27:X45)</f>
        <v>0</v>
      </c>
      <c r="Y19" s="105">
        <f>SUM(Y20:Y26,Y28:Y45)</f>
        <v>0</v>
      </c>
      <c r="Z19" s="105">
        <f>SUM(Z20:Z27,Z29:Z45)</f>
        <v>3.85</v>
      </c>
      <c r="AA19" s="105">
        <f>SUM(AA20:AA28,AA30:AA45)</f>
        <v>0</v>
      </c>
      <c r="AB19" s="105">
        <f>SUM(AB20:AB29,AB31:AB45)</f>
        <v>0</v>
      </c>
      <c r="AC19" s="105">
        <f>SUM(AC20:AC30,AC32:AC45)</f>
        <v>0</v>
      </c>
      <c r="AD19" s="105">
        <f>SUM(AD20:AD31,AD33:AD45)</f>
        <v>0</v>
      </c>
      <c r="AE19" s="105">
        <f>SUM(AE20:AE32,AE34:AE45)</f>
        <v>0.04</v>
      </c>
      <c r="AF19" s="105">
        <f>SUM(AF20:AF33,AF35:AF45)</f>
        <v>0</v>
      </c>
      <c r="AG19" s="105">
        <f>SUM(AG20:AG34,AG36:AG45)</f>
        <v>0</v>
      </c>
      <c r="AH19" s="105">
        <f>SUM(AH20:AH35,AH37:AH45)</f>
        <v>0</v>
      </c>
      <c r="AI19" s="105">
        <f>SUM(AI20:AI36,AI38:AI45)</f>
        <v>0</v>
      </c>
      <c r="AJ19" s="105">
        <f>SUM(AJ20:AJ37,AJ39:AJ45)</f>
        <v>0</v>
      </c>
      <c r="AK19" s="105">
        <f>SUM(AK20:AK38,AK40:AK45)</f>
        <v>0</v>
      </c>
      <c r="AL19" s="105">
        <f>SUM(AL20:AL39,AL41:AL45)</f>
        <v>0</v>
      </c>
      <c r="AM19" s="105">
        <f>SUM(AM20:AM40,AM42:AM45)</f>
        <v>0</v>
      </c>
      <c r="AN19" s="105">
        <f>SUM(AN20:AN41,AN43:AN45)</f>
        <v>0</v>
      </c>
      <c r="AO19" s="105">
        <f>SUM(AO20:AO42,AO44:AO45)</f>
        <v>0</v>
      </c>
      <c r="AP19" s="105">
        <f>SUM(AP20:AP43,AP45)</f>
        <v>0</v>
      </c>
      <c r="AQ19" s="105">
        <f>SUM(AQ20:AQ44)</f>
        <v>0</v>
      </c>
      <c r="AR19" s="105">
        <f>SUM(AR20:AR45)</f>
        <v>0</v>
      </c>
      <c r="AS19" s="105">
        <f>SUM(AS20:AS45)</f>
        <v>33.5</v>
      </c>
      <c r="AT19" s="108">
        <f>Q48</f>
        <v>796.27</v>
      </c>
      <c r="AU19" s="93"/>
    </row>
    <row r="20" spans="1:47" s="111" customFormat="1" ht="15">
      <c r="A20" s="99" t="s">
        <v>17</v>
      </c>
      <c r="B20" s="100" t="s">
        <v>13</v>
      </c>
      <c r="C20" s="108" t="s">
        <v>25</v>
      </c>
      <c r="D20" s="102">
        <v>35.04</v>
      </c>
      <c r="E20" s="109">
        <f>SUM(G20:P20)</f>
        <v>0</v>
      </c>
      <c r="F20" s="105">
        <f t="shared" si="4"/>
        <v>0</v>
      </c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105">
        <f>SUM(S20:AQ20)</f>
        <v>0</v>
      </c>
      <c r="R20" s="110">
        <f>D20-AS20</f>
        <v>35.04</v>
      </c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105">
        <f>SUM(S20:AR20,G20:P20)</f>
        <v>0</v>
      </c>
      <c r="AT20" s="108">
        <f>R48</f>
        <v>35.04</v>
      </c>
      <c r="AU20" s="93"/>
    </row>
    <row r="21" spans="1:47" s="111" customFormat="1" ht="15">
      <c r="A21" s="99" t="s">
        <v>6</v>
      </c>
      <c r="B21" s="100" t="s">
        <v>14</v>
      </c>
      <c r="C21" s="108" t="s">
        <v>26</v>
      </c>
      <c r="D21" s="102">
        <v>0.06</v>
      </c>
      <c r="E21" s="109">
        <f t="shared" ref="E21:E46" si="6">SUM(G21:P21)</f>
        <v>0</v>
      </c>
      <c r="F21" s="105">
        <f t="shared" si="4"/>
        <v>0</v>
      </c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105">
        <f>SUM(R21,T21:AQ21)</f>
        <v>0</v>
      </c>
      <c r="R21" s="77"/>
      <c r="S21" s="110">
        <f>D21-AS21</f>
        <v>0.06</v>
      </c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105">
        <f>SUM(T21:AR21,R21,G21:P21)</f>
        <v>0</v>
      </c>
      <c r="AT21" s="108">
        <f>S48</f>
        <v>0.56000000000000005</v>
      </c>
      <c r="AU21" s="93"/>
    </row>
    <row r="22" spans="1:47" s="111" customFormat="1" ht="15">
      <c r="A22" s="99" t="s">
        <v>7</v>
      </c>
      <c r="B22" s="100" t="s">
        <v>15</v>
      </c>
      <c r="C22" s="108" t="s">
        <v>118</v>
      </c>
      <c r="D22" s="102">
        <v>0</v>
      </c>
      <c r="E22" s="109">
        <f t="shared" si="6"/>
        <v>0</v>
      </c>
      <c r="F22" s="105">
        <f t="shared" si="4"/>
        <v>0</v>
      </c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105">
        <f>SUM(R22:S22,U22:AQ22)</f>
        <v>0</v>
      </c>
      <c r="R22" s="77"/>
      <c r="S22" s="77"/>
      <c r="T22" s="110">
        <f>D22-AS22</f>
        <v>0</v>
      </c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105">
        <f>SUM(U22:AR22,R22:S22,G22:P22)</f>
        <v>0</v>
      </c>
      <c r="AT22" s="108">
        <f>T48</f>
        <v>0</v>
      </c>
      <c r="AU22" s="93"/>
    </row>
    <row r="23" spans="1:47" s="111" customFormat="1" ht="15">
      <c r="A23" s="99" t="s">
        <v>8</v>
      </c>
      <c r="B23" s="100" t="s">
        <v>80</v>
      </c>
      <c r="C23" s="108" t="s">
        <v>121</v>
      </c>
      <c r="D23" s="102">
        <v>0</v>
      </c>
      <c r="E23" s="109">
        <f t="shared" si="6"/>
        <v>0</v>
      </c>
      <c r="F23" s="105">
        <f t="shared" si="4"/>
        <v>0</v>
      </c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105">
        <f>SUM(R23:T23,V23:AQ23)</f>
        <v>0</v>
      </c>
      <c r="R23" s="77"/>
      <c r="S23" s="77"/>
      <c r="T23" s="77"/>
      <c r="U23" s="110">
        <f>D23-AS23</f>
        <v>0</v>
      </c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105">
        <f>SUM(V23:AR23,R23:T23,G23:P23)</f>
        <v>0</v>
      </c>
      <c r="AT23" s="108">
        <f>U48</f>
        <v>0</v>
      </c>
      <c r="AU23" s="93"/>
    </row>
    <row r="24" spans="1:47" s="111" customFormat="1" ht="15">
      <c r="A24" s="99" t="s">
        <v>9</v>
      </c>
      <c r="B24" s="100" t="s">
        <v>84</v>
      </c>
      <c r="C24" s="108" t="s">
        <v>122</v>
      </c>
      <c r="D24" s="102">
        <v>0</v>
      </c>
      <c r="E24" s="109">
        <f t="shared" si="6"/>
        <v>0</v>
      </c>
      <c r="F24" s="105">
        <f t="shared" si="4"/>
        <v>0</v>
      </c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105">
        <f>SUM(R24:U24,W24:AQ24)</f>
        <v>0</v>
      </c>
      <c r="R24" s="77"/>
      <c r="S24" s="77"/>
      <c r="T24" s="77"/>
      <c r="U24" s="77"/>
      <c r="V24" s="110">
        <f>D24-AS24</f>
        <v>0</v>
      </c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105">
        <f>SUM(W24:AR24,R24:U24,G24:P24)</f>
        <v>0</v>
      </c>
      <c r="AT24" s="108">
        <f>V48</f>
        <v>0</v>
      </c>
      <c r="AU24" s="93"/>
    </row>
    <row r="25" spans="1:47" s="111" customFormat="1" ht="15">
      <c r="A25" s="99" t="s">
        <v>10</v>
      </c>
      <c r="B25" s="100" t="s">
        <v>85</v>
      </c>
      <c r="C25" s="108" t="s">
        <v>120</v>
      </c>
      <c r="D25" s="102">
        <v>11.32</v>
      </c>
      <c r="E25" s="109">
        <f t="shared" si="6"/>
        <v>0</v>
      </c>
      <c r="F25" s="105">
        <f t="shared" si="4"/>
        <v>0</v>
      </c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105">
        <f>SUM(R25:V25,X25:AQ25)</f>
        <v>0</v>
      </c>
      <c r="R25" s="77"/>
      <c r="S25" s="77"/>
      <c r="T25" s="77"/>
      <c r="U25" s="77"/>
      <c r="V25" s="77"/>
      <c r="W25" s="110">
        <f>D25-AS25</f>
        <v>11.32</v>
      </c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105">
        <f>SUM(X25:AR25,R25:V25,G25:P25)</f>
        <v>0</v>
      </c>
      <c r="AT25" s="108">
        <f>W48</f>
        <v>393.04000000000008</v>
      </c>
      <c r="AU25" s="93"/>
    </row>
    <row r="26" spans="1:47" s="111" customFormat="1" ht="18">
      <c r="A26" s="99" t="s">
        <v>18</v>
      </c>
      <c r="B26" s="100" t="s">
        <v>86</v>
      </c>
      <c r="C26" s="108" t="s">
        <v>48</v>
      </c>
      <c r="D26" s="102">
        <v>7.9</v>
      </c>
      <c r="E26" s="109">
        <f t="shared" si="6"/>
        <v>0</v>
      </c>
      <c r="F26" s="105">
        <f t="shared" si="4"/>
        <v>0</v>
      </c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105">
        <f>SUM(R26:W26,Y26:AQ26)</f>
        <v>0</v>
      </c>
      <c r="R26" s="77"/>
      <c r="S26" s="77"/>
      <c r="T26" s="77"/>
      <c r="U26" s="77"/>
      <c r="V26" s="77"/>
      <c r="W26" s="77"/>
      <c r="X26" s="110">
        <f>D26-AS26</f>
        <v>7.9</v>
      </c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105">
        <f>SUM(Y26:AR26,R26:W26,G26:P26)</f>
        <v>0</v>
      </c>
      <c r="AT26" s="108">
        <f>X48</f>
        <v>7.9</v>
      </c>
      <c r="AU26" s="93"/>
    </row>
    <row r="27" spans="1:47" s="111" customFormat="1" ht="20.25" customHeight="1">
      <c r="A27" s="99" t="s">
        <v>19</v>
      </c>
      <c r="B27" s="100" t="s">
        <v>87</v>
      </c>
      <c r="C27" s="108" t="s">
        <v>41</v>
      </c>
      <c r="D27" s="102">
        <v>1.55</v>
      </c>
      <c r="E27" s="109">
        <f t="shared" si="6"/>
        <v>0</v>
      </c>
      <c r="F27" s="105">
        <f t="shared" si="4"/>
        <v>0</v>
      </c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105">
        <f>SUM(R27:X27,Z27:AQ27)</f>
        <v>0</v>
      </c>
      <c r="R27" s="77"/>
      <c r="S27" s="77"/>
      <c r="T27" s="77"/>
      <c r="U27" s="77"/>
      <c r="V27" s="77"/>
      <c r="W27" s="77"/>
      <c r="X27" s="77"/>
      <c r="Y27" s="110">
        <f>D27-AS27</f>
        <v>1.55</v>
      </c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105">
        <f>SUM(Z27:AR27,R27:X27,G27:P27)</f>
        <v>0</v>
      </c>
      <c r="AT27" s="108">
        <f>Y48</f>
        <v>1.55</v>
      </c>
      <c r="AU27" s="93"/>
    </row>
    <row r="28" spans="1:47" s="111" customFormat="1" ht="20.25" customHeight="1">
      <c r="A28" s="99" t="s">
        <v>42</v>
      </c>
      <c r="B28" s="100" t="s">
        <v>126</v>
      </c>
      <c r="C28" s="108" t="s">
        <v>27</v>
      </c>
      <c r="D28" s="102">
        <v>135.76</v>
      </c>
      <c r="E28" s="109">
        <f t="shared" si="6"/>
        <v>0</v>
      </c>
      <c r="F28" s="105">
        <f t="shared" si="4"/>
        <v>0</v>
      </c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105">
        <f>SUM(R28:Y28,AA28:AQ28)</f>
        <v>0</v>
      </c>
      <c r="R28" s="77"/>
      <c r="S28" s="77"/>
      <c r="T28" s="77"/>
      <c r="U28" s="77"/>
      <c r="V28" s="77"/>
      <c r="W28" s="77"/>
      <c r="X28" s="77"/>
      <c r="Y28" s="77"/>
      <c r="Z28" s="110">
        <f>D28-AS28</f>
        <v>135.76</v>
      </c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105">
        <f>SUM(AA28:AR28,R28:Y28,G28:P28)</f>
        <v>0</v>
      </c>
      <c r="AT28" s="108">
        <f>Z48</f>
        <v>163.38</v>
      </c>
      <c r="AU28" s="93"/>
    </row>
    <row r="29" spans="1:47" s="111" customFormat="1" ht="15">
      <c r="A29" s="99" t="s">
        <v>125</v>
      </c>
      <c r="B29" s="100" t="s">
        <v>101</v>
      </c>
      <c r="C29" s="100" t="s">
        <v>140</v>
      </c>
      <c r="D29" s="102">
        <v>0</v>
      </c>
      <c r="E29" s="109">
        <f t="shared" si="6"/>
        <v>0</v>
      </c>
      <c r="F29" s="105">
        <f t="shared" si="4"/>
        <v>0</v>
      </c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105">
        <f>SUM(R29:Z29,AB29:AQ29)</f>
        <v>0</v>
      </c>
      <c r="R29" s="77"/>
      <c r="S29" s="77"/>
      <c r="T29" s="77"/>
      <c r="U29" s="77"/>
      <c r="V29" s="77"/>
      <c r="W29" s="77"/>
      <c r="X29" s="77"/>
      <c r="Y29" s="77"/>
      <c r="Z29" s="77"/>
      <c r="AA29" s="110">
        <f>D29-AS29</f>
        <v>0</v>
      </c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105">
        <f>SUM(AB29:AR29,R29:Z29,G29:P29)</f>
        <v>0</v>
      </c>
      <c r="AT29" s="108">
        <f>AA48</f>
        <v>0</v>
      </c>
      <c r="AU29" s="93"/>
    </row>
    <row r="30" spans="1:47" s="111" customFormat="1" ht="15">
      <c r="A30" s="99" t="s">
        <v>167</v>
      </c>
      <c r="B30" s="100" t="s">
        <v>116</v>
      </c>
      <c r="C30" s="108" t="s">
        <v>119</v>
      </c>
      <c r="D30" s="102">
        <v>0</v>
      </c>
      <c r="E30" s="109">
        <f t="shared" si="6"/>
        <v>0</v>
      </c>
      <c r="F30" s="105">
        <f t="shared" si="4"/>
        <v>0</v>
      </c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105">
        <f>SUM(R30:AA30,AC30:AQ30)</f>
        <v>0</v>
      </c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110">
        <f>D30-AS30</f>
        <v>0</v>
      </c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105">
        <f>SUM(AC30:AR30,R30:AA30,G30:P30)</f>
        <v>0</v>
      </c>
      <c r="AT30" s="108">
        <f>AB48</f>
        <v>0</v>
      </c>
      <c r="AU30" s="93"/>
    </row>
    <row r="31" spans="1:47" s="111" customFormat="1" ht="15">
      <c r="A31" s="99" t="s">
        <v>168</v>
      </c>
      <c r="B31" s="100" t="s">
        <v>81</v>
      </c>
      <c r="C31" s="108" t="s">
        <v>70</v>
      </c>
      <c r="D31" s="102">
        <v>2.2999999999999998</v>
      </c>
      <c r="E31" s="109">
        <f t="shared" si="6"/>
        <v>0</v>
      </c>
      <c r="F31" s="105">
        <f t="shared" si="4"/>
        <v>0</v>
      </c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105">
        <f>SUM(R31:AB31,AD31:AQ31)</f>
        <v>0</v>
      </c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110">
        <f>D31-AS31</f>
        <v>2.2999999999999998</v>
      </c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105">
        <f>SUM(AD31:AR31,R31:AB31,G31:P31)</f>
        <v>0</v>
      </c>
      <c r="AT31" s="108">
        <f>AC48</f>
        <v>2.2999999999999998</v>
      </c>
      <c r="AU31" s="93"/>
    </row>
    <row r="32" spans="1:47" s="111" customFormat="1" ht="15">
      <c r="A32" s="99" t="s">
        <v>169</v>
      </c>
      <c r="B32" s="100" t="s">
        <v>88</v>
      </c>
      <c r="C32" s="108" t="s">
        <v>93</v>
      </c>
      <c r="D32" s="102">
        <v>0</v>
      </c>
      <c r="E32" s="109">
        <f t="shared" si="6"/>
        <v>0</v>
      </c>
      <c r="F32" s="105">
        <f t="shared" si="4"/>
        <v>0</v>
      </c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105">
        <f>SUM(R32:AC32,AE32:AQ32)</f>
        <v>0</v>
      </c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110">
        <f>D32-AS32</f>
        <v>0</v>
      </c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105">
        <f>SUM(AE32:AR32,R32:AC32,G32:P32)</f>
        <v>0</v>
      </c>
      <c r="AT32" s="108">
        <f>AD48</f>
        <v>0</v>
      </c>
      <c r="AU32" s="93"/>
    </row>
    <row r="33" spans="1:47" s="111" customFormat="1" ht="15">
      <c r="A33" s="99" t="s">
        <v>170</v>
      </c>
      <c r="B33" s="100" t="s">
        <v>89</v>
      </c>
      <c r="C33" s="108" t="s">
        <v>94</v>
      </c>
      <c r="D33" s="102">
        <v>74.2</v>
      </c>
      <c r="E33" s="109">
        <f t="shared" si="6"/>
        <v>0</v>
      </c>
      <c r="F33" s="105">
        <f t="shared" si="4"/>
        <v>0</v>
      </c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105">
        <f>SUM(R33:AD33,AF33:AQ33)</f>
        <v>14.1</v>
      </c>
      <c r="R33" s="77"/>
      <c r="S33" s="77"/>
      <c r="T33" s="77"/>
      <c r="U33" s="77"/>
      <c r="V33" s="77"/>
      <c r="W33" s="77">
        <v>11.54</v>
      </c>
      <c r="X33" s="77"/>
      <c r="Y33" s="77"/>
      <c r="Z33" s="77">
        <v>2.56</v>
      </c>
      <c r="AA33" s="77"/>
      <c r="AB33" s="77"/>
      <c r="AC33" s="77"/>
      <c r="AD33" s="77"/>
      <c r="AE33" s="110">
        <f>D33-AS33</f>
        <v>60.1</v>
      </c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105">
        <f>SUM(AF33:AR33,R33:AD33,G33:P33)</f>
        <v>14.1</v>
      </c>
      <c r="AT33" s="108">
        <f>AE48</f>
        <v>64.25</v>
      </c>
      <c r="AU33" s="93"/>
    </row>
    <row r="34" spans="1:47" s="111" customFormat="1" ht="15">
      <c r="A34" s="99" t="s">
        <v>171</v>
      </c>
      <c r="B34" s="100" t="s">
        <v>90</v>
      </c>
      <c r="C34" s="108" t="s">
        <v>98</v>
      </c>
      <c r="D34" s="102">
        <v>1.08</v>
      </c>
      <c r="E34" s="109">
        <f t="shared" si="6"/>
        <v>0</v>
      </c>
      <c r="F34" s="105">
        <f t="shared" si="4"/>
        <v>0</v>
      </c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105">
        <f>SUM(R34:AE34,AG34:AQ34)</f>
        <v>0</v>
      </c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110">
        <f>D34-AS34</f>
        <v>1.08</v>
      </c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105">
        <f>SUM(AG34:AR34,R34:AE34,G34:P34)</f>
        <v>0</v>
      </c>
      <c r="AT34" s="108">
        <f>AF48</f>
        <v>1.08</v>
      </c>
      <c r="AU34" s="93"/>
    </row>
    <row r="35" spans="1:47" s="111" customFormat="1" ht="18">
      <c r="A35" s="99" t="s">
        <v>172</v>
      </c>
      <c r="B35" s="100" t="s">
        <v>113</v>
      </c>
      <c r="C35" s="108" t="s">
        <v>95</v>
      </c>
      <c r="D35" s="102">
        <v>0</v>
      </c>
      <c r="E35" s="109">
        <f t="shared" si="6"/>
        <v>0</v>
      </c>
      <c r="F35" s="105">
        <f t="shared" si="4"/>
        <v>0</v>
      </c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105">
        <f>SUM(R35:AF35,AH35:AQ35)</f>
        <v>0</v>
      </c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110">
        <f>D35-AS35</f>
        <v>0</v>
      </c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105">
        <f>SUM(AH35:AR35,R35:AF35,G35:P35)</f>
        <v>0</v>
      </c>
      <c r="AT35" s="108">
        <f>AG48</f>
        <v>0</v>
      </c>
      <c r="AU35" s="93"/>
    </row>
    <row r="36" spans="1:47" s="111" customFormat="1" ht="15">
      <c r="A36" s="99" t="s">
        <v>173</v>
      </c>
      <c r="B36" s="100" t="s">
        <v>117</v>
      </c>
      <c r="C36" s="108" t="s">
        <v>114</v>
      </c>
      <c r="D36" s="102">
        <v>0</v>
      </c>
      <c r="E36" s="109">
        <f t="shared" si="6"/>
        <v>0</v>
      </c>
      <c r="F36" s="105">
        <f t="shared" si="4"/>
        <v>0</v>
      </c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105">
        <f>SUM(R36:AG36,AI36:AQ36)</f>
        <v>0</v>
      </c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110">
        <f>D36-AS36</f>
        <v>0</v>
      </c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105">
        <f>SUM(AI36:AR36,R36:AG36,G36:P36)</f>
        <v>0</v>
      </c>
      <c r="AT36" s="108">
        <f>AH48</f>
        <v>0</v>
      </c>
      <c r="AU36" s="93"/>
    </row>
    <row r="37" spans="1:47" s="111" customFormat="1" ht="15">
      <c r="A37" s="99" t="s">
        <v>174</v>
      </c>
      <c r="B37" s="100" t="s">
        <v>91</v>
      </c>
      <c r="C37" s="108" t="s">
        <v>96</v>
      </c>
      <c r="D37" s="102">
        <v>1.33</v>
      </c>
      <c r="E37" s="109">
        <f t="shared" si="6"/>
        <v>0</v>
      </c>
      <c r="F37" s="105">
        <f t="shared" si="4"/>
        <v>0</v>
      </c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105">
        <f>SUM(R37:AH37,AJ37:AQ37)</f>
        <v>0</v>
      </c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110">
        <f>D37-AS37</f>
        <v>1.33</v>
      </c>
      <c r="AJ37" s="77"/>
      <c r="AK37" s="77"/>
      <c r="AL37" s="77"/>
      <c r="AM37" s="77"/>
      <c r="AN37" s="77"/>
      <c r="AO37" s="77"/>
      <c r="AP37" s="77"/>
      <c r="AQ37" s="77"/>
      <c r="AR37" s="77"/>
      <c r="AS37" s="105">
        <f>SUM(AJ37:AR37,R37:AH37,G37:P37)</f>
        <v>0</v>
      </c>
      <c r="AT37" s="108">
        <f>AI48</f>
        <v>1.33</v>
      </c>
      <c r="AU37" s="93"/>
    </row>
    <row r="38" spans="1:47" s="111" customFormat="1" ht="18">
      <c r="A38" s="99" t="s">
        <v>175</v>
      </c>
      <c r="B38" s="100" t="s">
        <v>92</v>
      </c>
      <c r="C38" s="108" t="s">
        <v>43</v>
      </c>
      <c r="D38" s="102">
        <v>36.5</v>
      </c>
      <c r="E38" s="109">
        <f t="shared" si="6"/>
        <v>0</v>
      </c>
      <c r="F38" s="105">
        <f t="shared" si="4"/>
        <v>0</v>
      </c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105">
        <f>SUM(R38:AI38,AK38:AQ38)</f>
        <v>8.57</v>
      </c>
      <c r="R38" s="77"/>
      <c r="S38" s="77"/>
      <c r="T38" s="77"/>
      <c r="U38" s="77"/>
      <c r="V38" s="77"/>
      <c r="W38" s="77">
        <v>7.57</v>
      </c>
      <c r="X38" s="77"/>
      <c r="Y38" s="77"/>
      <c r="Z38" s="77">
        <v>1</v>
      </c>
      <c r="AA38" s="77"/>
      <c r="AB38" s="77"/>
      <c r="AC38" s="77"/>
      <c r="AD38" s="77"/>
      <c r="AE38" s="77"/>
      <c r="AF38" s="77"/>
      <c r="AG38" s="77"/>
      <c r="AH38" s="77"/>
      <c r="AI38" s="77"/>
      <c r="AJ38" s="110">
        <f>D38-AS38</f>
        <v>27.93</v>
      </c>
      <c r="AK38" s="77"/>
      <c r="AL38" s="77"/>
      <c r="AM38" s="77"/>
      <c r="AN38" s="77"/>
      <c r="AO38" s="77"/>
      <c r="AP38" s="77"/>
      <c r="AQ38" s="77"/>
      <c r="AR38" s="77"/>
      <c r="AS38" s="105">
        <f>SUM(AK38:AR38,R38:AI38,G38:P38)</f>
        <v>8.57</v>
      </c>
      <c r="AT38" s="108">
        <f>AJ48</f>
        <v>37.93</v>
      </c>
      <c r="AU38" s="93"/>
    </row>
    <row r="39" spans="1:47" s="111" customFormat="1" ht="18">
      <c r="A39" s="99" t="s">
        <v>177</v>
      </c>
      <c r="B39" s="100" t="s">
        <v>99</v>
      </c>
      <c r="C39" s="108" t="s">
        <v>49</v>
      </c>
      <c r="D39" s="102">
        <v>0</v>
      </c>
      <c r="E39" s="109">
        <f t="shared" si="6"/>
        <v>0</v>
      </c>
      <c r="F39" s="105">
        <f t="shared" si="4"/>
        <v>0</v>
      </c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105">
        <f>SUM(R39:AJ39,AL39:AQ39)</f>
        <v>0</v>
      </c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110">
        <f>D39-AS39</f>
        <v>0</v>
      </c>
      <c r="AL39" s="77"/>
      <c r="AM39" s="77"/>
      <c r="AN39" s="77"/>
      <c r="AO39" s="77"/>
      <c r="AP39" s="77"/>
      <c r="AQ39" s="77"/>
      <c r="AR39" s="77"/>
      <c r="AS39" s="105">
        <f>SUM(AL39:AR39,R39:AJ39,G39:P39)</f>
        <v>0</v>
      </c>
      <c r="AT39" s="108">
        <f>AK48</f>
        <v>0</v>
      </c>
      <c r="AU39" s="93"/>
    </row>
    <row r="40" spans="1:47" s="111" customFormat="1" ht="15">
      <c r="A40" s="99" t="s">
        <v>178</v>
      </c>
      <c r="B40" s="100" t="s">
        <v>144</v>
      </c>
      <c r="C40" s="108" t="s">
        <v>142</v>
      </c>
      <c r="D40" s="102">
        <v>1.88</v>
      </c>
      <c r="E40" s="109">
        <f t="shared" si="6"/>
        <v>0</v>
      </c>
      <c r="F40" s="105">
        <f t="shared" si="4"/>
        <v>0</v>
      </c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105">
        <f>SUM(R40:AK40,AM40:AQ40)</f>
        <v>0.04</v>
      </c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>
        <v>0.04</v>
      </c>
      <c r="AF40" s="77"/>
      <c r="AG40" s="77"/>
      <c r="AH40" s="77"/>
      <c r="AI40" s="77"/>
      <c r="AJ40" s="77"/>
      <c r="AK40" s="77"/>
      <c r="AL40" s="110">
        <f>D40-AS40</f>
        <v>1.8399999999999999</v>
      </c>
      <c r="AM40" s="77"/>
      <c r="AN40" s="77"/>
      <c r="AO40" s="77"/>
      <c r="AP40" s="77"/>
      <c r="AQ40" s="77"/>
      <c r="AR40" s="77"/>
      <c r="AS40" s="105">
        <f>SUM(AM40:AR40,R40:AK40,G40:P40)</f>
        <v>0.04</v>
      </c>
      <c r="AT40" s="108">
        <f>AL48</f>
        <v>3.04</v>
      </c>
      <c r="AU40" s="93"/>
    </row>
    <row r="41" spans="1:47" s="111" customFormat="1" ht="18">
      <c r="A41" s="99" t="s">
        <v>179</v>
      </c>
      <c r="B41" s="100" t="s">
        <v>145</v>
      </c>
      <c r="C41" s="108" t="s">
        <v>143</v>
      </c>
      <c r="D41" s="102">
        <v>0</v>
      </c>
      <c r="E41" s="109">
        <f t="shared" si="6"/>
        <v>0</v>
      </c>
      <c r="F41" s="105">
        <f t="shared" si="4"/>
        <v>0</v>
      </c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105">
        <f>SUM(R41:AL41,AN41:AQ41)</f>
        <v>0</v>
      </c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110">
        <f>D41-AS41</f>
        <v>0</v>
      </c>
      <c r="AN41" s="77"/>
      <c r="AO41" s="77"/>
      <c r="AP41" s="77"/>
      <c r="AQ41" s="77"/>
      <c r="AR41" s="77"/>
      <c r="AS41" s="105">
        <f>SUM(AN41:AR41,R41:AL41,G41:P41)</f>
        <v>0</v>
      </c>
      <c r="AT41" s="108">
        <f>AM48</f>
        <v>0</v>
      </c>
      <c r="AU41" s="93"/>
    </row>
    <row r="42" spans="1:47" s="111" customFormat="1" ht="15">
      <c r="A42" s="99" t="s">
        <v>180</v>
      </c>
      <c r="B42" s="100" t="s">
        <v>141</v>
      </c>
      <c r="C42" s="108" t="s">
        <v>100</v>
      </c>
      <c r="D42" s="102">
        <v>1.1399999999999999</v>
      </c>
      <c r="E42" s="109">
        <f t="shared" si="6"/>
        <v>0</v>
      </c>
      <c r="F42" s="105">
        <f t="shared" si="4"/>
        <v>0</v>
      </c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105">
        <f>SUM(R42:AM42,AO42:AQ42)</f>
        <v>0</v>
      </c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110">
        <f>D42-AS42</f>
        <v>1.1399999999999999</v>
      </c>
      <c r="AO42" s="77"/>
      <c r="AP42" s="77"/>
      <c r="AQ42" s="77"/>
      <c r="AR42" s="77"/>
      <c r="AS42" s="105">
        <f>SUM(AO42:AR42,R42:AM42,G42:P42)</f>
        <v>0</v>
      </c>
      <c r="AT42" s="108">
        <f>AN48</f>
        <v>1.1399999999999999</v>
      </c>
      <c r="AU42" s="93"/>
    </row>
    <row r="43" spans="1:47" s="111" customFormat="1" ht="15">
      <c r="A43" s="99" t="s">
        <v>181</v>
      </c>
      <c r="B43" s="100" t="s">
        <v>147</v>
      </c>
      <c r="C43" s="108" t="s">
        <v>148</v>
      </c>
      <c r="D43" s="102">
        <v>67.040000000000006</v>
      </c>
      <c r="E43" s="109">
        <f t="shared" si="6"/>
        <v>0</v>
      </c>
      <c r="F43" s="105">
        <f t="shared" si="4"/>
        <v>0</v>
      </c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105">
        <f>SUM(R43:AN43,AP43:AQ43)</f>
        <v>0</v>
      </c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110">
        <f>D43-AS43</f>
        <v>67.040000000000006</v>
      </c>
      <c r="AP43" s="77"/>
      <c r="AQ43" s="77"/>
      <c r="AR43" s="77"/>
      <c r="AS43" s="105">
        <f>SUM(AP43:AR43,R43:AN43,G43:P43)</f>
        <v>0</v>
      </c>
      <c r="AT43" s="108">
        <f>AO48</f>
        <v>67.040000000000006</v>
      </c>
      <c r="AU43" s="93"/>
    </row>
    <row r="44" spans="1:47" s="111" customFormat="1" ht="15">
      <c r="A44" s="99" t="s">
        <v>182</v>
      </c>
      <c r="B44" s="100" t="s">
        <v>146</v>
      </c>
      <c r="C44" s="108" t="s">
        <v>149</v>
      </c>
      <c r="D44" s="102">
        <v>27.48</v>
      </c>
      <c r="E44" s="109">
        <f t="shared" si="6"/>
        <v>10.5</v>
      </c>
      <c r="F44" s="105">
        <f t="shared" si="4"/>
        <v>0</v>
      </c>
      <c r="G44" s="77"/>
      <c r="H44" s="77"/>
      <c r="I44" s="77"/>
      <c r="J44" s="77"/>
      <c r="K44" s="77"/>
      <c r="L44" s="77"/>
      <c r="M44" s="77"/>
      <c r="N44" s="77">
        <v>10.5</v>
      </c>
      <c r="O44" s="77"/>
      <c r="P44" s="77"/>
      <c r="Q44" s="105">
        <f>SUM(R44:AO44,AQ44)</f>
        <v>0.28999999999999998</v>
      </c>
      <c r="R44" s="77"/>
      <c r="S44" s="77"/>
      <c r="T44" s="77"/>
      <c r="U44" s="77"/>
      <c r="V44" s="77"/>
      <c r="W44" s="77"/>
      <c r="X44" s="77"/>
      <c r="Y44" s="77"/>
      <c r="Z44" s="77">
        <v>0.28999999999999998</v>
      </c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110">
        <f>D44-AS44</f>
        <v>16.690000000000001</v>
      </c>
      <c r="AQ44" s="77"/>
      <c r="AR44" s="77"/>
      <c r="AS44" s="105">
        <f>SUM(AQ44:AR44,R44:AO44,G44:P44)</f>
        <v>10.79</v>
      </c>
      <c r="AT44" s="108">
        <f>AP48</f>
        <v>16.690000000000001</v>
      </c>
      <c r="AU44" s="93"/>
    </row>
    <row r="45" spans="1:47" s="111" customFormat="1" ht="15">
      <c r="A45" s="99" t="s">
        <v>183</v>
      </c>
      <c r="B45" s="100" t="s">
        <v>74</v>
      </c>
      <c r="C45" s="108" t="s">
        <v>75</v>
      </c>
      <c r="D45" s="102">
        <v>0</v>
      </c>
      <c r="E45" s="109">
        <f t="shared" si="6"/>
        <v>0</v>
      </c>
      <c r="F45" s="105">
        <f t="shared" si="4"/>
        <v>0</v>
      </c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105">
        <f>SUM(R45:AP45)</f>
        <v>0</v>
      </c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110">
        <f>D45-AS45</f>
        <v>0</v>
      </c>
      <c r="AR45" s="77"/>
      <c r="AS45" s="105">
        <f>SUM(AR45,R45:AP45,G45:P45)</f>
        <v>0</v>
      </c>
      <c r="AT45" s="108">
        <f>AQ48</f>
        <v>0</v>
      </c>
      <c r="AU45" s="93"/>
    </row>
    <row r="46" spans="1:47" s="111" customFormat="1" ht="15">
      <c r="A46" s="112">
        <v>3</v>
      </c>
      <c r="B46" s="113" t="s">
        <v>69</v>
      </c>
      <c r="C46" s="114" t="s">
        <v>82</v>
      </c>
      <c r="D46" s="102">
        <v>291.95</v>
      </c>
      <c r="E46" s="109">
        <f t="shared" si="6"/>
        <v>11</v>
      </c>
      <c r="F46" s="105">
        <f t="shared" si="4"/>
        <v>0</v>
      </c>
      <c r="G46" s="77"/>
      <c r="H46" s="77"/>
      <c r="I46" s="77"/>
      <c r="J46" s="77"/>
      <c r="K46" s="77"/>
      <c r="L46" s="77"/>
      <c r="M46" s="77"/>
      <c r="N46" s="77">
        <v>11</v>
      </c>
      <c r="O46" s="77"/>
      <c r="P46" s="77"/>
      <c r="Q46" s="105">
        <f>SUM(R46:AQ46)</f>
        <v>237.23</v>
      </c>
      <c r="R46" s="77"/>
      <c r="S46" s="77"/>
      <c r="T46" s="77"/>
      <c r="U46" s="77"/>
      <c r="V46" s="77"/>
      <c r="W46" s="77">
        <v>229.99</v>
      </c>
      <c r="X46" s="77"/>
      <c r="Y46" s="77"/>
      <c r="Z46" s="77">
        <v>5.2</v>
      </c>
      <c r="AA46" s="77"/>
      <c r="AB46" s="77"/>
      <c r="AC46" s="77"/>
      <c r="AD46" s="77"/>
      <c r="AE46" s="77">
        <v>0.54</v>
      </c>
      <c r="AF46" s="77"/>
      <c r="AG46" s="77"/>
      <c r="AH46" s="77"/>
      <c r="AI46" s="77"/>
      <c r="AJ46" s="77">
        <v>1</v>
      </c>
      <c r="AK46" s="77"/>
      <c r="AL46" s="77">
        <v>0.5</v>
      </c>
      <c r="AM46" s="77"/>
      <c r="AN46" s="77"/>
      <c r="AO46" s="77"/>
      <c r="AP46" s="77"/>
      <c r="AQ46" s="77"/>
      <c r="AR46" s="110">
        <f>D46-AS46</f>
        <v>43.72</v>
      </c>
      <c r="AS46" s="105">
        <f>SUM(R46:AQ46,G46:P46)</f>
        <v>248.23</v>
      </c>
      <c r="AT46" s="108">
        <f>AR48</f>
        <v>43.72</v>
      </c>
      <c r="AU46" s="93"/>
    </row>
    <row r="47" spans="1:47" ht="16.5" customHeight="1">
      <c r="A47" s="115"/>
      <c r="B47" s="116" t="s">
        <v>110</v>
      </c>
      <c r="C47" s="117"/>
      <c r="D47" s="77"/>
      <c r="E47" s="105">
        <f>SUM(G47:P47)</f>
        <v>24</v>
      </c>
      <c r="F47" s="105">
        <f>SUM(G47:H47)</f>
        <v>0</v>
      </c>
      <c r="G47" s="105">
        <f>SUM(G20:G46,G10:G18)</f>
        <v>0</v>
      </c>
      <c r="H47" s="105">
        <f>SUM(H20:H46,H11:H18,H9)</f>
        <v>0</v>
      </c>
      <c r="I47" s="105">
        <f>SUM(I20:I46,I12:I18,I9:I10)</f>
        <v>0</v>
      </c>
      <c r="J47" s="105">
        <f>SUM(J20:J46,J13:J18,J9:J11)</f>
        <v>0</v>
      </c>
      <c r="K47" s="105">
        <f>SUM(K20:K46,K14:K18,K9:K12)</f>
        <v>0</v>
      </c>
      <c r="L47" s="105">
        <f>SUM(L20:L46,L15:L18,L9:L13)</f>
        <v>0</v>
      </c>
      <c r="M47" s="105">
        <f>SUM(M20:M46,M16:M18,M9:M14)</f>
        <v>0</v>
      </c>
      <c r="N47" s="105">
        <f>SUM(N20:N46,N17:N18,N9:N15)</f>
        <v>24</v>
      </c>
      <c r="O47" s="105">
        <f>SUM(O20:O46,O18,O9:O16)</f>
        <v>0</v>
      </c>
      <c r="P47" s="105">
        <f>SUM(P20:P46,P9:P17)</f>
        <v>0</v>
      </c>
      <c r="Q47" s="105">
        <f>SUM(R47:AQ47)</f>
        <v>425.19000000000005</v>
      </c>
      <c r="R47" s="105">
        <f>SUM(R21:R46,R9:R18)</f>
        <v>0</v>
      </c>
      <c r="S47" s="105">
        <f>SUM(S22:S46,S20,S9:S18)</f>
        <v>0.5</v>
      </c>
      <c r="T47" s="105">
        <f>SUM(T23:T46,T20:T21,T9:T18)</f>
        <v>0</v>
      </c>
      <c r="U47" s="105">
        <f>SUM(U24:U46,U20:U22,U9:U18)</f>
        <v>0</v>
      </c>
      <c r="V47" s="105">
        <f>SUM(V25:V46,V20:V23,V9:V18)</f>
        <v>0</v>
      </c>
      <c r="W47" s="105">
        <f>SUM(W26:W46,W20:W24,W9:W18)</f>
        <v>381.72000000000008</v>
      </c>
      <c r="X47" s="105">
        <f>SUM(X27:X46,X20:X25,X9:X18)</f>
        <v>0</v>
      </c>
      <c r="Y47" s="105">
        <f>SUM(Y28:Y46,Y20:Y26,Y9:Y18)</f>
        <v>0</v>
      </c>
      <c r="Z47" s="105">
        <f>SUM(Z29:Z46,Z20:Z27,Z9:Z18)</f>
        <v>27.620000000000005</v>
      </c>
      <c r="AA47" s="105">
        <f>SUM(AA30:AA46,AA20:AA28,AA9:AA18)</f>
        <v>0</v>
      </c>
      <c r="AB47" s="105">
        <f>SUM(AB31:AB46,AB20:AB29,AB9:AB18)</f>
        <v>0</v>
      </c>
      <c r="AC47" s="105">
        <f>SUM(AC32:AC46,AC20:AC30,AC9:AC18)</f>
        <v>0</v>
      </c>
      <c r="AD47" s="105">
        <f>SUM(AD33:AD46,AD20:AD31,AD9:AD18)</f>
        <v>0</v>
      </c>
      <c r="AE47" s="105">
        <f>SUM(AE34:AE46,AE20:AE32,AE9:AE18)</f>
        <v>4.1500000000000004</v>
      </c>
      <c r="AF47" s="105">
        <f>SUM(AF35:AF46,AF20:AF33,AF9:AF18)</f>
        <v>0</v>
      </c>
      <c r="AG47" s="105">
        <f>SUM(AG36:AG46,AG20:AG34,AG9:AG18)</f>
        <v>0</v>
      </c>
      <c r="AH47" s="105">
        <f>SUM(AH37:AH46,AH20:AH35,AH9:AH18)</f>
        <v>0</v>
      </c>
      <c r="AI47" s="105">
        <f>SUM(AI9:AI18,AI20:AI36,AI38:AI46)</f>
        <v>0</v>
      </c>
      <c r="AJ47" s="105">
        <f>SUM(AJ39:AJ46,AJ20:AJ37,AJ9:AJ18)</f>
        <v>10</v>
      </c>
      <c r="AK47" s="105">
        <f>SUM(AK40:AK46,AK20:AK38,AK9:AK18)</f>
        <v>0</v>
      </c>
      <c r="AL47" s="105">
        <f>SUM(AL41:AL46,AL20:AL39,AL9:AL18)</f>
        <v>1.2</v>
      </c>
      <c r="AM47" s="105">
        <f>SUM(AM42:AM46,AM20:AM40,AM9:AM18)</f>
        <v>0</v>
      </c>
      <c r="AN47" s="105">
        <f>SUM(AN43:AN46,AN20:AN41,AN9:AN18)</f>
        <v>0</v>
      </c>
      <c r="AO47" s="105">
        <f>SUM(AO44:AO46,AO20:AO42,AO9:AO18)</f>
        <v>0</v>
      </c>
      <c r="AP47" s="105">
        <f>SUM(AP45:AP46,AP20:AP43,AP9:AP18)</f>
        <v>0</v>
      </c>
      <c r="AQ47" s="105">
        <f>SUM(AQ46,AQ20:AQ44,AQ9:AQ18)</f>
        <v>0</v>
      </c>
      <c r="AR47" s="105">
        <f>SUM(AR20:AR45,AR9:AR18)</f>
        <v>0</v>
      </c>
      <c r="AS47" s="77"/>
      <c r="AT47" s="77"/>
    </row>
    <row r="48" spans="1:47" ht="16.5" customHeight="1">
      <c r="A48" s="118"/>
      <c r="B48" s="119" t="s">
        <v>111</v>
      </c>
      <c r="C48" s="120"/>
      <c r="D48" s="121"/>
      <c r="E48" s="121">
        <f>E47+E7</f>
        <v>571.41000000000008</v>
      </c>
      <c r="F48" s="121">
        <f>F8+F47</f>
        <v>296.07</v>
      </c>
      <c r="G48" s="121">
        <f>G47+G9</f>
        <v>281.52999999999997</v>
      </c>
      <c r="H48" s="121">
        <f>H10+H47</f>
        <v>14.54</v>
      </c>
      <c r="I48" s="121">
        <f>I11+I47</f>
        <v>51.07</v>
      </c>
      <c r="J48" s="121">
        <f>J12+J47</f>
        <v>93.81</v>
      </c>
      <c r="K48" s="121">
        <f>K13+K47</f>
        <v>4.5</v>
      </c>
      <c r="L48" s="121">
        <f>L14+L47</f>
        <v>0</v>
      </c>
      <c r="M48" s="121">
        <f>M15+M47</f>
        <v>35.599999999999994</v>
      </c>
      <c r="N48" s="121">
        <f>N47+N16</f>
        <v>85.289999999999992</v>
      </c>
      <c r="O48" s="121">
        <f>O47+O17</f>
        <v>5.0599999999999996</v>
      </c>
      <c r="P48" s="121">
        <f>P47+P18</f>
        <v>0</v>
      </c>
      <c r="Q48" s="121">
        <f>SUM(Q47,Q19)</f>
        <v>796.27</v>
      </c>
      <c r="R48" s="121">
        <f>R47+R20</f>
        <v>35.04</v>
      </c>
      <c r="S48" s="121">
        <f>S47+S21</f>
        <v>0.56000000000000005</v>
      </c>
      <c r="T48" s="121">
        <f>T47+T22</f>
        <v>0</v>
      </c>
      <c r="U48" s="121">
        <f>U47+U23</f>
        <v>0</v>
      </c>
      <c r="V48" s="121">
        <f>+V47+V24</f>
        <v>0</v>
      </c>
      <c r="W48" s="121">
        <f>+W47+W25</f>
        <v>393.04000000000008</v>
      </c>
      <c r="X48" s="121">
        <f>X47+X26</f>
        <v>7.9</v>
      </c>
      <c r="Y48" s="121">
        <f>+Y47+Y27</f>
        <v>1.55</v>
      </c>
      <c r="Z48" s="121">
        <f>+Z47+Z28</f>
        <v>163.38</v>
      </c>
      <c r="AA48" s="121">
        <f>AA47+AA29</f>
        <v>0</v>
      </c>
      <c r="AB48" s="121">
        <f>AB47+AB30</f>
        <v>0</v>
      </c>
      <c r="AC48" s="121">
        <f>AC47+AC31</f>
        <v>2.2999999999999998</v>
      </c>
      <c r="AD48" s="121">
        <f>AD47+AD32</f>
        <v>0</v>
      </c>
      <c r="AE48" s="121">
        <f>AE47+AE33</f>
        <v>64.25</v>
      </c>
      <c r="AF48" s="121">
        <f>AF47+AF34</f>
        <v>1.08</v>
      </c>
      <c r="AG48" s="121">
        <f>AG47+AG35</f>
        <v>0</v>
      </c>
      <c r="AH48" s="121">
        <f>AH47+AH36</f>
        <v>0</v>
      </c>
      <c r="AI48" s="121">
        <f>AI47+AI37</f>
        <v>1.33</v>
      </c>
      <c r="AJ48" s="121">
        <f>AJ47+AJ38</f>
        <v>37.93</v>
      </c>
      <c r="AK48" s="121">
        <f>AK47+AK39</f>
        <v>0</v>
      </c>
      <c r="AL48" s="121">
        <f>AL47+AL40</f>
        <v>3.04</v>
      </c>
      <c r="AM48" s="121">
        <f>AM47+AM41</f>
        <v>0</v>
      </c>
      <c r="AN48" s="121">
        <f>AN47+AN42</f>
        <v>1.1399999999999999</v>
      </c>
      <c r="AO48" s="121">
        <f>AO47+AO43</f>
        <v>67.040000000000006</v>
      </c>
      <c r="AP48" s="121">
        <f>AP47+AP44</f>
        <v>16.690000000000001</v>
      </c>
      <c r="AQ48" s="121">
        <f>AQ47+AQ45</f>
        <v>0</v>
      </c>
      <c r="AR48" s="121">
        <f>AR47+AR46</f>
        <v>43.72</v>
      </c>
      <c r="AS48" s="121"/>
      <c r="AT48" s="121"/>
    </row>
    <row r="50" spans="2:37">
      <c r="B50" s="123" t="s">
        <v>156</v>
      </c>
      <c r="C50" s="124" t="s">
        <v>150</v>
      </c>
      <c r="D50" s="125"/>
    </row>
    <row r="51" spans="2:37" ht="15.75">
      <c r="B51" s="123" t="s">
        <v>157</v>
      </c>
      <c r="C51" s="124" t="s">
        <v>151</v>
      </c>
      <c r="D51" s="125"/>
      <c r="AA51" s="92"/>
      <c r="AB51" s="92"/>
      <c r="AC51" s="92"/>
      <c r="AD51" s="92"/>
      <c r="AE51" s="92"/>
      <c r="AF51" s="92"/>
      <c r="AG51" s="92"/>
      <c r="AH51" s="92"/>
      <c r="AI51" s="92"/>
      <c r="AJ51" s="126"/>
      <c r="AK51" s="126"/>
    </row>
    <row r="52" spans="2:37" ht="15.75">
      <c r="B52" s="123" t="s">
        <v>158</v>
      </c>
      <c r="C52" s="124" t="s">
        <v>115</v>
      </c>
      <c r="D52" s="125"/>
      <c r="AA52" s="92"/>
      <c r="AB52" s="92"/>
      <c r="AC52" s="92"/>
      <c r="AD52" s="92"/>
      <c r="AE52" s="92"/>
      <c r="AF52" s="92"/>
      <c r="AG52" s="92"/>
      <c r="AH52" s="92"/>
      <c r="AI52" s="92"/>
      <c r="AJ52" s="126"/>
      <c r="AK52" s="126"/>
    </row>
    <row r="53" spans="2:37" ht="15.75">
      <c r="AA53" s="92"/>
      <c r="AB53" s="92"/>
      <c r="AC53" s="92"/>
      <c r="AD53" s="92"/>
      <c r="AE53" s="92"/>
      <c r="AF53" s="92"/>
      <c r="AG53" s="92"/>
      <c r="AH53" s="92"/>
      <c r="AI53" s="92"/>
      <c r="AJ53" s="126"/>
      <c r="AK53" s="126"/>
    </row>
    <row r="54" spans="2:37" ht="18">
      <c r="B54" s="123" t="s">
        <v>277</v>
      </c>
      <c r="C54" s="123" t="s">
        <v>268</v>
      </c>
      <c r="D54" s="125"/>
      <c r="AA54" s="92"/>
      <c r="AB54" s="92"/>
      <c r="AC54" s="92"/>
      <c r="AD54" s="92"/>
      <c r="AE54" s="92"/>
      <c r="AF54" s="92"/>
      <c r="AG54" s="92"/>
      <c r="AH54" s="92"/>
      <c r="AI54" s="92"/>
      <c r="AJ54" s="126"/>
      <c r="AK54" s="126"/>
    </row>
    <row r="55" spans="2:37" ht="18">
      <c r="B55" s="123" t="s">
        <v>278</v>
      </c>
      <c r="C55" s="123" t="s">
        <v>269</v>
      </c>
      <c r="D55" s="125"/>
    </row>
    <row r="56" spans="2:37">
      <c r="B56" s="123" t="s">
        <v>279</v>
      </c>
      <c r="C56" s="123" t="s">
        <v>270</v>
      </c>
      <c r="D56" s="125"/>
    </row>
    <row r="57" spans="2:37">
      <c r="B57" s="123" t="s">
        <v>280</v>
      </c>
      <c r="C57" s="123" t="s">
        <v>271</v>
      </c>
      <c r="D57" s="125"/>
    </row>
    <row r="58" spans="2:37">
      <c r="B58" s="123" t="s">
        <v>281</v>
      </c>
      <c r="C58" s="123" t="s">
        <v>272</v>
      </c>
      <c r="D58" s="125"/>
    </row>
    <row r="59" spans="2:37" ht="18">
      <c r="B59" s="123" t="s">
        <v>282</v>
      </c>
      <c r="C59" s="123" t="s">
        <v>273</v>
      </c>
      <c r="D59" s="125"/>
    </row>
    <row r="60" spans="2:37" ht="18">
      <c r="B60" s="123" t="s">
        <v>283</v>
      </c>
      <c r="C60" s="123" t="s">
        <v>274</v>
      </c>
      <c r="D60" s="125"/>
    </row>
    <row r="61" spans="2:37">
      <c r="B61" s="123" t="s">
        <v>284</v>
      </c>
      <c r="C61" s="123" t="s">
        <v>275</v>
      </c>
      <c r="D61" s="125"/>
    </row>
    <row r="62" spans="2:37" ht="18">
      <c r="B62" s="123" t="s">
        <v>285</v>
      </c>
      <c r="C62" s="123" t="s">
        <v>276</v>
      </c>
      <c r="D62" s="125"/>
    </row>
    <row r="64" spans="2:37">
      <c r="B64" s="129"/>
    </row>
  </sheetData>
  <sheetProtection selectLockedCells="1"/>
  <mergeCells count="11">
    <mergeCell ref="B5:B6"/>
    <mergeCell ref="C5:C6"/>
    <mergeCell ref="D5:D6"/>
    <mergeCell ref="A1:B1"/>
    <mergeCell ref="A2:AS2"/>
    <mergeCell ref="A3:AT3"/>
    <mergeCell ref="AQ4:AT4"/>
    <mergeCell ref="F5:AR5"/>
    <mergeCell ref="AS5:AS6"/>
    <mergeCell ref="AT5:AT6"/>
    <mergeCell ref="A5:A6"/>
  </mergeCells>
  <phoneticPr fontId="28" type="noConversion"/>
  <pageMargins left="0.47" right="0.16" top="0.64" bottom="0.2" header="0.56999999999999995" footer="0.16"/>
  <pageSetup paperSize="8" orientation="landscape" r:id="rId1"/>
  <headerFooter alignWithMargins="0"/>
  <ignoredErrors>
    <ignoredError sqref="E7:AT8 E23:AT24 E22:G22 I22:AT22 E48:G48 I48:AT48 E47:AT47 E46:I46 K46:M46 E39:AT39 E38:L38 N38:V38 E34:AT37 E33:V33 AS33:AT33 E26:AT32 E25:AD25 AF25:AT25 E18:AT21 E15:V15 AK15:AT15 AF46:AI46 X33:Y33 E14:Y14 E12:V12 AA12:AD12 AA33:AQ33 AA46:AD46 E11:R11 E10:M10 O10:V10 E45:Y45 E44:M44 O44:Y44 O46:V46 T11:V11 E9:V9 X9:Y9 X10:Y10 X11:Y11 X12:Y12 E13:V13 X13:Y13 X15:Y15 X38:Y38 X46:Y46 AA9:AD9 AA10:AD10 AA15:AI15 E16:Y16 AA16:AT16 AA44:AT44 AF9:AI9 AF10:AT10 AF11:AK11 AF12:AT12 E41:AT43 E40:AD40 AF40:AT40 AK9:AT9 AK46 AM11:AT11 AM46:AT46 E17:Y17 AA17:AT17 AA14:AT14 AA11:AD11 AA13:AT13 AA45:AT45 AA38:AT38" unlocked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64"/>
  <sheetViews>
    <sheetView zoomScale="85" zoomScaleNormal="85" workbookViewId="0">
      <pane xSplit="4" ySplit="6" topLeftCell="E7" activePane="bottomRight" state="frozen"/>
      <selection activeCell="W16" sqref="W16"/>
      <selection pane="topRight" activeCell="W16" sqref="W16"/>
      <selection pane="bottomLeft" activeCell="W16" sqref="W16"/>
      <selection pane="bottomRight" activeCell="W16" sqref="W16"/>
    </sheetView>
  </sheetViews>
  <sheetFormatPr defaultColWidth="7.85546875" defaultRowHeight="12.75"/>
  <cols>
    <col min="1" max="1" width="3.7109375" style="122" customWidth="1"/>
    <col min="2" max="2" width="21.5703125" style="127" customWidth="1"/>
    <col min="3" max="3" width="5.140625" style="128" customWidth="1"/>
    <col min="4" max="4" width="11.28515625" style="93" customWidth="1"/>
    <col min="5" max="5" width="7.85546875" style="93" bestFit="1" customWidth="1"/>
    <col min="6" max="6" width="6.42578125" style="93" bestFit="1" customWidth="1"/>
    <col min="7" max="7" width="5.5703125" style="93" bestFit="1" customWidth="1"/>
    <col min="8" max="8" width="4.85546875" style="93" bestFit="1" customWidth="1"/>
    <col min="9" max="9" width="6" style="93" bestFit="1" customWidth="1"/>
    <col min="10" max="10" width="6.7109375" style="93" bestFit="1" customWidth="1"/>
    <col min="11" max="11" width="7.140625" style="93" bestFit="1" customWidth="1"/>
    <col min="12" max="12" width="4.5703125" style="93" bestFit="1" customWidth="1"/>
    <col min="13" max="13" width="8.140625" style="93" bestFit="1" customWidth="1"/>
    <col min="14" max="14" width="5.28515625" style="93" bestFit="1" customWidth="1"/>
    <col min="15" max="15" width="4.5703125" style="93" bestFit="1" customWidth="1"/>
    <col min="16" max="16" width="5" style="93" bestFit="1" customWidth="1"/>
    <col min="17" max="17" width="6.7109375" style="93" bestFit="1" customWidth="1"/>
    <col min="18" max="18" width="5" style="93" bestFit="1" customWidth="1"/>
    <col min="19" max="19" width="4.5703125" style="93" bestFit="1" customWidth="1"/>
    <col min="20" max="22" width="4.28515625" style="93" bestFit="1" customWidth="1"/>
    <col min="23" max="23" width="4.7109375" style="93" bestFit="1" customWidth="1"/>
    <col min="24" max="25" width="4.28515625" style="93" bestFit="1" customWidth="1"/>
    <col min="26" max="26" width="5.7109375" style="93" bestFit="1" customWidth="1"/>
    <col min="27" max="28" width="4.28515625" style="93" bestFit="1" customWidth="1"/>
    <col min="29" max="29" width="4.5703125" style="93" bestFit="1" customWidth="1"/>
    <col min="30" max="30" width="5.28515625" style="93" bestFit="1" customWidth="1"/>
    <col min="31" max="31" width="4.28515625" style="93" bestFit="1" customWidth="1"/>
    <col min="32" max="32" width="5" style="93" bestFit="1" customWidth="1"/>
    <col min="33" max="33" width="4.7109375" style="93" bestFit="1" customWidth="1"/>
    <col min="34" max="34" width="4.5703125" style="93" bestFit="1" customWidth="1"/>
    <col min="35" max="35" width="4.28515625" style="93" bestFit="1" customWidth="1"/>
    <col min="36" max="36" width="5" style="93" bestFit="1" customWidth="1"/>
    <col min="37" max="37" width="4.28515625" style="93" bestFit="1" customWidth="1"/>
    <col min="38" max="38" width="4.7109375" style="93" bestFit="1" customWidth="1"/>
    <col min="39" max="40" width="4.28515625" style="93" bestFit="1" customWidth="1"/>
    <col min="41" max="41" width="5.85546875" style="93" bestFit="1" customWidth="1"/>
    <col min="42" max="42" width="4.85546875" style="93" bestFit="1" customWidth="1"/>
    <col min="43" max="43" width="4.28515625" style="93" bestFit="1" customWidth="1"/>
    <col min="44" max="44" width="6.42578125" style="93" bestFit="1" customWidth="1"/>
    <col min="45" max="45" width="7.85546875" style="93" bestFit="1" customWidth="1"/>
    <col min="46" max="46" width="9.28515625" style="93" bestFit="1" customWidth="1"/>
    <col min="47" max="47" width="9.85546875" style="93" customWidth="1"/>
    <col min="48" max="48" width="40.140625" style="93" customWidth="1"/>
    <col min="49" max="16384" width="7.85546875" style="93"/>
  </cols>
  <sheetData>
    <row r="1" spans="1:48" ht="15.75">
      <c r="A1" s="460" t="s">
        <v>197</v>
      </c>
      <c r="B1" s="460"/>
      <c r="C1" s="80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</row>
    <row r="2" spans="1:48" ht="14.25" customHeight="1">
      <c r="A2" s="461" t="s">
        <v>0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81"/>
    </row>
    <row r="3" spans="1:48" ht="15.75">
      <c r="A3" s="415" t="s">
        <v>198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5"/>
      <c r="AG3" s="415"/>
      <c r="AH3" s="415"/>
      <c r="AI3" s="415"/>
      <c r="AJ3" s="415"/>
      <c r="AK3" s="415"/>
      <c r="AL3" s="415"/>
      <c r="AM3" s="415"/>
      <c r="AN3" s="415"/>
      <c r="AO3" s="415"/>
      <c r="AP3" s="415"/>
      <c r="AQ3" s="415"/>
      <c r="AR3" s="415"/>
      <c r="AS3" s="415"/>
      <c r="AT3" s="415"/>
    </row>
    <row r="4" spans="1:48" ht="15.75">
      <c r="A4" s="94"/>
      <c r="B4" s="86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462" t="s">
        <v>28</v>
      </c>
      <c r="AR4" s="462"/>
      <c r="AS4" s="462"/>
      <c r="AT4" s="462"/>
    </row>
    <row r="5" spans="1:48" ht="14.25" customHeight="1">
      <c r="A5" s="463" t="s">
        <v>16</v>
      </c>
      <c r="B5" s="464" t="s">
        <v>155</v>
      </c>
      <c r="C5" s="457" t="s">
        <v>20</v>
      </c>
      <c r="D5" s="459" t="s">
        <v>127</v>
      </c>
      <c r="E5" s="95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59"/>
      <c r="AC5" s="459"/>
      <c r="AD5" s="459"/>
      <c r="AE5" s="459"/>
      <c r="AF5" s="459"/>
      <c r="AG5" s="459"/>
      <c r="AH5" s="459"/>
      <c r="AI5" s="459"/>
      <c r="AJ5" s="459"/>
      <c r="AK5" s="459"/>
      <c r="AL5" s="459"/>
      <c r="AM5" s="459"/>
      <c r="AN5" s="459"/>
      <c r="AO5" s="459"/>
      <c r="AP5" s="459"/>
      <c r="AQ5" s="459"/>
      <c r="AR5" s="459"/>
      <c r="AS5" s="459" t="s">
        <v>109</v>
      </c>
      <c r="AT5" s="459" t="s">
        <v>184</v>
      </c>
    </row>
    <row r="6" spans="1:48" s="98" customFormat="1" ht="36" customHeight="1">
      <c r="A6" s="463"/>
      <c r="B6" s="465"/>
      <c r="C6" s="458"/>
      <c r="D6" s="459"/>
      <c r="E6" s="96" t="s">
        <v>21</v>
      </c>
      <c r="F6" s="97" t="s">
        <v>79</v>
      </c>
      <c r="G6" s="95" t="s">
        <v>77</v>
      </c>
      <c r="H6" s="95" t="s">
        <v>190</v>
      </c>
      <c r="I6" s="95" t="s">
        <v>51</v>
      </c>
      <c r="J6" s="95" t="s">
        <v>39</v>
      </c>
      <c r="K6" s="95" t="s">
        <v>22</v>
      </c>
      <c r="L6" s="95" t="s">
        <v>23</v>
      </c>
      <c r="M6" s="95" t="s">
        <v>40</v>
      </c>
      <c r="N6" s="95" t="s">
        <v>71</v>
      </c>
      <c r="O6" s="95" t="s">
        <v>46</v>
      </c>
      <c r="P6" s="95" t="s">
        <v>53</v>
      </c>
      <c r="Q6" s="96" t="s">
        <v>24</v>
      </c>
      <c r="R6" s="95" t="s">
        <v>25</v>
      </c>
      <c r="S6" s="95" t="s">
        <v>26</v>
      </c>
      <c r="T6" s="95" t="s">
        <v>118</v>
      </c>
      <c r="U6" s="95" t="s">
        <v>121</v>
      </c>
      <c r="V6" s="95" t="s">
        <v>122</v>
      </c>
      <c r="W6" s="95" t="s">
        <v>120</v>
      </c>
      <c r="X6" s="95" t="s">
        <v>48</v>
      </c>
      <c r="Y6" s="95" t="s">
        <v>41</v>
      </c>
      <c r="Z6" s="95" t="s">
        <v>27</v>
      </c>
      <c r="AA6" s="95" t="s">
        <v>140</v>
      </c>
      <c r="AB6" s="95" t="s">
        <v>119</v>
      </c>
      <c r="AC6" s="95" t="s">
        <v>70</v>
      </c>
      <c r="AD6" s="95" t="s">
        <v>93</v>
      </c>
      <c r="AE6" s="95" t="s">
        <v>94</v>
      </c>
      <c r="AF6" s="95" t="s">
        <v>98</v>
      </c>
      <c r="AG6" s="95" t="s">
        <v>95</v>
      </c>
      <c r="AH6" s="95" t="s">
        <v>114</v>
      </c>
      <c r="AI6" s="95" t="s">
        <v>96</v>
      </c>
      <c r="AJ6" s="95" t="s">
        <v>43</v>
      </c>
      <c r="AK6" s="95" t="s">
        <v>49</v>
      </c>
      <c r="AL6" s="95" t="s">
        <v>142</v>
      </c>
      <c r="AM6" s="95" t="s">
        <v>143</v>
      </c>
      <c r="AN6" s="95" t="s">
        <v>100</v>
      </c>
      <c r="AO6" s="95" t="s">
        <v>148</v>
      </c>
      <c r="AP6" s="95" t="s">
        <v>149</v>
      </c>
      <c r="AQ6" s="95" t="s">
        <v>75</v>
      </c>
      <c r="AR6" s="95" t="s">
        <v>82</v>
      </c>
      <c r="AS6" s="459"/>
      <c r="AT6" s="459"/>
    </row>
    <row r="7" spans="1:48" s="98" customFormat="1" ht="17.25" customHeight="1">
      <c r="A7" s="99">
        <v>1</v>
      </c>
      <c r="B7" s="100" t="s">
        <v>31</v>
      </c>
      <c r="C7" s="101" t="s">
        <v>21</v>
      </c>
      <c r="D7" s="102">
        <v>1097.8900000000001</v>
      </c>
      <c r="E7" s="103">
        <f>D7-AS7</f>
        <v>924.46</v>
      </c>
      <c r="F7" s="104">
        <f>SUM(F11:F18)</f>
        <v>0</v>
      </c>
      <c r="G7" s="104">
        <f>SUM(G10:G18)</f>
        <v>0</v>
      </c>
      <c r="H7" s="104">
        <f>SUM(H9,H11:H18)</f>
        <v>0</v>
      </c>
      <c r="I7" s="104">
        <f>SUM(I9:I10,I12:I18)</f>
        <v>0</v>
      </c>
      <c r="J7" s="104">
        <f>SUM(J9:J11,J13:J18)</f>
        <v>0</v>
      </c>
      <c r="K7" s="104">
        <f>SUM(K9:K12,K14:K18)</f>
        <v>0</v>
      </c>
      <c r="L7" s="104">
        <f>SUM(L9:L13,L15:L18)</f>
        <v>0</v>
      </c>
      <c r="M7" s="104">
        <f>SUM(M9:M14,M16:M18)</f>
        <v>0</v>
      </c>
      <c r="N7" s="104">
        <f>SUM(N9:N15,N17:N18)</f>
        <v>80</v>
      </c>
      <c r="O7" s="104">
        <f>SUM(O9:O16,O18)</f>
        <v>0</v>
      </c>
      <c r="P7" s="104">
        <f>SUM(P9:P17)</f>
        <v>0</v>
      </c>
      <c r="Q7" s="105">
        <f>SUM(Q9:Q18)</f>
        <v>93.429999999999993</v>
      </c>
      <c r="R7" s="104">
        <f>SUM(R9:R18)</f>
        <v>0</v>
      </c>
      <c r="S7" s="104">
        <f t="shared" ref="S7:AR7" si="0">SUM(S9:S18)</f>
        <v>0</v>
      </c>
      <c r="T7" s="104">
        <f t="shared" si="0"/>
        <v>0</v>
      </c>
      <c r="U7" s="104">
        <f t="shared" si="0"/>
        <v>0</v>
      </c>
      <c r="V7" s="104">
        <f t="shared" si="0"/>
        <v>0</v>
      </c>
      <c r="W7" s="104">
        <f t="shared" si="0"/>
        <v>6.5</v>
      </c>
      <c r="X7" s="104">
        <f t="shared" si="0"/>
        <v>2.5</v>
      </c>
      <c r="Y7" s="104">
        <f t="shared" si="0"/>
        <v>0</v>
      </c>
      <c r="Z7" s="104">
        <f t="shared" si="0"/>
        <v>79.5</v>
      </c>
      <c r="AA7" s="104">
        <f t="shared" si="0"/>
        <v>0</v>
      </c>
      <c r="AB7" s="104">
        <f t="shared" si="0"/>
        <v>0</v>
      </c>
      <c r="AC7" s="104">
        <f t="shared" si="0"/>
        <v>0</v>
      </c>
      <c r="AD7" s="104">
        <f t="shared" si="0"/>
        <v>4.9300000000000006</v>
      </c>
      <c r="AE7" s="104">
        <f t="shared" si="0"/>
        <v>0</v>
      </c>
      <c r="AF7" s="104">
        <f t="shared" si="0"/>
        <v>0</v>
      </c>
      <c r="AG7" s="104">
        <f t="shared" si="0"/>
        <v>0</v>
      </c>
      <c r="AH7" s="104">
        <f t="shared" si="0"/>
        <v>0</v>
      </c>
      <c r="AI7" s="104">
        <f t="shared" si="0"/>
        <v>0</v>
      </c>
      <c r="AJ7" s="104">
        <f t="shared" si="0"/>
        <v>0</v>
      </c>
      <c r="AK7" s="104">
        <f t="shared" si="0"/>
        <v>0</v>
      </c>
      <c r="AL7" s="104">
        <f t="shared" si="0"/>
        <v>0</v>
      </c>
      <c r="AM7" s="104">
        <f t="shared" si="0"/>
        <v>0</v>
      </c>
      <c r="AN7" s="104">
        <f t="shared" si="0"/>
        <v>0</v>
      </c>
      <c r="AO7" s="104">
        <f t="shared" si="0"/>
        <v>0</v>
      </c>
      <c r="AP7" s="104">
        <f t="shared" si="0"/>
        <v>0</v>
      </c>
      <c r="AQ7" s="104">
        <f t="shared" si="0"/>
        <v>0</v>
      </c>
      <c r="AR7" s="104">
        <f t="shared" si="0"/>
        <v>0</v>
      </c>
      <c r="AS7" s="106">
        <f>SUM(AS9:AS18)</f>
        <v>173.43</v>
      </c>
      <c r="AT7" s="107">
        <f>E48</f>
        <v>1019.46</v>
      </c>
      <c r="AV7" s="132" t="s">
        <v>193</v>
      </c>
    </row>
    <row r="8" spans="1:48" s="111" customFormat="1" ht="15">
      <c r="A8" s="99" t="s">
        <v>1</v>
      </c>
      <c r="B8" s="100" t="s">
        <v>78</v>
      </c>
      <c r="C8" s="108" t="s">
        <v>79</v>
      </c>
      <c r="D8" s="102">
        <v>208.85</v>
      </c>
      <c r="E8" s="109">
        <f>SUM(I8:P8)</f>
        <v>0</v>
      </c>
      <c r="F8" s="110">
        <f>D8-AS8</f>
        <v>202.04999999999998</v>
      </c>
      <c r="G8" s="105">
        <f>SUM(G10)</f>
        <v>0</v>
      </c>
      <c r="H8" s="105">
        <f>SUM(H9)</f>
        <v>0</v>
      </c>
      <c r="I8" s="105">
        <f>SUM(I9:I10)</f>
        <v>0</v>
      </c>
      <c r="J8" s="105">
        <f t="shared" ref="J8:AS8" si="1">SUM(J9:J10)</f>
        <v>0</v>
      </c>
      <c r="K8" s="105">
        <f t="shared" si="1"/>
        <v>0</v>
      </c>
      <c r="L8" s="105">
        <f t="shared" si="1"/>
        <v>0</v>
      </c>
      <c r="M8" s="105">
        <f t="shared" si="1"/>
        <v>0</v>
      </c>
      <c r="N8" s="105">
        <f t="shared" si="1"/>
        <v>0</v>
      </c>
      <c r="O8" s="105">
        <f t="shared" si="1"/>
        <v>0</v>
      </c>
      <c r="P8" s="105">
        <f t="shared" si="1"/>
        <v>0</v>
      </c>
      <c r="Q8" s="105">
        <f>SUM(Q9:Q10)</f>
        <v>6.8</v>
      </c>
      <c r="R8" s="105">
        <f t="shared" si="1"/>
        <v>0</v>
      </c>
      <c r="S8" s="105">
        <f t="shared" si="1"/>
        <v>0</v>
      </c>
      <c r="T8" s="105">
        <f t="shared" si="1"/>
        <v>0</v>
      </c>
      <c r="U8" s="105">
        <f t="shared" si="1"/>
        <v>0</v>
      </c>
      <c r="V8" s="105">
        <f t="shared" si="1"/>
        <v>0</v>
      </c>
      <c r="W8" s="105">
        <f t="shared" si="1"/>
        <v>0</v>
      </c>
      <c r="X8" s="105">
        <f t="shared" si="1"/>
        <v>0</v>
      </c>
      <c r="Y8" s="105">
        <f t="shared" si="1"/>
        <v>0</v>
      </c>
      <c r="Z8" s="105">
        <f t="shared" si="1"/>
        <v>4.5999999999999996</v>
      </c>
      <c r="AA8" s="105">
        <f t="shared" si="1"/>
        <v>0</v>
      </c>
      <c r="AB8" s="105">
        <f t="shared" si="1"/>
        <v>0</v>
      </c>
      <c r="AC8" s="105">
        <f t="shared" si="1"/>
        <v>0</v>
      </c>
      <c r="AD8" s="105">
        <f t="shared" si="1"/>
        <v>2.2000000000000002</v>
      </c>
      <c r="AE8" s="105">
        <f t="shared" si="1"/>
        <v>0</v>
      </c>
      <c r="AF8" s="105">
        <f t="shared" si="1"/>
        <v>0</v>
      </c>
      <c r="AG8" s="105">
        <f t="shared" si="1"/>
        <v>0</v>
      </c>
      <c r="AH8" s="105">
        <f t="shared" si="1"/>
        <v>0</v>
      </c>
      <c r="AI8" s="105">
        <f t="shared" si="1"/>
        <v>0</v>
      </c>
      <c r="AJ8" s="105">
        <f t="shared" si="1"/>
        <v>0</v>
      </c>
      <c r="AK8" s="105">
        <f t="shared" si="1"/>
        <v>0</v>
      </c>
      <c r="AL8" s="105">
        <f t="shared" si="1"/>
        <v>0</v>
      </c>
      <c r="AM8" s="105">
        <f t="shared" si="1"/>
        <v>0</v>
      </c>
      <c r="AN8" s="105">
        <f t="shared" si="1"/>
        <v>0</v>
      </c>
      <c r="AO8" s="105">
        <f t="shared" si="1"/>
        <v>0</v>
      </c>
      <c r="AP8" s="105">
        <f t="shared" si="1"/>
        <v>0</v>
      </c>
      <c r="AQ8" s="105">
        <f t="shared" si="1"/>
        <v>0</v>
      </c>
      <c r="AR8" s="105">
        <f t="shared" si="1"/>
        <v>0</v>
      </c>
      <c r="AS8" s="105">
        <f t="shared" si="1"/>
        <v>6.8</v>
      </c>
      <c r="AT8" s="108">
        <f>F48</f>
        <v>202.04999999999998</v>
      </c>
      <c r="AU8" s="93"/>
      <c r="AV8" s="132" t="s">
        <v>194</v>
      </c>
    </row>
    <row r="9" spans="1:48" s="111" customFormat="1" ht="15">
      <c r="A9" s="99"/>
      <c r="B9" s="100" t="s">
        <v>191</v>
      </c>
      <c r="C9" s="108" t="s">
        <v>77</v>
      </c>
      <c r="D9" s="102">
        <v>196</v>
      </c>
      <c r="E9" s="109">
        <f>SUM(H9:P9)</f>
        <v>0</v>
      </c>
      <c r="F9" s="105">
        <f>SUM(H9)</f>
        <v>0</v>
      </c>
      <c r="G9" s="110">
        <f>D9-AS9</f>
        <v>189.2</v>
      </c>
      <c r="H9" s="77"/>
      <c r="I9" s="77"/>
      <c r="J9" s="77"/>
      <c r="K9" s="77"/>
      <c r="L9" s="77"/>
      <c r="M9" s="77"/>
      <c r="N9" s="77"/>
      <c r="O9" s="77"/>
      <c r="P9" s="77"/>
      <c r="Q9" s="105">
        <f>SUM(R9:AQ9)</f>
        <v>6.8</v>
      </c>
      <c r="R9" s="77"/>
      <c r="S9" s="77"/>
      <c r="T9" s="77"/>
      <c r="U9" s="77"/>
      <c r="V9" s="77"/>
      <c r="W9" s="77"/>
      <c r="X9" s="77"/>
      <c r="Y9" s="77"/>
      <c r="Z9" s="77">
        <v>4.5999999999999996</v>
      </c>
      <c r="AA9" s="77"/>
      <c r="AB9" s="77"/>
      <c r="AC9" s="77"/>
      <c r="AD9" s="77">
        <v>2.2000000000000002</v>
      </c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105">
        <f>SUM(R9:AR9,H9:P9)</f>
        <v>6.8</v>
      </c>
      <c r="AT9" s="108">
        <f>G48</f>
        <v>189.2</v>
      </c>
      <c r="AU9" s="93"/>
      <c r="AV9" s="132" t="s">
        <v>195</v>
      </c>
    </row>
    <row r="10" spans="1:48" s="111" customFormat="1" ht="15">
      <c r="A10" s="99"/>
      <c r="B10" s="100" t="s">
        <v>192</v>
      </c>
      <c r="C10" s="108" t="s">
        <v>190</v>
      </c>
      <c r="D10" s="102">
        <v>12.86</v>
      </c>
      <c r="E10" s="109">
        <f>SUM(G10,I10:P10)</f>
        <v>0</v>
      </c>
      <c r="F10" s="105">
        <f>SUM(G10)</f>
        <v>0</v>
      </c>
      <c r="G10" s="77"/>
      <c r="H10" s="110">
        <f>D10-AS10</f>
        <v>12.86</v>
      </c>
      <c r="I10" s="77"/>
      <c r="J10" s="77"/>
      <c r="K10" s="77"/>
      <c r="L10" s="77"/>
      <c r="M10" s="77"/>
      <c r="N10" s="77"/>
      <c r="O10" s="77"/>
      <c r="P10" s="77"/>
      <c r="Q10" s="105">
        <f t="shared" ref="Q10:Q17" si="2">SUM(R10:AQ10)</f>
        <v>0</v>
      </c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105">
        <f>SUM(R10:AR10,I10:P10,G10)</f>
        <v>0</v>
      </c>
      <c r="AT10" s="108">
        <f>H48</f>
        <v>12.86</v>
      </c>
      <c r="AU10" s="93"/>
      <c r="AV10" s="132" t="s">
        <v>196</v>
      </c>
    </row>
    <row r="11" spans="1:48" s="111" customFormat="1" ht="15">
      <c r="A11" s="99" t="s">
        <v>2</v>
      </c>
      <c r="B11" s="100" t="s">
        <v>102</v>
      </c>
      <c r="C11" s="108" t="s">
        <v>51</v>
      </c>
      <c r="D11" s="102">
        <v>210.71</v>
      </c>
      <c r="E11" s="109">
        <f>SUM(G11:H11,J11:P11)</f>
        <v>30</v>
      </c>
      <c r="F11" s="105">
        <f>SUM(G11:H11)</f>
        <v>0</v>
      </c>
      <c r="G11" s="77"/>
      <c r="H11" s="77"/>
      <c r="I11" s="110">
        <f>D11-AS11</f>
        <v>150.69</v>
      </c>
      <c r="J11" s="77"/>
      <c r="K11" s="77"/>
      <c r="L11" s="77"/>
      <c r="M11" s="77"/>
      <c r="N11" s="77">
        <v>30</v>
      </c>
      <c r="O11" s="77"/>
      <c r="P11" s="77"/>
      <c r="Q11" s="105">
        <f t="shared" si="2"/>
        <v>30.020000000000003</v>
      </c>
      <c r="R11" s="77"/>
      <c r="S11" s="77"/>
      <c r="T11" s="77"/>
      <c r="U11" s="77"/>
      <c r="V11" s="77"/>
      <c r="W11" s="77">
        <v>1</v>
      </c>
      <c r="X11" s="77"/>
      <c r="Y11" s="77"/>
      <c r="Z11" s="77">
        <f>0.5+26.69</f>
        <v>27.19</v>
      </c>
      <c r="AA11" s="77"/>
      <c r="AB11" s="77"/>
      <c r="AC11" s="77"/>
      <c r="AD11" s="77">
        <v>1.83</v>
      </c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105">
        <f>SUM(R11:AR11,J11:P11,G11:H11)</f>
        <v>60.02</v>
      </c>
      <c r="AT11" s="108">
        <f>I48</f>
        <v>150.69</v>
      </c>
      <c r="AU11" s="93"/>
    </row>
    <row r="12" spans="1:48" s="111" customFormat="1" ht="15">
      <c r="A12" s="99" t="s">
        <v>3</v>
      </c>
      <c r="B12" s="100" t="s">
        <v>34</v>
      </c>
      <c r="C12" s="108" t="s">
        <v>39</v>
      </c>
      <c r="D12" s="102">
        <v>305.36</v>
      </c>
      <c r="E12" s="109">
        <f>SUM(G12:I12,K12:P12)</f>
        <v>0</v>
      </c>
      <c r="F12" s="105">
        <f t="shared" ref="F12:F17" si="3">SUM(G12:H12)</f>
        <v>0</v>
      </c>
      <c r="G12" s="77"/>
      <c r="H12" s="77"/>
      <c r="I12" s="77"/>
      <c r="J12" s="110">
        <f>D12-AS12</f>
        <v>299.96000000000004</v>
      </c>
      <c r="K12" s="77"/>
      <c r="L12" s="77"/>
      <c r="M12" s="77"/>
      <c r="N12" s="77"/>
      <c r="O12" s="77"/>
      <c r="P12" s="77"/>
      <c r="Q12" s="105">
        <f t="shared" si="2"/>
        <v>5.4</v>
      </c>
      <c r="R12" s="77"/>
      <c r="S12" s="77"/>
      <c r="T12" s="77"/>
      <c r="U12" s="77"/>
      <c r="V12" s="77"/>
      <c r="W12" s="77"/>
      <c r="X12" s="77"/>
      <c r="Y12" s="77"/>
      <c r="Z12" s="77">
        <v>4.5</v>
      </c>
      <c r="AA12" s="77"/>
      <c r="AB12" s="77"/>
      <c r="AC12" s="77"/>
      <c r="AD12" s="77">
        <v>0.9</v>
      </c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105">
        <f>SUM(R12:AR12,K12:P12,G12:I12)</f>
        <v>5.4</v>
      </c>
      <c r="AT12" s="108">
        <f>J48</f>
        <v>299.96000000000004</v>
      </c>
      <c r="AU12" s="93"/>
    </row>
    <row r="13" spans="1:48" s="111" customFormat="1" ht="15">
      <c r="A13" s="99" t="s">
        <v>4</v>
      </c>
      <c r="B13" s="100" t="s">
        <v>11</v>
      </c>
      <c r="C13" s="108" t="s">
        <v>22</v>
      </c>
      <c r="D13" s="102">
        <v>33.43</v>
      </c>
      <c r="E13" s="109">
        <f>SUM(G13:J13,L13:P13)</f>
        <v>0</v>
      </c>
      <c r="F13" s="105">
        <f t="shared" si="3"/>
        <v>0</v>
      </c>
      <c r="G13" s="77"/>
      <c r="H13" s="77"/>
      <c r="I13" s="77"/>
      <c r="J13" s="77"/>
      <c r="K13" s="110">
        <f>D13-AS13</f>
        <v>33.43</v>
      </c>
      <c r="L13" s="77"/>
      <c r="M13" s="77"/>
      <c r="N13" s="77"/>
      <c r="O13" s="77"/>
      <c r="P13" s="77"/>
      <c r="Q13" s="105">
        <f t="shared" si="2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105">
        <f>SUM(R13:AR13,L13:P13,G13:J13)</f>
        <v>0</v>
      </c>
      <c r="AT13" s="108">
        <f>K48</f>
        <v>33.43</v>
      </c>
      <c r="AU13" s="93"/>
    </row>
    <row r="14" spans="1:48" s="111" customFormat="1" ht="15">
      <c r="A14" s="99" t="s">
        <v>5</v>
      </c>
      <c r="B14" s="100" t="s">
        <v>12</v>
      </c>
      <c r="C14" s="108" t="s">
        <v>23</v>
      </c>
      <c r="D14" s="102">
        <v>0</v>
      </c>
      <c r="E14" s="109">
        <f>SUM(G14:K14,M14:P14)</f>
        <v>0</v>
      </c>
      <c r="F14" s="105">
        <f t="shared" si="3"/>
        <v>0</v>
      </c>
      <c r="G14" s="77"/>
      <c r="H14" s="77"/>
      <c r="I14" s="77"/>
      <c r="J14" s="77"/>
      <c r="K14" s="77"/>
      <c r="L14" s="110">
        <f>D14-AS14</f>
        <v>0</v>
      </c>
      <c r="M14" s="77"/>
      <c r="N14" s="77"/>
      <c r="O14" s="77"/>
      <c r="P14" s="77"/>
      <c r="Q14" s="105">
        <f t="shared" si="2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105">
        <f>SUM(R14:AR14,M14:P14,G14:K14)</f>
        <v>0</v>
      </c>
      <c r="AT14" s="108">
        <f>L48</f>
        <v>0</v>
      </c>
      <c r="AU14" s="93"/>
    </row>
    <row r="15" spans="1:48" s="111" customFormat="1" ht="15">
      <c r="A15" s="99" t="s">
        <v>36</v>
      </c>
      <c r="B15" s="100" t="s">
        <v>35</v>
      </c>
      <c r="C15" s="108" t="s">
        <v>40</v>
      </c>
      <c r="D15" s="102">
        <v>231.58</v>
      </c>
      <c r="E15" s="109">
        <f>SUM(G15:L15,N15:P15)</f>
        <v>50</v>
      </c>
      <c r="F15" s="105">
        <f t="shared" si="3"/>
        <v>0</v>
      </c>
      <c r="G15" s="77"/>
      <c r="H15" s="77"/>
      <c r="I15" s="77"/>
      <c r="J15" s="77"/>
      <c r="K15" s="77"/>
      <c r="L15" s="77"/>
      <c r="M15" s="110">
        <f>D15-AS15</f>
        <v>142.76000000000002</v>
      </c>
      <c r="N15" s="77">
        <v>50</v>
      </c>
      <c r="O15" s="77"/>
      <c r="P15" s="77"/>
      <c r="Q15" s="105">
        <f t="shared" si="2"/>
        <v>38.82</v>
      </c>
      <c r="R15" s="77"/>
      <c r="S15" s="77"/>
      <c r="T15" s="77"/>
      <c r="U15" s="77"/>
      <c r="V15" s="77"/>
      <c r="W15" s="77">
        <f>2.5+3</f>
        <v>5.5</v>
      </c>
      <c r="X15" s="77">
        <v>2.5</v>
      </c>
      <c r="Y15" s="77"/>
      <c r="Z15" s="77">
        <f>0.6+30.22</f>
        <v>30.82</v>
      </c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105">
        <f>SUM(R15:AR15,N15:P15,G15:L15)</f>
        <v>88.82</v>
      </c>
      <c r="AT15" s="108">
        <f>M48</f>
        <v>142.76000000000002</v>
      </c>
      <c r="AU15" s="93"/>
    </row>
    <row r="16" spans="1:48" s="111" customFormat="1" ht="15">
      <c r="A16" s="99" t="s">
        <v>37</v>
      </c>
      <c r="B16" s="100" t="s">
        <v>83</v>
      </c>
      <c r="C16" s="108" t="s">
        <v>71</v>
      </c>
      <c r="D16" s="102">
        <v>107.22</v>
      </c>
      <c r="E16" s="109">
        <f>SUM(G16:M16,O16:P16)</f>
        <v>0</v>
      </c>
      <c r="F16" s="105">
        <f t="shared" si="3"/>
        <v>0</v>
      </c>
      <c r="G16" s="77"/>
      <c r="H16" s="77"/>
      <c r="I16" s="77"/>
      <c r="J16" s="77"/>
      <c r="K16" s="77"/>
      <c r="L16" s="77"/>
      <c r="M16" s="77"/>
      <c r="N16" s="110">
        <f>D16-AS16</f>
        <v>94.83</v>
      </c>
      <c r="O16" s="77"/>
      <c r="P16" s="77"/>
      <c r="Q16" s="105">
        <f t="shared" si="2"/>
        <v>12.39</v>
      </c>
      <c r="R16" s="77"/>
      <c r="S16" s="77"/>
      <c r="T16" s="77"/>
      <c r="U16" s="77"/>
      <c r="V16" s="77"/>
      <c r="W16" s="77"/>
      <c r="X16" s="77"/>
      <c r="Y16" s="77"/>
      <c r="Z16" s="77">
        <v>12.39</v>
      </c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105">
        <f>SUM(R16:AR16,O16:P16,G16:M16)</f>
        <v>12.39</v>
      </c>
      <c r="AT16" s="108">
        <f>N48</f>
        <v>184.82999999999998</v>
      </c>
      <c r="AU16" s="93"/>
    </row>
    <row r="17" spans="1:47" s="111" customFormat="1" ht="15">
      <c r="A17" s="99" t="s">
        <v>47</v>
      </c>
      <c r="B17" s="100" t="s">
        <v>45</v>
      </c>
      <c r="C17" s="108" t="s">
        <v>46</v>
      </c>
      <c r="D17" s="102">
        <v>0</v>
      </c>
      <c r="E17" s="109">
        <f>SUM(G17:N17,P17)</f>
        <v>0</v>
      </c>
      <c r="F17" s="105">
        <f t="shared" si="3"/>
        <v>0</v>
      </c>
      <c r="G17" s="77"/>
      <c r="H17" s="77"/>
      <c r="I17" s="77"/>
      <c r="J17" s="77"/>
      <c r="K17" s="77"/>
      <c r="L17" s="77"/>
      <c r="M17" s="77"/>
      <c r="N17" s="77"/>
      <c r="O17" s="110">
        <f>D17-AS17</f>
        <v>0</v>
      </c>
      <c r="P17" s="77"/>
      <c r="Q17" s="105">
        <f t="shared" si="2"/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105">
        <f>SUM(R17:AR17,P17,G17:N17)</f>
        <v>0</v>
      </c>
      <c r="AT17" s="108">
        <f>O48</f>
        <v>0</v>
      </c>
      <c r="AU17" s="93"/>
    </row>
    <row r="18" spans="1:47" s="111" customFormat="1" ht="15">
      <c r="A18" s="99" t="s">
        <v>176</v>
      </c>
      <c r="B18" s="100" t="s">
        <v>52</v>
      </c>
      <c r="C18" s="108" t="s">
        <v>53</v>
      </c>
      <c r="D18" s="102">
        <v>0.73</v>
      </c>
      <c r="E18" s="109">
        <f>SUM(G18:O18)</f>
        <v>0</v>
      </c>
      <c r="F18" s="105">
        <f>SUM(G18:H18)</f>
        <v>0</v>
      </c>
      <c r="G18" s="77"/>
      <c r="H18" s="77"/>
      <c r="I18" s="77"/>
      <c r="J18" s="77"/>
      <c r="K18" s="77"/>
      <c r="L18" s="77"/>
      <c r="M18" s="77"/>
      <c r="N18" s="77"/>
      <c r="O18" s="77"/>
      <c r="P18" s="110">
        <f>D18-AS18</f>
        <v>0.73</v>
      </c>
      <c r="Q18" s="105">
        <f>SUM(R18:AQ18)</f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105">
        <f>SUM(R18:AR18,G18:O18)</f>
        <v>0</v>
      </c>
      <c r="AT18" s="108">
        <f>P48</f>
        <v>5.73</v>
      </c>
      <c r="AU18" s="93"/>
    </row>
    <row r="19" spans="1:47" s="111" customFormat="1" ht="15">
      <c r="A19" s="99">
        <v>2</v>
      </c>
      <c r="B19" s="99" t="s">
        <v>32</v>
      </c>
      <c r="C19" s="108" t="s">
        <v>24</v>
      </c>
      <c r="D19" s="102">
        <v>267.87</v>
      </c>
      <c r="E19" s="109">
        <f>SUM(G19:P19)</f>
        <v>5</v>
      </c>
      <c r="F19" s="105">
        <f t="shared" ref="F19:F46" si="4">SUM(G19:H19)</f>
        <v>0</v>
      </c>
      <c r="G19" s="105">
        <f>SUM(G20:G45)</f>
        <v>0</v>
      </c>
      <c r="H19" s="105">
        <f t="shared" ref="H19:P19" si="5">SUM(H20:H45)</f>
        <v>0</v>
      </c>
      <c r="I19" s="105">
        <f t="shared" si="5"/>
        <v>0</v>
      </c>
      <c r="J19" s="105">
        <f t="shared" si="5"/>
        <v>0</v>
      </c>
      <c r="K19" s="105">
        <f t="shared" si="5"/>
        <v>0</v>
      </c>
      <c r="L19" s="105">
        <f t="shared" si="5"/>
        <v>0</v>
      </c>
      <c r="M19" s="105">
        <f t="shared" si="5"/>
        <v>0</v>
      </c>
      <c r="N19" s="105">
        <f t="shared" si="5"/>
        <v>0</v>
      </c>
      <c r="O19" s="105">
        <f t="shared" si="5"/>
        <v>0</v>
      </c>
      <c r="P19" s="105">
        <f t="shared" si="5"/>
        <v>5</v>
      </c>
      <c r="Q19" s="110">
        <f>D19-AS19</f>
        <v>261.89999999999998</v>
      </c>
      <c r="R19" s="105">
        <f>SUM(R21:R45)</f>
        <v>0</v>
      </c>
      <c r="S19" s="105">
        <f>SUM(S22:S45,S20)</f>
        <v>0</v>
      </c>
      <c r="T19" s="105">
        <f>SUM(T20:T21,T23:T45)</f>
        <v>0</v>
      </c>
      <c r="U19" s="105">
        <f>SUM(U20:U22,U24:U45)</f>
        <v>0</v>
      </c>
      <c r="V19" s="105">
        <f>SUM(V20:V23,V25:V45)</f>
        <v>0</v>
      </c>
      <c r="W19" s="105">
        <f>SUM(W20:W24,W26:W45)</f>
        <v>0</v>
      </c>
      <c r="X19" s="105">
        <f>SUM(X20:X25,X27:X45)</f>
        <v>0</v>
      </c>
      <c r="Y19" s="105">
        <f>SUM(Y20:Y26,Y28:Y45)</f>
        <v>0</v>
      </c>
      <c r="Z19" s="105">
        <f>SUM(Z20:Z27,Z29:Z45)</f>
        <v>0.95</v>
      </c>
      <c r="AA19" s="105">
        <f>SUM(AA20:AA28,AA30:AA45)</f>
        <v>0</v>
      </c>
      <c r="AB19" s="105">
        <f>SUM(AB20:AB29,AB31:AB45)</f>
        <v>0</v>
      </c>
      <c r="AC19" s="105">
        <f>SUM(AC20:AC30,AC32:AC45)</f>
        <v>0</v>
      </c>
      <c r="AD19" s="105">
        <f>SUM(AD20:AD31,AD33:AD45)</f>
        <v>0.02</v>
      </c>
      <c r="AE19" s="105">
        <f>SUM(AE20:AE32,AE34:AE45)</f>
        <v>0</v>
      </c>
      <c r="AF19" s="105">
        <f>SUM(AF20:AF33,AF35:AF45)</f>
        <v>0</v>
      </c>
      <c r="AG19" s="105">
        <f>SUM(AG20:AG34,AG36:AG45)</f>
        <v>0</v>
      </c>
      <c r="AH19" s="105">
        <f>SUM(AH20:AH35,AH37:AH45)</f>
        <v>0</v>
      </c>
      <c r="AI19" s="105">
        <f>SUM(AI20:AI36,AI38:AI45)</f>
        <v>0</v>
      </c>
      <c r="AJ19" s="105">
        <f>SUM(AJ20:AJ37,AJ39:AJ45)</f>
        <v>0</v>
      </c>
      <c r="AK19" s="105">
        <f>SUM(AK20:AK38,AK40:AK45)</f>
        <v>0</v>
      </c>
      <c r="AL19" s="105">
        <f>SUM(AL20:AL39,AL41:AL45)</f>
        <v>0</v>
      </c>
      <c r="AM19" s="105">
        <f>SUM(AM20:AM40,AM42:AM45)</f>
        <v>0</v>
      </c>
      <c r="AN19" s="105">
        <f>SUM(AN20:AN41,AN43:AN45)</f>
        <v>0</v>
      </c>
      <c r="AO19" s="105">
        <f>SUM(AO20:AO42,AO44:AO45)</f>
        <v>0</v>
      </c>
      <c r="AP19" s="105">
        <f>SUM(AP20:AP43,AP45)</f>
        <v>0</v>
      </c>
      <c r="AQ19" s="105">
        <f>SUM(AQ20:AQ44)</f>
        <v>0</v>
      </c>
      <c r="AR19" s="105">
        <f>SUM(AR20:AR45)</f>
        <v>0</v>
      </c>
      <c r="AS19" s="105">
        <f>SUM(AS20:AS45)</f>
        <v>5.97</v>
      </c>
      <c r="AT19" s="108">
        <f>Q48</f>
        <v>356.84999999999997</v>
      </c>
      <c r="AU19" s="93"/>
    </row>
    <row r="20" spans="1:47" s="111" customFormat="1" ht="15">
      <c r="A20" s="99" t="s">
        <v>17</v>
      </c>
      <c r="B20" s="100" t="s">
        <v>13</v>
      </c>
      <c r="C20" s="108" t="s">
        <v>25</v>
      </c>
      <c r="D20" s="102">
        <v>0</v>
      </c>
      <c r="E20" s="109">
        <f>SUM(G20:P20)</f>
        <v>0</v>
      </c>
      <c r="F20" s="105">
        <f t="shared" si="4"/>
        <v>0</v>
      </c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105">
        <f>SUM(S20:AQ20)</f>
        <v>0</v>
      </c>
      <c r="R20" s="110">
        <f>D20-AS20</f>
        <v>0</v>
      </c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105">
        <f>SUM(S20:AR20,G20:P20)</f>
        <v>0</v>
      </c>
      <c r="AT20" s="108">
        <f>R48</f>
        <v>0</v>
      </c>
      <c r="AU20" s="93"/>
    </row>
    <row r="21" spans="1:47" s="111" customFormat="1" ht="15">
      <c r="A21" s="99" t="s">
        <v>6</v>
      </c>
      <c r="B21" s="100" t="s">
        <v>14</v>
      </c>
      <c r="C21" s="108" t="s">
        <v>26</v>
      </c>
      <c r="D21" s="102">
        <v>0</v>
      </c>
      <c r="E21" s="109">
        <f t="shared" ref="E21:E46" si="6">SUM(G21:P21)</f>
        <v>0</v>
      </c>
      <c r="F21" s="105">
        <f t="shared" si="4"/>
        <v>0</v>
      </c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105">
        <f>SUM(R21,T21:AQ21)</f>
        <v>0</v>
      </c>
      <c r="R21" s="77"/>
      <c r="S21" s="110">
        <f>D21-AS21</f>
        <v>0</v>
      </c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105">
        <f>SUM(T21:AR21,R21,G21:P21)</f>
        <v>0</v>
      </c>
      <c r="AT21" s="108">
        <f>S48</f>
        <v>0</v>
      </c>
      <c r="AU21" s="93"/>
    </row>
    <row r="22" spans="1:47" s="111" customFormat="1" ht="15">
      <c r="A22" s="99" t="s">
        <v>7</v>
      </c>
      <c r="B22" s="100" t="s">
        <v>15</v>
      </c>
      <c r="C22" s="108" t="s">
        <v>118</v>
      </c>
      <c r="D22" s="102">
        <v>0</v>
      </c>
      <c r="E22" s="109">
        <f t="shared" si="6"/>
        <v>0</v>
      </c>
      <c r="F22" s="105">
        <f t="shared" si="4"/>
        <v>0</v>
      </c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105">
        <f>SUM(R22:S22,U22:AQ22)</f>
        <v>0</v>
      </c>
      <c r="R22" s="77"/>
      <c r="S22" s="77"/>
      <c r="T22" s="110">
        <f>D22-AS22</f>
        <v>0</v>
      </c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105">
        <f>SUM(U22:AR22,R22:S22,G22:P22)</f>
        <v>0</v>
      </c>
      <c r="AT22" s="108">
        <f>T48</f>
        <v>0</v>
      </c>
      <c r="AU22" s="93"/>
    </row>
    <row r="23" spans="1:47" s="111" customFormat="1" ht="15">
      <c r="A23" s="99" t="s">
        <v>8</v>
      </c>
      <c r="B23" s="100" t="s">
        <v>80</v>
      </c>
      <c r="C23" s="108" t="s">
        <v>121</v>
      </c>
      <c r="D23" s="102">
        <v>0</v>
      </c>
      <c r="E23" s="109">
        <f t="shared" si="6"/>
        <v>0</v>
      </c>
      <c r="F23" s="105">
        <f t="shared" si="4"/>
        <v>0</v>
      </c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105">
        <f>SUM(R23:T23,V23:AQ23)</f>
        <v>0</v>
      </c>
      <c r="R23" s="77"/>
      <c r="S23" s="77"/>
      <c r="T23" s="77"/>
      <c r="U23" s="110">
        <f>D23-AS23</f>
        <v>0</v>
      </c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105">
        <f>SUM(V23:AR23,R23:T23,G23:P23)</f>
        <v>0</v>
      </c>
      <c r="AT23" s="108">
        <f>U48</f>
        <v>0</v>
      </c>
      <c r="AU23" s="93"/>
    </row>
    <row r="24" spans="1:47" s="111" customFormat="1" ht="15">
      <c r="A24" s="99" t="s">
        <v>9</v>
      </c>
      <c r="B24" s="100" t="s">
        <v>84</v>
      </c>
      <c r="C24" s="108" t="s">
        <v>122</v>
      </c>
      <c r="D24" s="102">
        <v>0</v>
      </c>
      <c r="E24" s="109">
        <f t="shared" si="6"/>
        <v>0</v>
      </c>
      <c r="F24" s="105">
        <f t="shared" si="4"/>
        <v>0</v>
      </c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105">
        <f>SUM(R24:U24,W24:AQ24)</f>
        <v>0</v>
      </c>
      <c r="R24" s="77"/>
      <c r="S24" s="77"/>
      <c r="T24" s="77"/>
      <c r="U24" s="77"/>
      <c r="V24" s="110">
        <f>D24-AS24</f>
        <v>0</v>
      </c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105">
        <f>SUM(W24:AR24,R24:U24,G24:P24)</f>
        <v>0</v>
      </c>
      <c r="AT24" s="108">
        <f>V48</f>
        <v>0</v>
      </c>
      <c r="AU24" s="93"/>
    </row>
    <row r="25" spans="1:47" s="111" customFormat="1" ht="15">
      <c r="A25" s="99" t="s">
        <v>10</v>
      </c>
      <c r="B25" s="100" t="s">
        <v>85</v>
      </c>
      <c r="C25" s="108" t="s">
        <v>120</v>
      </c>
      <c r="D25" s="102">
        <v>0</v>
      </c>
      <c r="E25" s="109">
        <f t="shared" si="6"/>
        <v>0</v>
      </c>
      <c r="F25" s="105">
        <f t="shared" si="4"/>
        <v>0</v>
      </c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105">
        <f>SUM(R25:V25,X25:AQ25)</f>
        <v>0</v>
      </c>
      <c r="R25" s="77"/>
      <c r="S25" s="77"/>
      <c r="T25" s="77"/>
      <c r="U25" s="77"/>
      <c r="V25" s="77"/>
      <c r="W25" s="110">
        <f>D25-AS25</f>
        <v>0</v>
      </c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105">
        <f>SUM(X25:AR25,R25:V25,G25:P25)</f>
        <v>0</v>
      </c>
      <c r="AT25" s="108">
        <f>W48</f>
        <v>6.5</v>
      </c>
      <c r="AU25" s="93"/>
    </row>
    <row r="26" spans="1:47" s="111" customFormat="1" ht="18">
      <c r="A26" s="99" t="s">
        <v>18</v>
      </c>
      <c r="B26" s="100" t="s">
        <v>86</v>
      </c>
      <c r="C26" s="108" t="s">
        <v>48</v>
      </c>
      <c r="D26" s="102">
        <v>2.23</v>
      </c>
      <c r="E26" s="109">
        <f t="shared" si="6"/>
        <v>0</v>
      </c>
      <c r="F26" s="105">
        <f t="shared" si="4"/>
        <v>0</v>
      </c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105">
        <f>SUM(R26:W26,Y26:AQ26)</f>
        <v>0</v>
      </c>
      <c r="R26" s="77"/>
      <c r="S26" s="77"/>
      <c r="T26" s="77"/>
      <c r="U26" s="77"/>
      <c r="V26" s="77"/>
      <c r="W26" s="77"/>
      <c r="X26" s="110">
        <f>D26-AS26</f>
        <v>2.23</v>
      </c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105">
        <f>SUM(Y26:AR26,R26:W26,G26:P26)</f>
        <v>0</v>
      </c>
      <c r="AT26" s="108">
        <f>X48</f>
        <v>4.7300000000000004</v>
      </c>
      <c r="AU26" s="93"/>
    </row>
    <row r="27" spans="1:47" s="111" customFormat="1" ht="20.25" customHeight="1">
      <c r="A27" s="99" t="s">
        <v>19</v>
      </c>
      <c r="B27" s="100" t="s">
        <v>87</v>
      </c>
      <c r="C27" s="108" t="s">
        <v>41</v>
      </c>
      <c r="D27" s="102">
        <v>0</v>
      </c>
      <c r="E27" s="109">
        <f t="shared" si="6"/>
        <v>0</v>
      </c>
      <c r="F27" s="105">
        <f t="shared" si="4"/>
        <v>0</v>
      </c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105">
        <f>SUM(R27:X27,Z27:AQ27)</f>
        <v>0</v>
      </c>
      <c r="R27" s="77"/>
      <c r="S27" s="77"/>
      <c r="T27" s="77"/>
      <c r="U27" s="77"/>
      <c r="V27" s="77"/>
      <c r="W27" s="77"/>
      <c r="X27" s="77"/>
      <c r="Y27" s="110">
        <f>D27-AS27</f>
        <v>0</v>
      </c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105">
        <f>SUM(Z27:AR27,R27:X27,G27:P27)</f>
        <v>0</v>
      </c>
      <c r="AT27" s="108">
        <f>Y48</f>
        <v>0</v>
      </c>
      <c r="AU27" s="93"/>
    </row>
    <row r="28" spans="1:47" s="111" customFormat="1" ht="20.25" customHeight="1">
      <c r="A28" s="99" t="s">
        <v>42</v>
      </c>
      <c r="B28" s="100" t="s">
        <v>126</v>
      </c>
      <c r="C28" s="108" t="s">
        <v>27</v>
      </c>
      <c r="D28" s="102">
        <v>128.27000000000001</v>
      </c>
      <c r="E28" s="109">
        <f t="shared" si="6"/>
        <v>0</v>
      </c>
      <c r="F28" s="105">
        <f t="shared" si="4"/>
        <v>0</v>
      </c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105">
        <f>SUM(R28:Y28,AA28:AQ28)</f>
        <v>0</v>
      </c>
      <c r="R28" s="77"/>
      <c r="S28" s="77"/>
      <c r="T28" s="77"/>
      <c r="U28" s="77"/>
      <c r="V28" s="77"/>
      <c r="W28" s="77"/>
      <c r="X28" s="77"/>
      <c r="Y28" s="77"/>
      <c r="Z28" s="110">
        <f>D28-AS28</f>
        <v>128.27000000000001</v>
      </c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105">
        <f>SUM(AA28:AR28,R28:Y28,G28:P28)</f>
        <v>0</v>
      </c>
      <c r="AT28" s="108">
        <f>Z48</f>
        <v>208.82</v>
      </c>
      <c r="AU28" s="93"/>
    </row>
    <row r="29" spans="1:47" s="111" customFormat="1" ht="15">
      <c r="A29" s="99" t="s">
        <v>125</v>
      </c>
      <c r="B29" s="100" t="s">
        <v>101</v>
      </c>
      <c r="C29" s="100" t="s">
        <v>140</v>
      </c>
      <c r="D29" s="102">
        <v>0</v>
      </c>
      <c r="E29" s="109">
        <f t="shared" si="6"/>
        <v>0</v>
      </c>
      <c r="F29" s="105">
        <f t="shared" si="4"/>
        <v>0</v>
      </c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105">
        <f>SUM(R29:Z29,AB29:AQ29)</f>
        <v>0</v>
      </c>
      <c r="R29" s="77"/>
      <c r="S29" s="77"/>
      <c r="T29" s="77"/>
      <c r="U29" s="77"/>
      <c r="V29" s="77"/>
      <c r="W29" s="77"/>
      <c r="X29" s="77"/>
      <c r="Y29" s="77"/>
      <c r="Z29" s="77"/>
      <c r="AA29" s="110">
        <f>D29-AS29</f>
        <v>0</v>
      </c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105">
        <f>SUM(AB29:AR29,R29:Z29,G29:P29)</f>
        <v>0</v>
      </c>
      <c r="AT29" s="108">
        <f>AA48</f>
        <v>0</v>
      </c>
      <c r="AU29" s="93"/>
    </row>
    <row r="30" spans="1:47" s="111" customFormat="1" ht="15">
      <c r="A30" s="99" t="s">
        <v>167</v>
      </c>
      <c r="B30" s="100" t="s">
        <v>116</v>
      </c>
      <c r="C30" s="108" t="s">
        <v>119</v>
      </c>
      <c r="D30" s="102">
        <v>0</v>
      </c>
      <c r="E30" s="109">
        <f t="shared" si="6"/>
        <v>0</v>
      </c>
      <c r="F30" s="105">
        <f t="shared" si="4"/>
        <v>0</v>
      </c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105">
        <f>SUM(R30:AA30,AC30:AQ30)</f>
        <v>0</v>
      </c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110">
        <f>D30-AS30</f>
        <v>0</v>
      </c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105">
        <f>SUM(AC30:AR30,R30:AA30,G30:P30)</f>
        <v>0</v>
      </c>
      <c r="AT30" s="108">
        <f>AB48</f>
        <v>0</v>
      </c>
      <c r="AU30" s="93"/>
    </row>
    <row r="31" spans="1:47" s="111" customFormat="1" ht="15">
      <c r="A31" s="99" t="s">
        <v>168</v>
      </c>
      <c r="B31" s="100" t="s">
        <v>81</v>
      </c>
      <c r="C31" s="108" t="s">
        <v>70</v>
      </c>
      <c r="D31" s="102">
        <v>0</v>
      </c>
      <c r="E31" s="109">
        <f t="shared" si="6"/>
        <v>0</v>
      </c>
      <c r="F31" s="105">
        <f t="shared" si="4"/>
        <v>0</v>
      </c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105">
        <f>SUM(R31:AB31,AD31:AQ31)</f>
        <v>0</v>
      </c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110">
        <f>D31-AS31</f>
        <v>0</v>
      </c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105">
        <f>SUM(AD31:AR31,R31:AB31,G31:P31)</f>
        <v>0</v>
      </c>
      <c r="AT31" s="108">
        <f>AC48</f>
        <v>0</v>
      </c>
      <c r="AU31" s="93"/>
    </row>
    <row r="32" spans="1:47" s="111" customFormat="1" ht="15">
      <c r="A32" s="99" t="s">
        <v>169</v>
      </c>
      <c r="B32" s="100" t="s">
        <v>88</v>
      </c>
      <c r="C32" s="108" t="s">
        <v>93</v>
      </c>
      <c r="D32" s="102">
        <v>54.23</v>
      </c>
      <c r="E32" s="109">
        <f t="shared" si="6"/>
        <v>0</v>
      </c>
      <c r="F32" s="105">
        <f t="shared" si="4"/>
        <v>0</v>
      </c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105">
        <f>SUM(R32:AC32,AE32:AQ32)</f>
        <v>0</v>
      </c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110">
        <f>D32-AS32</f>
        <v>54.23</v>
      </c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105">
        <f>SUM(AE32:AR32,R32:AC32,G32:P32)</f>
        <v>0</v>
      </c>
      <c r="AT32" s="108">
        <f>AD48</f>
        <v>59.629999999999995</v>
      </c>
      <c r="AU32" s="93"/>
    </row>
    <row r="33" spans="1:47" s="111" customFormat="1" ht="15">
      <c r="A33" s="99" t="s">
        <v>170</v>
      </c>
      <c r="B33" s="100" t="s">
        <v>89</v>
      </c>
      <c r="C33" s="108" t="s">
        <v>94</v>
      </c>
      <c r="D33" s="102">
        <v>0</v>
      </c>
      <c r="E33" s="109">
        <f t="shared" si="6"/>
        <v>0</v>
      </c>
      <c r="F33" s="105">
        <f t="shared" si="4"/>
        <v>0</v>
      </c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105">
        <f>SUM(R33:AD33,AF33:AQ33)</f>
        <v>0</v>
      </c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110">
        <f>D33-AS33</f>
        <v>0</v>
      </c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105">
        <f>SUM(AF33:AR33,R33:AD33,G33:P33)</f>
        <v>0</v>
      </c>
      <c r="AT33" s="108">
        <f>AE48</f>
        <v>0</v>
      </c>
      <c r="AU33" s="93"/>
    </row>
    <row r="34" spans="1:47" s="111" customFormat="1" ht="15">
      <c r="A34" s="99" t="s">
        <v>171</v>
      </c>
      <c r="B34" s="100" t="s">
        <v>90</v>
      </c>
      <c r="C34" s="108" t="s">
        <v>98</v>
      </c>
      <c r="D34" s="102">
        <v>0.28000000000000003</v>
      </c>
      <c r="E34" s="109">
        <f t="shared" si="6"/>
        <v>0</v>
      </c>
      <c r="F34" s="105">
        <f t="shared" si="4"/>
        <v>0</v>
      </c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105">
        <f>SUM(R34:AE34,AG34:AQ34)</f>
        <v>0</v>
      </c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110">
        <f>D34-AS34</f>
        <v>0.28000000000000003</v>
      </c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105">
        <f>SUM(AG34:AR34,R34:AE34,G34:P34)</f>
        <v>0</v>
      </c>
      <c r="AT34" s="108">
        <f>AF48</f>
        <v>0.28000000000000003</v>
      </c>
      <c r="AU34" s="93"/>
    </row>
    <row r="35" spans="1:47" s="111" customFormat="1" ht="18">
      <c r="A35" s="99" t="s">
        <v>172</v>
      </c>
      <c r="B35" s="100" t="s">
        <v>113</v>
      </c>
      <c r="C35" s="108" t="s">
        <v>95</v>
      </c>
      <c r="D35" s="102">
        <v>0</v>
      </c>
      <c r="E35" s="109">
        <f t="shared" si="6"/>
        <v>0</v>
      </c>
      <c r="F35" s="105">
        <f t="shared" si="4"/>
        <v>0</v>
      </c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105">
        <f>SUM(R35:AF35,AH35:AQ35)</f>
        <v>0</v>
      </c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110">
        <f>D35-AS35</f>
        <v>0</v>
      </c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105">
        <f>SUM(AH35:AR35,R35:AF35,G35:P35)</f>
        <v>0</v>
      </c>
      <c r="AT35" s="108">
        <f>AG48</f>
        <v>0</v>
      </c>
      <c r="AU35" s="93"/>
    </row>
    <row r="36" spans="1:47" s="111" customFormat="1" ht="15">
      <c r="A36" s="99" t="s">
        <v>173</v>
      </c>
      <c r="B36" s="100" t="s">
        <v>117</v>
      </c>
      <c r="C36" s="108" t="s">
        <v>114</v>
      </c>
      <c r="D36" s="102">
        <v>0</v>
      </c>
      <c r="E36" s="109">
        <f t="shared" si="6"/>
        <v>0</v>
      </c>
      <c r="F36" s="105">
        <f t="shared" si="4"/>
        <v>0</v>
      </c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105">
        <f>SUM(R36:AG36,AI36:AQ36)</f>
        <v>0</v>
      </c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110">
        <f>D36-AS36</f>
        <v>0</v>
      </c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105">
        <f>SUM(AI36:AR36,R36:AG36,G36:P36)</f>
        <v>0</v>
      </c>
      <c r="AT36" s="108">
        <f>AH48</f>
        <v>0</v>
      </c>
      <c r="AU36" s="93"/>
    </row>
    <row r="37" spans="1:47" s="111" customFormat="1" ht="15">
      <c r="A37" s="99" t="s">
        <v>174</v>
      </c>
      <c r="B37" s="100" t="s">
        <v>91</v>
      </c>
      <c r="C37" s="108" t="s">
        <v>96</v>
      </c>
      <c r="D37" s="102">
        <v>1.17</v>
      </c>
      <c r="E37" s="109">
        <f t="shared" si="6"/>
        <v>0</v>
      </c>
      <c r="F37" s="105">
        <f t="shared" si="4"/>
        <v>0</v>
      </c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105">
        <f>SUM(R37:AH37,AJ37:AQ37)</f>
        <v>0</v>
      </c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110">
        <f>D37-AS37</f>
        <v>1.17</v>
      </c>
      <c r="AJ37" s="77"/>
      <c r="AK37" s="77"/>
      <c r="AL37" s="77"/>
      <c r="AM37" s="77"/>
      <c r="AN37" s="77"/>
      <c r="AO37" s="77"/>
      <c r="AP37" s="77"/>
      <c r="AQ37" s="77"/>
      <c r="AR37" s="77"/>
      <c r="AS37" s="105">
        <f>SUM(AJ37:AR37,R37:AH37,G37:P37)</f>
        <v>0</v>
      </c>
      <c r="AT37" s="108">
        <f>AI48</f>
        <v>1.17</v>
      </c>
      <c r="AU37" s="93"/>
    </row>
    <row r="38" spans="1:47" s="111" customFormat="1" ht="18">
      <c r="A38" s="99" t="s">
        <v>175</v>
      </c>
      <c r="B38" s="100" t="s">
        <v>92</v>
      </c>
      <c r="C38" s="108" t="s">
        <v>43</v>
      </c>
      <c r="D38" s="102">
        <v>66.48</v>
      </c>
      <c r="E38" s="109">
        <f t="shared" si="6"/>
        <v>0</v>
      </c>
      <c r="F38" s="105">
        <f t="shared" si="4"/>
        <v>0</v>
      </c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105">
        <f>SUM(R38:AI38,AK38:AQ38)</f>
        <v>0.7</v>
      </c>
      <c r="R38" s="77"/>
      <c r="S38" s="77"/>
      <c r="T38" s="77"/>
      <c r="U38" s="77"/>
      <c r="V38" s="77"/>
      <c r="W38" s="77"/>
      <c r="X38" s="77"/>
      <c r="Y38" s="77"/>
      <c r="Z38" s="77">
        <v>0.7</v>
      </c>
      <c r="AA38" s="77"/>
      <c r="AB38" s="77"/>
      <c r="AC38" s="77"/>
      <c r="AD38" s="77"/>
      <c r="AE38" s="77"/>
      <c r="AF38" s="77"/>
      <c r="AG38" s="77"/>
      <c r="AH38" s="77"/>
      <c r="AI38" s="77"/>
      <c r="AJ38" s="110">
        <f>D38-AS38</f>
        <v>65.78</v>
      </c>
      <c r="AK38" s="77"/>
      <c r="AL38" s="77"/>
      <c r="AM38" s="77"/>
      <c r="AN38" s="77"/>
      <c r="AO38" s="77"/>
      <c r="AP38" s="77"/>
      <c r="AQ38" s="77"/>
      <c r="AR38" s="77"/>
      <c r="AS38" s="105">
        <f>SUM(AK38:AR38,R38:AI38,G38:P38)</f>
        <v>0.7</v>
      </c>
      <c r="AT38" s="108">
        <f>AJ48</f>
        <v>65.78</v>
      </c>
      <c r="AU38" s="93"/>
    </row>
    <row r="39" spans="1:47" s="111" customFormat="1" ht="18">
      <c r="A39" s="99" t="s">
        <v>177</v>
      </c>
      <c r="B39" s="100" t="s">
        <v>99</v>
      </c>
      <c r="C39" s="108" t="s">
        <v>49</v>
      </c>
      <c r="D39" s="102">
        <v>0</v>
      </c>
      <c r="E39" s="109">
        <f t="shared" si="6"/>
        <v>0</v>
      </c>
      <c r="F39" s="105">
        <f t="shared" si="4"/>
        <v>0</v>
      </c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105">
        <f>SUM(R39:AJ39,AL39:AQ39)</f>
        <v>0</v>
      </c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110">
        <f>D39-AS39</f>
        <v>0</v>
      </c>
      <c r="AL39" s="77"/>
      <c r="AM39" s="77"/>
      <c r="AN39" s="77"/>
      <c r="AO39" s="77"/>
      <c r="AP39" s="77"/>
      <c r="AQ39" s="77"/>
      <c r="AR39" s="77"/>
      <c r="AS39" s="105">
        <f>SUM(AL39:AR39,R39:AJ39,G39:P39)</f>
        <v>0</v>
      </c>
      <c r="AT39" s="108">
        <f>AK48</f>
        <v>0</v>
      </c>
      <c r="AU39" s="93"/>
    </row>
    <row r="40" spans="1:47" s="111" customFormat="1" ht="15">
      <c r="A40" s="99" t="s">
        <v>178</v>
      </c>
      <c r="B40" s="100" t="s">
        <v>144</v>
      </c>
      <c r="C40" s="108" t="s">
        <v>142</v>
      </c>
      <c r="D40" s="102">
        <v>1.27</v>
      </c>
      <c r="E40" s="109">
        <f t="shared" si="6"/>
        <v>0</v>
      </c>
      <c r="F40" s="105">
        <f t="shared" si="4"/>
        <v>0</v>
      </c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105">
        <f>SUM(R40:AK40,AM40:AQ40)</f>
        <v>0.02</v>
      </c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>
        <v>0.02</v>
      </c>
      <c r="AE40" s="77"/>
      <c r="AF40" s="77"/>
      <c r="AG40" s="77"/>
      <c r="AH40" s="77"/>
      <c r="AI40" s="77"/>
      <c r="AJ40" s="77"/>
      <c r="AK40" s="77"/>
      <c r="AL40" s="110">
        <f>D40-AS40</f>
        <v>1.25</v>
      </c>
      <c r="AM40" s="77"/>
      <c r="AN40" s="77"/>
      <c r="AO40" s="77"/>
      <c r="AP40" s="77"/>
      <c r="AQ40" s="77"/>
      <c r="AR40" s="77"/>
      <c r="AS40" s="105">
        <f>SUM(AM40:AR40,R40:AK40,G40:P40)</f>
        <v>0.02</v>
      </c>
      <c r="AT40" s="108">
        <f>AL48</f>
        <v>1.25</v>
      </c>
      <c r="AU40" s="93"/>
    </row>
    <row r="41" spans="1:47" s="111" customFormat="1" ht="18">
      <c r="A41" s="99" t="s">
        <v>179</v>
      </c>
      <c r="B41" s="100" t="s">
        <v>145</v>
      </c>
      <c r="C41" s="108" t="s">
        <v>143</v>
      </c>
      <c r="D41" s="102">
        <v>0</v>
      </c>
      <c r="E41" s="109">
        <f t="shared" si="6"/>
        <v>0</v>
      </c>
      <c r="F41" s="105">
        <f t="shared" si="4"/>
        <v>0</v>
      </c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105">
        <f>SUM(R41:AL41,AN41:AQ41)</f>
        <v>0</v>
      </c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110">
        <f>D41-AS41</f>
        <v>0</v>
      </c>
      <c r="AN41" s="77"/>
      <c r="AO41" s="77"/>
      <c r="AP41" s="77"/>
      <c r="AQ41" s="77"/>
      <c r="AR41" s="77"/>
      <c r="AS41" s="105">
        <f>SUM(AN41:AR41,R41:AL41,G41:P41)</f>
        <v>0</v>
      </c>
      <c r="AT41" s="108">
        <f>AM48</f>
        <v>0</v>
      </c>
      <c r="AU41" s="93"/>
    </row>
    <row r="42" spans="1:47" s="111" customFormat="1" ht="15">
      <c r="A42" s="99" t="s">
        <v>180</v>
      </c>
      <c r="B42" s="100" t="s">
        <v>141</v>
      </c>
      <c r="C42" s="108" t="s">
        <v>100</v>
      </c>
      <c r="D42" s="102">
        <v>3.19</v>
      </c>
      <c r="E42" s="109">
        <f t="shared" si="6"/>
        <v>0</v>
      </c>
      <c r="F42" s="105">
        <f t="shared" si="4"/>
        <v>0</v>
      </c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105">
        <f>SUM(R42:AM42,AO42:AQ42)</f>
        <v>0</v>
      </c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110">
        <f>D42-AS42</f>
        <v>3.19</v>
      </c>
      <c r="AO42" s="77"/>
      <c r="AP42" s="77"/>
      <c r="AQ42" s="77"/>
      <c r="AR42" s="77"/>
      <c r="AS42" s="105">
        <f>SUM(AO42:AR42,R42:AM42,G42:P42)</f>
        <v>0</v>
      </c>
      <c r="AT42" s="108">
        <f>AN48</f>
        <v>3.19</v>
      </c>
      <c r="AU42" s="93"/>
    </row>
    <row r="43" spans="1:47" s="111" customFormat="1" ht="15">
      <c r="A43" s="99" t="s">
        <v>181</v>
      </c>
      <c r="B43" s="100" t="s">
        <v>147</v>
      </c>
      <c r="C43" s="108" t="s">
        <v>148</v>
      </c>
      <c r="D43" s="102">
        <v>0</v>
      </c>
      <c r="E43" s="109">
        <f t="shared" si="6"/>
        <v>0</v>
      </c>
      <c r="F43" s="105">
        <f t="shared" si="4"/>
        <v>0</v>
      </c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105">
        <f>SUM(R43:AN43,AP43:AQ43)</f>
        <v>0</v>
      </c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110">
        <f>D43-AS43</f>
        <v>0</v>
      </c>
      <c r="AP43" s="77"/>
      <c r="AQ43" s="77"/>
      <c r="AR43" s="77"/>
      <c r="AS43" s="105">
        <f>SUM(AP43:AR43,R43:AN43,G43:P43)</f>
        <v>0</v>
      </c>
      <c r="AT43" s="108">
        <f>AO48</f>
        <v>0</v>
      </c>
      <c r="AU43" s="93"/>
    </row>
    <row r="44" spans="1:47" s="111" customFormat="1" ht="15">
      <c r="A44" s="99" t="s">
        <v>182</v>
      </c>
      <c r="B44" s="100" t="s">
        <v>146</v>
      </c>
      <c r="C44" s="108" t="s">
        <v>149</v>
      </c>
      <c r="D44" s="102">
        <v>10.74</v>
      </c>
      <c r="E44" s="109">
        <f t="shared" si="6"/>
        <v>5</v>
      </c>
      <c r="F44" s="105">
        <f t="shared" si="4"/>
        <v>0</v>
      </c>
      <c r="G44" s="77"/>
      <c r="H44" s="77"/>
      <c r="I44" s="77"/>
      <c r="J44" s="77"/>
      <c r="K44" s="77"/>
      <c r="L44" s="77"/>
      <c r="M44" s="77"/>
      <c r="N44" s="77"/>
      <c r="O44" s="77"/>
      <c r="P44" s="77">
        <v>5</v>
      </c>
      <c r="Q44" s="105">
        <f>SUM(R44:AO44,AQ44)</f>
        <v>0.25</v>
      </c>
      <c r="R44" s="77"/>
      <c r="S44" s="77"/>
      <c r="T44" s="77"/>
      <c r="U44" s="77"/>
      <c r="V44" s="77"/>
      <c r="W44" s="77"/>
      <c r="X44" s="77"/>
      <c r="Y44" s="77"/>
      <c r="Z44" s="77">
        <v>0.25</v>
      </c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110">
        <f>D44-AS44</f>
        <v>5.49</v>
      </c>
      <c r="AQ44" s="77"/>
      <c r="AR44" s="77"/>
      <c r="AS44" s="105">
        <f>SUM(AQ44:AR44,R44:AO44,G44:P44)</f>
        <v>5.25</v>
      </c>
      <c r="AT44" s="108">
        <f>AP48</f>
        <v>5.49</v>
      </c>
      <c r="AU44" s="93"/>
    </row>
    <row r="45" spans="1:47" s="111" customFormat="1" ht="15">
      <c r="A45" s="99" t="s">
        <v>183</v>
      </c>
      <c r="B45" s="100" t="s">
        <v>74</v>
      </c>
      <c r="C45" s="108" t="s">
        <v>75</v>
      </c>
      <c r="D45" s="102">
        <v>0</v>
      </c>
      <c r="E45" s="109">
        <f t="shared" si="6"/>
        <v>0</v>
      </c>
      <c r="F45" s="105">
        <f t="shared" si="4"/>
        <v>0</v>
      </c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105">
        <f>SUM(R45:AP45)</f>
        <v>0</v>
      </c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110">
        <f>D45-AS45</f>
        <v>0</v>
      </c>
      <c r="AR45" s="77"/>
      <c r="AS45" s="105">
        <f>SUM(AR45,R45:AP45,G45:P45)</f>
        <v>0</v>
      </c>
      <c r="AT45" s="108">
        <f>AQ48</f>
        <v>0</v>
      </c>
      <c r="AU45" s="93"/>
    </row>
    <row r="46" spans="1:47" s="111" customFormat="1" ht="15">
      <c r="A46" s="112">
        <v>3</v>
      </c>
      <c r="B46" s="113" t="s">
        <v>69</v>
      </c>
      <c r="C46" s="114" t="s">
        <v>82</v>
      </c>
      <c r="D46" s="102">
        <v>80.069999999999993</v>
      </c>
      <c r="E46" s="109">
        <f t="shared" si="6"/>
        <v>10</v>
      </c>
      <c r="F46" s="105">
        <f t="shared" si="4"/>
        <v>0</v>
      </c>
      <c r="G46" s="77"/>
      <c r="H46" s="77"/>
      <c r="I46" s="77"/>
      <c r="J46" s="77"/>
      <c r="K46" s="77"/>
      <c r="L46" s="77"/>
      <c r="M46" s="77"/>
      <c r="N46" s="77">
        <v>10</v>
      </c>
      <c r="O46" s="77"/>
      <c r="P46" s="77"/>
      <c r="Q46" s="105">
        <f>SUM(R46:AQ46)</f>
        <v>0.55000000000000004</v>
      </c>
      <c r="R46" s="77"/>
      <c r="S46" s="77"/>
      <c r="T46" s="77"/>
      <c r="U46" s="77"/>
      <c r="V46" s="77"/>
      <c r="W46" s="77"/>
      <c r="X46" s="77"/>
      <c r="Y46" s="77"/>
      <c r="Z46" s="77">
        <v>0.1</v>
      </c>
      <c r="AA46" s="77"/>
      <c r="AB46" s="77"/>
      <c r="AC46" s="77"/>
      <c r="AD46" s="77">
        <v>0.45</v>
      </c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110">
        <f>D46-AS46</f>
        <v>69.52</v>
      </c>
      <c r="AS46" s="105">
        <f>SUM(R46:AQ46,G46:P46)</f>
        <v>10.55</v>
      </c>
      <c r="AT46" s="108">
        <f>AR48</f>
        <v>69.52</v>
      </c>
      <c r="AU46" s="93"/>
    </row>
    <row r="47" spans="1:47" ht="16.5" customHeight="1">
      <c r="A47" s="115"/>
      <c r="B47" s="116" t="s">
        <v>110</v>
      </c>
      <c r="C47" s="117"/>
      <c r="D47" s="77"/>
      <c r="E47" s="105">
        <f>SUM(G47:P47)</f>
        <v>95</v>
      </c>
      <c r="F47" s="105">
        <f>SUM(G47:H47)</f>
        <v>0</v>
      </c>
      <c r="G47" s="105">
        <f>SUM(G20:G46,G10:G18)</f>
        <v>0</v>
      </c>
      <c r="H47" s="105">
        <f>SUM(H20:H46,H11:H18,H9)</f>
        <v>0</v>
      </c>
      <c r="I47" s="105">
        <f>SUM(I20:I46,I12:I18,I9:I10)</f>
        <v>0</v>
      </c>
      <c r="J47" s="105">
        <f>SUM(J20:J46,J13:J18,J9:J11)</f>
        <v>0</v>
      </c>
      <c r="K47" s="105">
        <f>SUM(K20:K46,K14:K18,K9:K12)</f>
        <v>0</v>
      </c>
      <c r="L47" s="105">
        <f>SUM(L20:L46,L15:L18,L9:L13)</f>
        <v>0</v>
      </c>
      <c r="M47" s="105">
        <f>SUM(M20:M46,M16:M18,M9:M14)</f>
        <v>0</v>
      </c>
      <c r="N47" s="105">
        <f>SUM(N20:N46,N17:N18,N9:N15)</f>
        <v>90</v>
      </c>
      <c r="O47" s="105">
        <f>SUM(O20:O46,O18,O9:O16)</f>
        <v>0</v>
      </c>
      <c r="P47" s="105">
        <f>SUM(P20:P46,P9:P17)</f>
        <v>5</v>
      </c>
      <c r="Q47" s="105">
        <f>SUM(R47:AQ47)</f>
        <v>94.95</v>
      </c>
      <c r="R47" s="105">
        <f>SUM(R21:R46,R9:R18)</f>
        <v>0</v>
      </c>
      <c r="S47" s="105">
        <f>SUM(S22:S46,S20,S9:S18)</f>
        <v>0</v>
      </c>
      <c r="T47" s="105">
        <f>SUM(T23:T46,T20:T21,T9:T18)</f>
        <v>0</v>
      </c>
      <c r="U47" s="105">
        <f>SUM(U24:U46,U20:U22,U9:U18)</f>
        <v>0</v>
      </c>
      <c r="V47" s="105">
        <f>SUM(V25:V46,V20:V23,V9:V18)</f>
        <v>0</v>
      </c>
      <c r="W47" s="105">
        <f>SUM(W26:W46,W20:W24,W9:W18)</f>
        <v>6.5</v>
      </c>
      <c r="X47" s="105">
        <f>SUM(X27:X46,X20:X25,X9:X18)</f>
        <v>2.5</v>
      </c>
      <c r="Y47" s="105">
        <f>SUM(Y28:Y46,Y20:Y26,Y9:Y18)</f>
        <v>0</v>
      </c>
      <c r="Z47" s="105">
        <f>SUM(Z29:Z46,Z20:Z27,Z9:Z18)</f>
        <v>80.55</v>
      </c>
      <c r="AA47" s="105">
        <f>SUM(AA30:AA46,AA20:AA28,AA9:AA18)</f>
        <v>0</v>
      </c>
      <c r="AB47" s="105">
        <f>SUM(AB31:AB46,AB20:AB29,AB9:AB18)</f>
        <v>0</v>
      </c>
      <c r="AC47" s="105">
        <f>SUM(AC32:AC46,AC20:AC30,AC9:AC18)</f>
        <v>0</v>
      </c>
      <c r="AD47" s="105">
        <f>SUM(AD33:AD46,AD20:AD31,AD9:AD18)</f>
        <v>5.4</v>
      </c>
      <c r="AE47" s="105">
        <f>SUM(AE34:AE46,AE20:AE32,AE9:AE18)</f>
        <v>0</v>
      </c>
      <c r="AF47" s="105">
        <f>SUM(AF35:AF46,AF20:AF33,AF9:AF18)</f>
        <v>0</v>
      </c>
      <c r="AG47" s="105">
        <f>SUM(AG36:AG46,AG20:AG34,AG9:AG18)</f>
        <v>0</v>
      </c>
      <c r="AH47" s="105">
        <f>SUM(AH37:AH46,AH20:AH35,AH9:AH18)</f>
        <v>0</v>
      </c>
      <c r="AI47" s="105">
        <f>SUM(AI9:AI18,AI20:AI36,AI38:AI46)</f>
        <v>0</v>
      </c>
      <c r="AJ47" s="105">
        <f>SUM(AJ39:AJ46,AJ20:AJ37,AJ9:AJ18)</f>
        <v>0</v>
      </c>
      <c r="AK47" s="105">
        <f>SUM(AK40:AK46,AK20:AK38,AK9:AK18)</f>
        <v>0</v>
      </c>
      <c r="AL47" s="105">
        <f>SUM(AL41:AL46,AL20:AL39,AL9:AL18)</f>
        <v>0</v>
      </c>
      <c r="AM47" s="105">
        <f>SUM(AM42:AM46,AM20:AM40,AM9:AM18)</f>
        <v>0</v>
      </c>
      <c r="AN47" s="105">
        <f>SUM(AN43:AN46,AN20:AN41,AN9:AN18)</f>
        <v>0</v>
      </c>
      <c r="AO47" s="105">
        <f>SUM(AO44:AO46,AO20:AO42,AO9:AO18)</f>
        <v>0</v>
      </c>
      <c r="AP47" s="105">
        <f>SUM(AP45:AP46,AP20:AP43,AP9:AP18)</f>
        <v>0</v>
      </c>
      <c r="AQ47" s="105">
        <f>SUM(AQ46,AQ20:AQ44,AQ9:AQ18)</f>
        <v>0</v>
      </c>
      <c r="AR47" s="105">
        <f>SUM(AR20:AR45,AR9:AR18)</f>
        <v>0</v>
      </c>
      <c r="AS47" s="77"/>
      <c r="AT47" s="77"/>
    </row>
    <row r="48" spans="1:47" ht="16.5" customHeight="1">
      <c r="A48" s="118"/>
      <c r="B48" s="119" t="s">
        <v>111</v>
      </c>
      <c r="C48" s="120"/>
      <c r="D48" s="121"/>
      <c r="E48" s="121">
        <f>E47+E7</f>
        <v>1019.46</v>
      </c>
      <c r="F48" s="121">
        <f>F8+F47</f>
        <v>202.04999999999998</v>
      </c>
      <c r="G48" s="121">
        <f>G47+G9</f>
        <v>189.2</v>
      </c>
      <c r="H48" s="121">
        <f>H10+H47</f>
        <v>12.86</v>
      </c>
      <c r="I48" s="121">
        <f>I11+I47</f>
        <v>150.69</v>
      </c>
      <c r="J48" s="121">
        <f>J12+J47</f>
        <v>299.96000000000004</v>
      </c>
      <c r="K48" s="121">
        <f>K13+K47</f>
        <v>33.43</v>
      </c>
      <c r="L48" s="121">
        <f>L14+L47</f>
        <v>0</v>
      </c>
      <c r="M48" s="121">
        <f>M15+M47</f>
        <v>142.76000000000002</v>
      </c>
      <c r="N48" s="121">
        <f>N47+N16</f>
        <v>184.82999999999998</v>
      </c>
      <c r="O48" s="121">
        <f>O47+O17</f>
        <v>0</v>
      </c>
      <c r="P48" s="121">
        <f>P47+P18</f>
        <v>5.73</v>
      </c>
      <c r="Q48" s="121">
        <f>SUM(Q47,Q19)</f>
        <v>356.84999999999997</v>
      </c>
      <c r="R48" s="121">
        <f>R47+R20</f>
        <v>0</v>
      </c>
      <c r="S48" s="121">
        <f>S47+S21</f>
        <v>0</v>
      </c>
      <c r="T48" s="121">
        <f>T47+T22</f>
        <v>0</v>
      </c>
      <c r="U48" s="121">
        <f>U47+U23</f>
        <v>0</v>
      </c>
      <c r="V48" s="121">
        <f>+V47+V24</f>
        <v>0</v>
      </c>
      <c r="W48" s="121">
        <f>+W47+W25</f>
        <v>6.5</v>
      </c>
      <c r="X48" s="121">
        <f>X47+X26</f>
        <v>4.7300000000000004</v>
      </c>
      <c r="Y48" s="121">
        <f>+Y47+Y27</f>
        <v>0</v>
      </c>
      <c r="Z48" s="121">
        <f>+Z47+Z28</f>
        <v>208.82</v>
      </c>
      <c r="AA48" s="121">
        <f>AA47+AA29</f>
        <v>0</v>
      </c>
      <c r="AB48" s="121">
        <f>AB47+AB30</f>
        <v>0</v>
      </c>
      <c r="AC48" s="121">
        <f>AC47+AC31</f>
        <v>0</v>
      </c>
      <c r="AD48" s="121">
        <f>AD47+AD32</f>
        <v>59.629999999999995</v>
      </c>
      <c r="AE48" s="121">
        <f>AE47+AE33</f>
        <v>0</v>
      </c>
      <c r="AF48" s="121">
        <f>AF47+AF34</f>
        <v>0.28000000000000003</v>
      </c>
      <c r="AG48" s="121">
        <f>AG47+AG35</f>
        <v>0</v>
      </c>
      <c r="AH48" s="121">
        <f>AH47+AH36</f>
        <v>0</v>
      </c>
      <c r="AI48" s="121">
        <f>AI47+AI37</f>
        <v>1.17</v>
      </c>
      <c r="AJ48" s="121">
        <f>AJ47+AJ38</f>
        <v>65.78</v>
      </c>
      <c r="AK48" s="121">
        <f>AK47+AK39</f>
        <v>0</v>
      </c>
      <c r="AL48" s="121">
        <f>AL47+AL40</f>
        <v>1.25</v>
      </c>
      <c r="AM48" s="121">
        <f>AM47+AM41</f>
        <v>0</v>
      </c>
      <c r="AN48" s="121">
        <f>AN47+AN42</f>
        <v>3.19</v>
      </c>
      <c r="AO48" s="121">
        <f>AO47+AO43</f>
        <v>0</v>
      </c>
      <c r="AP48" s="121">
        <f>AP47+AP44</f>
        <v>5.49</v>
      </c>
      <c r="AQ48" s="121">
        <f>AQ47+AQ45</f>
        <v>0</v>
      </c>
      <c r="AR48" s="121">
        <f>AR47+AR46</f>
        <v>69.52</v>
      </c>
      <c r="AS48" s="121"/>
      <c r="AT48" s="121"/>
    </row>
    <row r="50" spans="2:37">
      <c r="B50" s="123" t="s">
        <v>156</v>
      </c>
      <c r="C50" s="124" t="s">
        <v>150</v>
      </c>
      <c r="D50" s="125"/>
    </row>
    <row r="51" spans="2:37" ht="15.75">
      <c r="B51" s="123" t="s">
        <v>157</v>
      </c>
      <c r="C51" s="124" t="s">
        <v>151</v>
      </c>
      <c r="D51" s="125"/>
      <c r="AA51" s="92"/>
      <c r="AB51" s="92"/>
      <c r="AC51" s="92"/>
      <c r="AD51" s="92"/>
      <c r="AE51" s="92"/>
      <c r="AF51" s="92"/>
      <c r="AG51" s="92"/>
      <c r="AH51" s="92"/>
      <c r="AI51" s="92"/>
      <c r="AJ51" s="126"/>
      <c r="AK51" s="126"/>
    </row>
    <row r="52" spans="2:37" ht="15.75">
      <c r="B52" s="123" t="s">
        <v>158</v>
      </c>
      <c r="C52" s="124" t="s">
        <v>115</v>
      </c>
      <c r="D52" s="125"/>
      <c r="AA52" s="92"/>
      <c r="AB52" s="92"/>
      <c r="AC52" s="92"/>
      <c r="AD52" s="92"/>
      <c r="AE52" s="92"/>
      <c r="AF52" s="92"/>
      <c r="AG52" s="92"/>
      <c r="AH52" s="92"/>
      <c r="AI52" s="92"/>
      <c r="AJ52" s="126"/>
      <c r="AK52" s="126"/>
    </row>
    <row r="53" spans="2:37" ht="15.75">
      <c r="AA53" s="92"/>
      <c r="AB53" s="92"/>
      <c r="AC53" s="92"/>
      <c r="AD53" s="92"/>
      <c r="AE53" s="92"/>
      <c r="AF53" s="92"/>
      <c r="AG53" s="92"/>
      <c r="AH53" s="92"/>
      <c r="AI53" s="92"/>
      <c r="AJ53" s="126"/>
      <c r="AK53" s="126"/>
    </row>
    <row r="54" spans="2:37" ht="18">
      <c r="B54" s="123" t="s">
        <v>277</v>
      </c>
      <c r="C54" s="123" t="s">
        <v>268</v>
      </c>
      <c r="D54" s="125"/>
      <c r="AA54" s="92"/>
      <c r="AB54" s="92"/>
      <c r="AC54" s="92"/>
      <c r="AD54" s="92"/>
      <c r="AE54" s="92"/>
      <c r="AF54" s="92"/>
      <c r="AG54" s="92"/>
      <c r="AH54" s="92"/>
      <c r="AI54" s="92"/>
      <c r="AJ54" s="126"/>
      <c r="AK54" s="126"/>
    </row>
    <row r="55" spans="2:37" ht="18">
      <c r="B55" s="123" t="s">
        <v>278</v>
      </c>
      <c r="C55" s="123" t="s">
        <v>269</v>
      </c>
      <c r="D55" s="125"/>
    </row>
    <row r="56" spans="2:37">
      <c r="B56" s="123" t="s">
        <v>279</v>
      </c>
      <c r="C56" s="123" t="s">
        <v>270</v>
      </c>
      <c r="D56" s="125"/>
    </row>
    <row r="57" spans="2:37">
      <c r="B57" s="123" t="s">
        <v>280</v>
      </c>
      <c r="C57" s="123" t="s">
        <v>271</v>
      </c>
      <c r="D57" s="125"/>
    </row>
    <row r="58" spans="2:37">
      <c r="B58" s="123" t="s">
        <v>281</v>
      </c>
      <c r="C58" s="123" t="s">
        <v>272</v>
      </c>
      <c r="D58" s="125"/>
    </row>
    <row r="59" spans="2:37" ht="18">
      <c r="B59" s="123" t="s">
        <v>282</v>
      </c>
      <c r="C59" s="123" t="s">
        <v>273</v>
      </c>
      <c r="D59" s="125"/>
    </row>
    <row r="60" spans="2:37" ht="18">
      <c r="B60" s="123" t="s">
        <v>283</v>
      </c>
      <c r="C60" s="123" t="s">
        <v>274</v>
      </c>
      <c r="D60" s="125"/>
    </row>
    <row r="61" spans="2:37">
      <c r="B61" s="123" t="s">
        <v>284</v>
      </c>
      <c r="C61" s="123" t="s">
        <v>275</v>
      </c>
      <c r="D61" s="125"/>
    </row>
    <row r="62" spans="2:37" ht="18">
      <c r="B62" s="123" t="s">
        <v>285</v>
      </c>
      <c r="C62" s="123" t="s">
        <v>276</v>
      </c>
      <c r="D62" s="125"/>
    </row>
    <row r="64" spans="2:37">
      <c r="B64" s="129"/>
    </row>
  </sheetData>
  <sheetProtection selectLockedCells="1"/>
  <mergeCells count="11">
    <mergeCell ref="B5:B6"/>
    <mergeCell ref="C5:C6"/>
    <mergeCell ref="D5:D6"/>
    <mergeCell ref="A1:B1"/>
    <mergeCell ref="A2:AS2"/>
    <mergeCell ref="A3:AT3"/>
    <mergeCell ref="AQ4:AT4"/>
    <mergeCell ref="F5:AR5"/>
    <mergeCell ref="AS5:AS6"/>
    <mergeCell ref="AT5:AT6"/>
    <mergeCell ref="A5:A6"/>
  </mergeCells>
  <phoneticPr fontId="28" type="noConversion"/>
  <pageMargins left="0.47" right="0.16" top="0.64" bottom="0.2" header="0.56999999999999995" footer="0.16"/>
  <pageSetup paperSize="8" orientation="landscape" r:id="rId1"/>
  <headerFooter alignWithMargins="0"/>
  <ignoredErrors>
    <ignoredError sqref="E7:AT8 E48:G48 I48:AT48 E29:AT31 E28:F28 N28:AC28 AE28:AT28 E10:Y10 E9:Y9 AA9:AC9 E13:Y14 E11:M11 AA11:AC11 E12:Y12 AA12:AC12 E17:AT27 E15:I15 AA15:AT15 E33:AT37 E32:Y32 AA32:AT32 E47:AT47 E46:M46 AA46:AC46 E45:AT45 E44:O44 AA44:AT44 K15:M15 AA10:AT10 AA13:AT14 E16:Y16 AA16:AT16 O11 O15 O46:Y46 Q11:R11 Q15:V15 Q44:Y44 X11:Y11 Y15 AE9:AT9 AE11:AT11 AE12:AT12 E41:AT43 E40:AC40 AE40:AT40 AE46:AT46 T11:V11 E39:AT39 E38:Y38 AA38:AT38" unlocked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64"/>
  <sheetViews>
    <sheetView zoomScaleNormal="100" workbookViewId="0">
      <pane xSplit="4" ySplit="6" topLeftCell="E40" activePane="bottomRight" state="frozen"/>
      <selection activeCell="L52" sqref="L52"/>
      <selection pane="topRight" activeCell="L52" sqref="L52"/>
      <selection pane="bottomLeft" activeCell="L52" sqref="L52"/>
      <selection pane="bottomRight" activeCell="L52" sqref="L52"/>
    </sheetView>
  </sheetViews>
  <sheetFormatPr defaultColWidth="7.85546875" defaultRowHeight="12.75"/>
  <cols>
    <col min="1" max="1" width="3.7109375" style="122" customWidth="1"/>
    <col min="2" max="2" width="21.5703125" style="127" customWidth="1"/>
    <col min="3" max="3" width="5.140625" style="128" customWidth="1"/>
    <col min="4" max="4" width="8.7109375" style="93" customWidth="1"/>
    <col min="5" max="5" width="6.7109375" style="93" bestFit="1" customWidth="1"/>
    <col min="6" max="7" width="5.7109375" style="93" bestFit="1" customWidth="1"/>
    <col min="8" max="8" width="5.42578125" style="93" bestFit="1" customWidth="1"/>
    <col min="9" max="11" width="5.7109375" style="93" bestFit="1" customWidth="1"/>
    <col min="12" max="12" width="4.28515625" style="93" bestFit="1" customWidth="1"/>
    <col min="13" max="13" width="5.7109375" style="93" bestFit="1" customWidth="1"/>
    <col min="14" max="14" width="5" style="93" bestFit="1" customWidth="1"/>
    <col min="15" max="15" width="4.140625" style="93" bestFit="1" customWidth="1"/>
    <col min="16" max="16" width="5" style="93" bestFit="1" customWidth="1"/>
    <col min="17" max="17" width="5.7109375" style="93" bestFit="1" customWidth="1"/>
    <col min="18" max="19" width="4.28515625" style="93" bestFit="1" customWidth="1"/>
    <col min="20" max="21" width="3.85546875" style="93" bestFit="1" customWidth="1"/>
    <col min="22" max="22" width="4" style="93" bestFit="1" customWidth="1"/>
    <col min="23" max="23" width="4.42578125" style="93" bestFit="1" customWidth="1"/>
    <col min="24" max="24" width="4.28515625" style="93" bestFit="1" customWidth="1"/>
    <col min="25" max="25" width="3.85546875" style="93" bestFit="1" customWidth="1"/>
    <col min="26" max="26" width="5.7109375" style="93" bestFit="1" customWidth="1"/>
    <col min="27" max="27" width="4.28515625" style="93" bestFit="1" customWidth="1"/>
    <col min="28" max="28" width="4" style="93" bestFit="1" customWidth="1"/>
    <col min="29" max="29" width="4.28515625" style="93" bestFit="1" customWidth="1"/>
    <col min="30" max="30" width="4.7109375" style="93" bestFit="1" customWidth="1"/>
    <col min="31" max="31" width="4.140625" style="93" bestFit="1" customWidth="1"/>
    <col min="32" max="33" width="4" style="93" bestFit="1" customWidth="1"/>
    <col min="34" max="35" width="4.28515625" style="93" bestFit="1" customWidth="1"/>
    <col min="36" max="36" width="5" style="93" bestFit="1" customWidth="1"/>
    <col min="37" max="37" width="3.85546875" style="93" bestFit="1" customWidth="1"/>
    <col min="38" max="38" width="4.140625" style="93" bestFit="1" customWidth="1"/>
    <col min="39" max="40" width="4" style="93" bestFit="1" customWidth="1"/>
    <col min="41" max="41" width="5" style="93" bestFit="1" customWidth="1"/>
    <col min="42" max="42" width="4.7109375" style="93" bestFit="1" customWidth="1"/>
    <col min="43" max="43" width="4.140625" style="93" bestFit="1" customWidth="1"/>
    <col min="44" max="44" width="5.7109375" style="93" bestFit="1" customWidth="1"/>
    <col min="45" max="45" width="7.42578125" style="93" bestFit="1" customWidth="1"/>
    <col min="46" max="46" width="7.7109375" style="93" bestFit="1" customWidth="1"/>
    <col min="47" max="47" width="9.85546875" style="93" customWidth="1"/>
    <col min="48" max="48" width="37.7109375" style="93" customWidth="1"/>
    <col min="49" max="16384" width="7.85546875" style="93"/>
  </cols>
  <sheetData>
    <row r="1" spans="1:48" ht="15.75">
      <c r="A1" s="460" t="s">
        <v>197</v>
      </c>
      <c r="B1" s="460"/>
      <c r="C1" s="80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</row>
    <row r="2" spans="1:48" ht="14.25" customHeight="1">
      <c r="A2" s="461" t="s">
        <v>0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81"/>
    </row>
    <row r="3" spans="1:48" ht="15.75">
      <c r="A3" s="415" t="s">
        <v>198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5"/>
      <c r="AG3" s="415"/>
      <c r="AH3" s="415"/>
      <c r="AI3" s="415"/>
      <c r="AJ3" s="415"/>
      <c r="AK3" s="415"/>
      <c r="AL3" s="415"/>
      <c r="AM3" s="415"/>
      <c r="AN3" s="415"/>
      <c r="AO3" s="415"/>
      <c r="AP3" s="415"/>
      <c r="AQ3" s="415"/>
      <c r="AR3" s="415"/>
      <c r="AS3" s="415"/>
      <c r="AT3" s="415"/>
    </row>
    <row r="4" spans="1:48" ht="15.75">
      <c r="A4" s="94"/>
      <c r="B4" s="86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462" t="s">
        <v>28</v>
      </c>
      <c r="AR4" s="462"/>
      <c r="AS4" s="462"/>
      <c r="AT4" s="462"/>
    </row>
    <row r="5" spans="1:48" ht="14.25" customHeight="1">
      <c r="A5" s="463" t="s">
        <v>16</v>
      </c>
      <c r="B5" s="464" t="s">
        <v>155</v>
      </c>
      <c r="C5" s="457" t="s">
        <v>20</v>
      </c>
      <c r="D5" s="459" t="s">
        <v>127</v>
      </c>
      <c r="E5" s="95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59"/>
      <c r="AC5" s="459"/>
      <c r="AD5" s="459"/>
      <c r="AE5" s="459"/>
      <c r="AF5" s="459"/>
      <c r="AG5" s="459"/>
      <c r="AH5" s="459"/>
      <c r="AI5" s="459"/>
      <c r="AJ5" s="459"/>
      <c r="AK5" s="459"/>
      <c r="AL5" s="459"/>
      <c r="AM5" s="459"/>
      <c r="AN5" s="459"/>
      <c r="AO5" s="459"/>
      <c r="AP5" s="459"/>
      <c r="AQ5" s="459"/>
      <c r="AR5" s="459"/>
      <c r="AS5" s="459" t="s">
        <v>109</v>
      </c>
      <c r="AT5" s="459" t="s">
        <v>184</v>
      </c>
    </row>
    <row r="6" spans="1:48" s="98" customFormat="1" ht="36" customHeight="1">
      <c r="A6" s="463"/>
      <c r="B6" s="465"/>
      <c r="C6" s="458"/>
      <c r="D6" s="459"/>
      <c r="E6" s="96" t="s">
        <v>21</v>
      </c>
      <c r="F6" s="97" t="s">
        <v>79</v>
      </c>
      <c r="G6" s="95" t="s">
        <v>77</v>
      </c>
      <c r="H6" s="95" t="s">
        <v>190</v>
      </c>
      <c r="I6" s="95" t="s">
        <v>51</v>
      </c>
      <c r="J6" s="95" t="s">
        <v>39</v>
      </c>
      <c r="K6" s="95" t="s">
        <v>22</v>
      </c>
      <c r="L6" s="95" t="s">
        <v>23</v>
      </c>
      <c r="M6" s="95" t="s">
        <v>40</v>
      </c>
      <c r="N6" s="95" t="s">
        <v>71</v>
      </c>
      <c r="O6" s="95" t="s">
        <v>46</v>
      </c>
      <c r="P6" s="95" t="s">
        <v>53</v>
      </c>
      <c r="Q6" s="96" t="s">
        <v>24</v>
      </c>
      <c r="R6" s="95" t="s">
        <v>25</v>
      </c>
      <c r="S6" s="95" t="s">
        <v>26</v>
      </c>
      <c r="T6" s="95" t="s">
        <v>118</v>
      </c>
      <c r="U6" s="95" t="s">
        <v>121</v>
      </c>
      <c r="V6" s="95" t="s">
        <v>122</v>
      </c>
      <c r="W6" s="95" t="s">
        <v>120</v>
      </c>
      <c r="X6" s="95" t="s">
        <v>48</v>
      </c>
      <c r="Y6" s="95" t="s">
        <v>41</v>
      </c>
      <c r="Z6" s="95" t="s">
        <v>27</v>
      </c>
      <c r="AA6" s="95" t="s">
        <v>140</v>
      </c>
      <c r="AB6" s="95" t="s">
        <v>119</v>
      </c>
      <c r="AC6" s="95" t="s">
        <v>70</v>
      </c>
      <c r="AD6" s="95" t="s">
        <v>93</v>
      </c>
      <c r="AE6" s="95" t="s">
        <v>94</v>
      </c>
      <c r="AF6" s="95" t="s">
        <v>98</v>
      </c>
      <c r="AG6" s="95" t="s">
        <v>95</v>
      </c>
      <c r="AH6" s="95" t="s">
        <v>114</v>
      </c>
      <c r="AI6" s="95" t="s">
        <v>96</v>
      </c>
      <c r="AJ6" s="95" t="s">
        <v>43</v>
      </c>
      <c r="AK6" s="95" t="s">
        <v>49</v>
      </c>
      <c r="AL6" s="95" t="s">
        <v>142</v>
      </c>
      <c r="AM6" s="95" t="s">
        <v>143</v>
      </c>
      <c r="AN6" s="95" t="s">
        <v>100</v>
      </c>
      <c r="AO6" s="95" t="s">
        <v>148</v>
      </c>
      <c r="AP6" s="95" t="s">
        <v>149</v>
      </c>
      <c r="AQ6" s="95" t="s">
        <v>75</v>
      </c>
      <c r="AR6" s="95" t="s">
        <v>82</v>
      </c>
      <c r="AS6" s="459"/>
      <c r="AT6" s="459"/>
    </row>
    <row r="7" spans="1:48" s="98" customFormat="1" ht="17.25" customHeight="1">
      <c r="A7" s="99">
        <v>1</v>
      </c>
      <c r="B7" s="100" t="s">
        <v>31</v>
      </c>
      <c r="C7" s="101" t="s">
        <v>21</v>
      </c>
      <c r="D7" s="102">
        <v>1037.99</v>
      </c>
      <c r="E7" s="103">
        <f>D7-AS7</f>
        <v>998.47</v>
      </c>
      <c r="F7" s="104">
        <f>SUM(F11:F18)</f>
        <v>0</v>
      </c>
      <c r="G7" s="104">
        <f>SUM(G10:G18)</f>
        <v>0</v>
      </c>
      <c r="H7" s="104">
        <f>SUM(H9,H11:H18)</f>
        <v>0</v>
      </c>
      <c r="I7" s="104">
        <f>SUM(I9:I10,I12:I18)</f>
        <v>0</v>
      </c>
      <c r="J7" s="104">
        <f>SUM(J9:J11,J13:J18)</f>
        <v>0</v>
      </c>
      <c r="K7" s="104">
        <f>SUM(K9:K12,K14:K18)</f>
        <v>0</v>
      </c>
      <c r="L7" s="104">
        <f>SUM(L9:L13,L15:L18)</f>
        <v>0</v>
      </c>
      <c r="M7" s="104">
        <f>SUM(M9:M14,M16:M18)</f>
        <v>0</v>
      </c>
      <c r="N7" s="104">
        <f>SUM(N9:N15,N17:N18)</f>
        <v>10</v>
      </c>
      <c r="O7" s="104">
        <f>SUM(O9:O16,O18)</f>
        <v>0</v>
      </c>
      <c r="P7" s="104">
        <f>SUM(P9:P17)</f>
        <v>10</v>
      </c>
      <c r="Q7" s="105">
        <f>SUM(Q9:Q18)</f>
        <v>19.52</v>
      </c>
      <c r="R7" s="104">
        <f>SUM(R9:R18)</f>
        <v>0</v>
      </c>
      <c r="S7" s="104">
        <f t="shared" ref="S7:AR7" si="0">SUM(S9:S18)</f>
        <v>0</v>
      </c>
      <c r="T7" s="104">
        <f t="shared" si="0"/>
        <v>0</v>
      </c>
      <c r="U7" s="104">
        <f t="shared" si="0"/>
        <v>0</v>
      </c>
      <c r="V7" s="104">
        <f t="shared" si="0"/>
        <v>0</v>
      </c>
      <c r="W7" s="104">
        <f t="shared" si="0"/>
        <v>0</v>
      </c>
      <c r="X7" s="104">
        <f t="shared" si="0"/>
        <v>4</v>
      </c>
      <c r="Y7" s="104">
        <f t="shared" si="0"/>
        <v>0</v>
      </c>
      <c r="Z7" s="104">
        <f t="shared" si="0"/>
        <v>15.519999999999998</v>
      </c>
      <c r="AA7" s="104">
        <f t="shared" si="0"/>
        <v>0</v>
      </c>
      <c r="AB7" s="104">
        <f t="shared" si="0"/>
        <v>0</v>
      </c>
      <c r="AC7" s="104">
        <f t="shared" si="0"/>
        <v>0</v>
      </c>
      <c r="AD7" s="104">
        <f t="shared" si="0"/>
        <v>0</v>
      </c>
      <c r="AE7" s="104">
        <f t="shared" si="0"/>
        <v>0</v>
      </c>
      <c r="AF7" s="104">
        <f t="shared" si="0"/>
        <v>0</v>
      </c>
      <c r="AG7" s="104">
        <f t="shared" si="0"/>
        <v>0</v>
      </c>
      <c r="AH7" s="104">
        <f t="shared" si="0"/>
        <v>0</v>
      </c>
      <c r="AI7" s="104">
        <f t="shared" si="0"/>
        <v>0</v>
      </c>
      <c r="AJ7" s="104">
        <f t="shared" si="0"/>
        <v>0</v>
      </c>
      <c r="AK7" s="104">
        <f t="shared" si="0"/>
        <v>0</v>
      </c>
      <c r="AL7" s="104">
        <f t="shared" si="0"/>
        <v>0</v>
      </c>
      <c r="AM7" s="104">
        <f t="shared" si="0"/>
        <v>0</v>
      </c>
      <c r="AN7" s="104">
        <f t="shared" si="0"/>
        <v>0</v>
      </c>
      <c r="AO7" s="104">
        <f t="shared" si="0"/>
        <v>0</v>
      </c>
      <c r="AP7" s="104">
        <f t="shared" si="0"/>
        <v>0</v>
      </c>
      <c r="AQ7" s="104">
        <f t="shared" si="0"/>
        <v>0</v>
      </c>
      <c r="AR7" s="104">
        <f t="shared" si="0"/>
        <v>0</v>
      </c>
      <c r="AS7" s="106">
        <f>SUM(AS9:AS18)</f>
        <v>39.520000000000003</v>
      </c>
      <c r="AT7" s="107">
        <f>E48</f>
        <v>1038.47</v>
      </c>
      <c r="AV7" s="132" t="s">
        <v>193</v>
      </c>
    </row>
    <row r="8" spans="1:48" s="111" customFormat="1" ht="15">
      <c r="A8" s="99" t="s">
        <v>1</v>
      </c>
      <c r="B8" s="100" t="s">
        <v>78</v>
      </c>
      <c r="C8" s="108" t="s">
        <v>79</v>
      </c>
      <c r="D8" s="102">
        <v>335.57</v>
      </c>
      <c r="E8" s="109">
        <f>SUM(I8:P8)</f>
        <v>10</v>
      </c>
      <c r="F8" s="110">
        <f>D8-AS8</f>
        <v>318.63</v>
      </c>
      <c r="G8" s="105">
        <f>SUM(G10)</f>
        <v>0</v>
      </c>
      <c r="H8" s="105">
        <f>SUM(H9)</f>
        <v>0</v>
      </c>
      <c r="I8" s="105">
        <f>SUM(I9:I10)</f>
        <v>0</v>
      </c>
      <c r="J8" s="105">
        <f t="shared" ref="J8:AS8" si="1">SUM(J9:J10)</f>
        <v>0</v>
      </c>
      <c r="K8" s="105">
        <f t="shared" si="1"/>
        <v>0</v>
      </c>
      <c r="L8" s="105">
        <f t="shared" si="1"/>
        <v>0</v>
      </c>
      <c r="M8" s="105">
        <f t="shared" si="1"/>
        <v>0</v>
      </c>
      <c r="N8" s="105">
        <f t="shared" si="1"/>
        <v>0</v>
      </c>
      <c r="O8" s="105">
        <f t="shared" si="1"/>
        <v>0</v>
      </c>
      <c r="P8" s="105">
        <f t="shared" si="1"/>
        <v>10</v>
      </c>
      <c r="Q8" s="105">
        <f>SUM(Q9:Q10)</f>
        <v>6.9399999999999995</v>
      </c>
      <c r="R8" s="105">
        <f t="shared" si="1"/>
        <v>0</v>
      </c>
      <c r="S8" s="105">
        <f t="shared" si="1"/>
        <v>0</v>
      </c>
      <c r="T8" s="105">
        <f t="shared" si="1"/>
        <v>0</v>
      </c>
      <c r="U8" s="105">
        <f t="shared" si="1"/>
        <v>0</v>
      </c>
      <c r="V8" s="105">
        <f t="shared" si="1"/>
        <v>0</v>
      </c>
      <c r="W8" s="105">
        <f t="shared" si="1"/>
        <v>0</v>
      </c>
      <c r="X8" s="105">
        <f t="shared" si="1"/>
        <v>4</v>
      </c>
      <c r="Y8" s="105">
        <f t="shared" si="1"/>
        <v>0</v>
      </c>
      <c r="Z8" s="105">
        <f t="shared" si="1"/>
        <v>2.94</v>
      </c>
      <c r="AA8" s="105">
        <f t="shared" si="1"/>
        <v>0</v>
      </c>
      <c r="AB8" s="105">
        <f t="shared" si="1"/>
        <v>0</v>
      </c>
      <c r="AC8" s="105">
        <f t="shared" si="1"/>
        <v>0</v>
      </c>
      <c r="AD8" s="105">
        <f t="shared" si="1"/>
        <v>0</v>
      </c>
      <c r="AE8" s="105">
        <f t="shared" si="1"/>
        <v>0</v>
      </c>
      <c r="AF8" s="105">
        <f t="shared" si="1"/>
        <v>0</v>
      </c>
      <c r="AG8" s="105">
        <f t="shared" si="1"/>
        <v>0</v>
      </c>
      <c r="AH8" s="105">
        <f t="shared" si="1"/>
        <v>0</v>
      </c>
      <c r="AI8" s="105">
        <f t="shared" si="1"/>
        <v>0</v>
      </c>
      <c r="AJ8" s="105">
        <f t="shared" si="1"/>
        <v>0</v>
      </c>
      <c r="AK8" s="105">
        <f t="shared" si="1"/>
        <v>0</v>
      </c>
      <c r="AL8" s="105">
        <f t="shared" si="1"/>
        <v>0</v>
      </c>
      <c r="AM8" s="105">
        <f t="shared" si="1"/>
        <v>0</v>
      </c>
      <c r="AN8" s="105">
        <f t="shared" si="1"/>
        <v>0</v>
      </c>
      <c r="AO8" s="105">
        <f t="shared" si="1"/>
        <v>0</v>
      </c>
      <c r="AP8" s="105">
        <f t="shared" si="1"/>
        <v>0</v>
      </c>
      <c r="AQ8" s="105">
        <f t="shared" si="1"/>
        <v>0</v>
      </c>
      <c r="AR8" s="105">
        <f t="shared" si="1"/>
        <v>0</v>
      </c>
      <c r="AS8" s="105">
        <f t="shared" si="1"/>
        <v>16.939999999999998</v>
      </c>
      <c r="AT8" s="108">
        <f>F48</f>
        <v>318.63</v>
      </c>
      <c r="AU8" s="93"/>
      <c r="AV8" s="132" t="s">
        <v>194</v>
      </c>
    </row>
    <row r="9" spans="1:48" s="111" customFormat="1" ht="15">
      <c r="A9" s="99"/>
      <c r="B9" s="100" t="s">
        <v>191</v>
      </c>
      <c r="C9" s="108" t="s">
        <v>77</v>
      </c>
      <c r="D9" s="102">
        <v>335.43</v>
      </c>
      <c r="E9" s="109">
        <f>SUM(H9:P9)</f>
        <v>10</v>
      </c>
      <c r="F9" s="105">
        <f>SUM(H9)</f>
        <v>0</v>
      </c>
      <c r="G9" s="110">
        <f>D9-AS9</f>
        <v>318.49</v>
      </c>
      <c r="H9" s="77"/>
      <c r="I9" s="77"/>
      <c r="J9" s="77"/>
      <c r="K9" s="77"/>
      <c r="L9" s="77"/>
      <c r="M9" s="77"/>
      <c r="N9" s="77"/>
      <c r="O9" s="77"/>
      <c r="P9" s="77">
        <v>10</v>
      </c>
      <c r="Q9" s="105">
        <f>SUM(R9:AQ9)</f>
        <v>6.9399999999999995</v>
      </c>
      <c r="R9" s="77"/>
      <c r="S9" s="77"/>
      <c r="T9" s="77"/>
      <c r="U9" s="77"/>
      <c r="V9" s="77"/>
      <c r="W9" s="77"/>
      <c r="X9" s="77">
        <v>4</v>
      </c>
      <c r="Y9" s="77"/>
      <c r="Z9" s="77">
        <v>2.94</v>
      </c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105">
        <f>SUM(R9:AR9,H9:P9)</f>
        <v>16.939999999999998</v>
      </c>
      <c r="AT9" s="108">
        <f>G48</f>
        <v>318.49</v>
      </c>
      <c r="AU9" s="93"/>
      <c r="AV9" s="132" t="s">
        <v>195</v>
      </c>
    </row>
    <row r="10" spans="1:48" s="111" customFormat="1" ht="15">
      <c r="A10" s="99"/>
      <c r="B10" s="100" t="s">
        <v>192</v>
      </c>
      <c r="C10" s="108" t="s">
        <v>190</v>
      </c>
      <c r="D10" s="102">
        <v>0.14000000000000001</v>
      </c>
      <c r="E10" s="109">
        <f>SUM(G10,I10:P10)</f>
        <v>0</v>
      </c>
      <c r="F10" s="105">
        <f>SUM(G10)</f>
        <v>0</v>
      </c>
      <c r="G10" s="77"/>
      <c r="H10" s="110">
        <f>D10-AS10</f>
        <v>0.14000000000000001</v>
      </c>
      <c r="I10" s="77"/>
      <c r="J10" s="77"/>
      <c r="K10" s="77"/>
      <c r="L10" s="77"/>
      <c r="M10" s="77"/>
      <c r="N10" s="77"/>
      <c r="O10" s="77"/>
      <c r="P10" s="77"/>
      <c r="Q10" s="105">
        <f t="shared" ref="Q10:Q17" si="2">SUM(R10:AQ10)</f>
        <v>0</v>
      </c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105">
        <f>SUM(R10:AR10,I10:P10,G10)</f>
        <v>0</v>
      </c>
      <c r="AT10" s="108">
        <f>H48</f>
        <v>0.14000000000000001</v>
      </c>
      <c r="AU10" s="93"/>
      <c r="AV10" s="132" t="s">
        <v>196</v>
      </c>
    </row>
    <row r="11" spans="1:48" s="111" customFormat="1" ht="15">
      <c r="A11" s="99" t="s">
        <v>2</v>
      </c>
      <c r="B11" s="100" t="s">
        <v>102</v>
      </c>
      <c r="C11" s="108" t="s">
        <v>51</v>
      </c>
      <c r="D11" s="102">
        <v>100.07</v>
      </c>
      <c r="E11" s="109">
        <f>SUM(G11:H11,J11:P11)</f>
        <v>10</v>
      </c>
      <c r="F11" s="105">
        <f>SUM(G11:H11)</f>
        <v>0</v>
      </c>
      <c r="G11" s="77"/>
      <c r="H11" s="77"/>
      <c r="I11" s="110">
        <f>D11-AS11</f>
        <v>88.82</v>
      </c>
      <c r="J11" s="77"/>
      <c r="K11" s="77"/>
      <c r="L11" s="77"/>
      <c r="M11" s="77"/>
      <c r="N11" s="77">
        <v>10</v>
      </c>
      <c r="O11" s="77"/>
      <c r="P11" s="77"/>
      <c r="Q11" s="105">
        <f t="shared" si="2"/>
        <v>1.25</v>
      </c>
      <c r="R11" s="77"/>
      <c r="S11" s="77"/>
      <c r="T11" s="77"/>
      <c r="U11" s="77"/>
      <c r="V11" s="77"/>
      <c r="W11" s="77"/>
      <c r="X11" s="77"/>
      <c r="Y11" s="77"/>
      <c r="Z11" s="77">
        <v>1.25</v>
      </c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105">
        <f>SUM(R11:AR11,J11:P11,G11:H11)</f>
        <v>11.25</v>
      </c>
      <c r="AT11" s="108">
        <f>I48</f>
        <v>88.82</v>
      </c>
      <c r="AU11" s="93"/>
    </row>
    <row r="12" spans="1:48" s="111" customFormat="1" ht="15">
      <c r="A12" s="99" t="s">
        <v>3</v>
      </c>
      <c r="B12" s="100" t="s">
        <v>34</v>
      </c>
      <c r="C12" s="108" t="s">
        <v>39</v>
      </c>
      <c r="D12" s="102">
        <v>313.26</v>
      </c>
      <c r="E12" s="109">
        <f>SUM(G12:I12,K12:P12)</f>
        <v>0</v>
      </c>
      <c r="F12" s="105">
        <f t="shared" ref="F12:F17" si="3">SUM(G12:H12)</f>
        <v>0</v>
      </c>
      <c r="G12" s="77"/>
      <c r="H12" s="77"/>
      <c r="I12" s="77"/>
      <c r="J12" s="110">
        <f>D12-AS12</f>
        <v>305.73</v>
      </c>
      <c r="K12" s="77"/>
      <c r="L12" s="77"/>
      <c r="M12" s="77"/>
      <c r="N12" s="77"/>
      <c r="O12" s="77"/>
      <c r="P12" s="77"/>
      <c r="Q12" s="105">
        <f t="shared" si="2"/>
        <v>7.53</v>
      </c>
      <c r="R12" s="77"/>
      <c r="S12" s="77"/>
      <c r="T12" s="77"/>
      <c r="U12" s="77"/>
      <c r="V12" s="77"/>
      <c r="W12" s="77"/>
      <c r="X12" s="77"/>
      <c r="Y12" s="77"/>
      <c r="Z12" s="77">
        <v>7.53</v>
      </c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105">
        <f>SUM(R12:AR12,K12:P12,G12:I12)</f>
        <v>7.53</v>
      </c>
      <c r="AT12" s="108">
        <f>J48</f>
        <v>305.73</v>
      </c>
      <c r="AU12" s="93"/>
    </row>
    <row r="13" spans="1:48" s="111" customFormat="1" ht="15">
      <c r="A13" s="99" t="s">
        <v>4</v>
      </c>
      <c r="B13" s="100" t="s">
        <v>11</v>
      </c>
      <c r="C13" s="108" t="s">
        <v>22</v>
      </c>
      <c r="D13" s="102">
        <v>198.62</v>
      </c>
      <c r="E13" s="109">
        <f>SUM(G13:J13,L13:P13)</f>
        <v>0</v>
      </c>
      <c r="F13" s="105">
        <f t="shared" si="3"/>
        <v>0</v>
      </c>
      <c r="G13" s="77"/>
      <c r="H13" s="77"/>
      <c r="I13" s="77"/>
      <c r="J13" s="77"/>
      <c r="K13" s="110">
        <f>D13-AS13</f>
        <v>195.52</v>
      </c>
      <c r="L13" s="77"/>
      <c r="M13" s="77"/>
      <c r="N13" s="77"/>
      <c r="O13" s="77"/>
      <c r="P13" s="77"/>
      <c r="Q13" s="105">
        <f t="shared" si="2"/>
        <v>3.1</v>
      </c>
      <c r="R13" s="77"/>
      <c r="S13" s="77"/>
      <c r="T13" s="77"/>
      <c r="U13" s="77"/>
      <c r="V13" s="77"/>
      <c r="W13" s="77"/>
      <c r="X13" s="77"/>
      <c r="Y13" s="77"/>
      <c r="Z13" s="77">
        <v>3.1</v>
      </c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105">
        <f>SUM(R13:AR13,L13:P13,G13:J13)</f>
        <v>3.1</v>
      </c>
      <c r="AT13" s="108">
        <f>K48</f>
        <v>195.52</v>
      </c>
      <c r="AU13" s="93"/>
    </row>
    <row r="14" spans="1:48" s="111" customFormat="1" ht="15">
      <c r="A14" s="99" t="s">
        <v>5</v>
      </c>
      <c r="B14" s="100" t="s">
        <v>12</v>
      </c>
      <c r="C14" s="108" t="s">
        <v>23</v>
      </c>
      <c r="D14" s="102">
        <v>0</v>
      </c>
      <c r="E14" s="109">
        <f>SUM(G14:K14,M14:P14)</f>
        <v>0</v>
      </c>
      <c r="F14" s="105">
        <f t="shared" si="3"/>
        <v>0</v>
      </c>
      <c r="G14" s="77"/>
      <c r="H14" s="77"/>
      <c r="I14" s="77"/>
      <c r="J14" s="77"/>
      <c r="K14" s="77"/>
      <c r="L14" s="110">
        <f>D14-AS14</f>
        <v>0</v>
      </c>
      <c r="M14" s="77"/>
      <c r="N14" s="77"/>
      <c r="O14" s="77"/>
      <c r="P14" s="77"/>
      <c r="Q14" s="105">
        <f t="shared" si="2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105">
        <f>SUM(R14:AR14,M14:P14,G14:K14)</f>
        <v>0</v>
      </c>
      <c r="AT14" s="108">
        <f>L48</f>
        <v>0</v>
      </c>
      <c r="AU14" s="93"/>
    </row>
    <row r="15" spans="1:48" s="111" customFormat="1" ht="15">
      <c r="A15" s="99" t="s">
        <v>36</v>
      </c>
      <c r="B15" s="100" t="s">
        <v>35</v>
      </c>
      <c r="C15" s="108" t="s">
        <v>40</v>
      </c>
      <c r="D15" s="102">
        <v>0</v>
      </c>
      <c r="E15" s="109">
        <f>SUM(G15:L15,N15:P15)</f>
        <v>0</v>
      </c>
      <c r="F15" s="105">
        <f t="shared" si="3"/>
        <v>0</v>
      </c>
      <c r="G15" s="77"/>
      <c r="H15" s="77"/>
      <c r="I15" s="77"/>
      <c r="J15" s="77"/>
      <c r="K15" s="77"/>
      <c r="L15" s="77"/>
      <c r="M15" s="110">
        <f>D15-AS15</f>
        <v>0</v>
      </c>
      <c r="N15" s="77"/>
      <c r="O15" s="77"/>
      <c r="P15" s="77"/>
      <c r="Q15" s="105">
        <f t="shared" si="2"/>
        <v>0</v>
      </c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105">
        <f>SUM(R15:AR15,N15:P15,G15:L15)</f>
        <v>0</v>
      </c>
      <c r="AT15" s="108">
        <f>M48</f>
        <v>0</v>
      </c>
      <c r="AU15" s="93"/>
    </row>
    <row r="16" spans="1:48" s="111" customFormat="1" ht="15">
      <c r="A16" s="99" t="s">
        <v>37</v>
      </c>
      <c r="B16" s="100" t="s">
        <v>83</v>
      </c>
      <c r="C16" s="108" t="s">
        <v>71</v>
      </c>
      <c r="D16" s="102">
        <v>55.28</v>
      </c>
      <c r="E16" s="109">
        <f>SUM(G16:M16,O16:P16)</f>
        <v>0</v>
      </c>
      <c r="F16" s="105">
        <f t="shared" si="3"/>
        <v>0</v>
      </c>
      <c r="G16" s="77"/>
      <c r="H16" s="77"/>
      <c r="I16" s="77"/>
      <c r="J16" s="77"/>
      <c r="K16" s="77"/>
      <c r="L16" s="77"/>
      <c r="M16" s="77"/>
      <c r="N16" s="110">
        <f>D16-AS16</f>
        <v>54.58</v>
      </c>
      <c r="O16" s="77"/>
      <c r="P16" s="77"/>
      <c r="Q16" s="105">
        <f t="shared" si="2"/>
        <v>0.7</v>
      </c>
      <c r="R16" s="77"/>
      <c r="S16" s="77"/>
      <c r="T16" s="77"/>
      <c r="U16" s="77"/>
      <c r="V16" s="77"/>
      <c r="W16" s="77"/>
      <c r="X16" s="77"/>
      <c r="Y16" s="77"/>
      <c r="Z16" s="77">
        <v>0.7</v>
      </c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105">
        <f>SUM(R16:AR16,O16:P16,G16:M16)</f>
        <v>0.7</v>
      </c>
      <c r="AT16" s="108">
        <f>N48</f>
        <v>84.58</v>
      </c>
      <c r="AU16" s="93"/>
    </row>
    <row r="17" spans="1:47" s="111" customFormat="1" ht="15">
      <c r="A17" s="99" t="s">
        <v>47</v>
      </c>
      <c r="B17" s="100" t="s">
        <v>45</v>
      </c>
      <c r="C17" s="108" t="s">
        <v>46</v>
      </c>
      <c r="D17" s="102">
        <v>0</v>
      </c>
      <c r="E17" s="109">
        <f>SUM(G17:N17,P17)</f>
        <v>0</v>
      </c>
      <c r="F17" s="105">
        <f t="shared" si="3"/>
        <v>0</v>
      </c>
      <c r="G17" s="77"/>
      <c r="H17" s="77"/>
      <c r="I17" s="77"/>
      <c r="J17" s="77"/>
      <c r="K17" s="77"/>
      <c r="L17" s="77"/>
      <c r="M17" s="77"/>
      <c r="N17" s="77"/>
      <c r="O17" s="110">
        <f>D17-AS17</f>
        <v>0</v>
      </c>
      <c r="P17" s="77"/>
      <c r="Q17" s="105">
        <f t="shared" si="2"/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105">
        <f>SUM(R17:AR17,P17,G17:N17)</f>
        <v>0</v>
      </c>
      <c r="AT17" s="108">
        <f>O48</f>
        <v>0</v>
      </c>
      <c r="AU17" s="93"/>
    </row>
    <row r="18" spans="1:47" s="111" customFormat="1" ht="15">
      <c r="A18" s="99" t="s">
        <v>176</v>
      </c>
      <c r="B18" s="100" t="s">
        <v>52</v>
      </c>
      <c r="C18" s="108" t="s">
        <v>53</v>
      </c>
      <c r="D18" s="102">
        <v>35.19</v>
      </c>
      <c r="E18" s="109">
        <f>SUM(G18:O18)</f>
        <v>0</v>
      </c>
      <c r="F18" s="105">
        <f>SUM(G18:H18)</f>
        <v>0</v>
      </c>
      <c r="G18" s="77"/>
      <c r="H18" s="77"/>
      <c r="I18" s="77"/>
      <c r="J18" s="77"/>
      <c r="K18" s="77"/>
      <c r="L18" s="77"/>
      <c r="M18" s="77"/>
      <c r="N18" s="77"/>
      <c r="O18" s="77"/>
      <c r="P18" s="110">
        <f>D18-AS18</f>
        <v>35.19</v>
      </c>
      <c r="Q18" s="105">
        <f>SUM(R18:AQ18)</f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105">
        <f>SUM(R18:AR18,G18:O18)</f>
        <v>0</v>
      </c>
      <c r="AT18" s="108">
        <f>P48</f>
        <v>45.19</v>
      </c>
      <c r="AU18" s="93"/>
    </row>
    <row r="19" spans="1:47" s="111" customFormat="1" ht="15">
      <c r="A19" s="99">
        <v>2</v>
      </c>
      <c r="B19" s="99" t="s">
        <v>32</v>
      </c>
      <c r="C19" s="108" t="s">
        <v>24</v>
      </c>
      <c r="D19" s="102">
        <v>289.24</v>
      </c>
      <c r="E19" s="109">
        <f>SUM(G19:P19)</f>
        <v>0</v>
      </c>
      <c r="F19" s="105">
        <f t="shared" ref="F19:F46" si="4">SUM(G19:H19)</f>
        <v>0</v>
      </c>
      <c r="G19" s="105">
        <f>SUM(G20:G45)</f>
        <v>0</v>
      </c>
      <c r="H19" s="105">
        <f t="shared" ref="H19:P19" si="5">SUM(H20:H45)</f>
        <v>0</v>
      </c>
      <c r="I19" s="105">
        <f t="shared" si="5"/>
        <v>0</v>
      </c>
      <c r="J19" s="105">
        <f t="shared" si="5"/>
        <v>0</v>
      </c>
      <c r="K19" s="105">
        <f t="shared" si="5"/>
        <v>0</v>
      </c>
      <c r="L19" s="105">
        <f t="shared" si="5"/>
        <v>0</v>
      </c>
      <c r="M19" s="105">
        <f t="shared" si="5"/>
        <v>0</v>
      </c>
      <c r="N19" s="105">
        <f t="shared" si="5"/>
        <v>0</v>
      </c>
      <c r="O19" s="105">
        <f t="shared" si="5"/>
        <v>0</v>
      </c>
      <c r="P19" s="105">
        <f t="shared" si="5"/>
        <v>0</v>
      </c>
      <c r="Q19" s="110">
        <f>D19-AS19</f>
        <v>288.74</v>
      </c>
      <c r="R19" s="105">
        <f>SUM(R21:R45)</f>
        <v>0</v>
      </c>
      <c r="S19" s="105">
        <f>SUM(S22:S45,S20)</f>
        <v>0</v>
      </c>
      <c r="T19" s="105">
        <f>SUM(T20:T21,T23:T45)</f>
        <v>0</v>
      </c>
      <c r="U19" s="105">
        <f>SUM(U20:U22,U24:U45)</f>
        <v>0</v>
      </c>
      <c r="V19" s="105">
        <f>SUM(V20:V23,V25:V45)</f>
        <v>0</v>
      </c>
      <c r="W19" s="105">
        <f>SUM(W20:W24,W26:W45)</f>
        <v>0</v>
      </c>
      <c r="X19" s="105">
        <f>SUM(X20:X25,X27:X45)</f>
        <v>0</v>
      </c>
      <c r="Y19" s="105">
        <f>SUM(Y20:Y26,Y28:Y45)</f>
        <v>0</v>
      </c>
      <c r="Z19" s="105">
        <f>SUM(Z20:Z27,Z29:Z45)</f>
        <v>0.5</v>
      </c>
      <c r="AA19" s="105">
        <f>SUM(AA20:AA28,AA30:AA45)</f>
        <v>0</v>
      </c>
      <c r="AB19" s="105">
        <f>SUM(AB20:AB29,AB31:AB45)</f>
        <v>0</v>
      </c>
      <c r="AC19" s="105">
        <f>SUM(AC20:AC30,AC32:AC45)</f>
        <v>0</v>
      </c>
      <c r="AD19" s="105">
        <f>SUM(AD20:AD31,AD33:AD45)</f>
        <v>0</v>
      </c>
      <c r="AE19" s="105">
        <f>SUM(AE20:AE32,AE34:AE45)</f>
        <v>0</v>
      </c>
      <c r="AF19" s="105">
        <f>SUM(AF20:AF33,AF35:AF45)</f>
        <v>0</v>
      </c>
      <c r="AG19" s="105">
        <f>SUM(AG20:AG34,AG36:AG45)</f>
        <v>0</v>
      </c>
      <c r="AH19" s="105">
        <f>SUM(AH20:AH35,AH37:AH45)</f>
        <v>0</v>
      </c>
      <c r="AI19" s="105">
        <f>SUM(AI20:AI36,AI38:AI45)</f>
        <v>0</v>
      </c>
      <c r="AJ19" s="105">
        <f>SUM(AJ20:AJ37,AJ39:AJ45)</f>
        <v>0</v>
      </c>
      <c r="AK19" s="105">
        <f>SUM(AK20:AK38,AK40:AK45)</f>
        <v>0</v>
      </c>
      <c r="AL19" s="105">
        <f>SUM(AL20:AL39,AL41:AL45)</f>
        <v>0</v>
      </c>
      <c r="AM19" s="105">
        <f>SUM(AM20:AM40,AM42:AM45)</f>
        <v>0</v>
      </c>
      <c r="AN19" s="105">
        <f>SUM(AN20:AN41,AN43:AN45)</f>
        <v>0</v>
      </c>
      <c r="AO19" s="105">
        <f>SUM(AO20:AO42,AO44:AO45)</f>
        <v>0</v>
      </c>
      <c r="AP19" s="105">
        <f>SUM(AP20:AP43,AP45)</f>
        <v>0</v>
      </c>
      <c r="AQ19" s="105">
        <f>SUM(AQ20:AQ44)</f>
        <v>0</v>
      </c>
      <c r="AR19" s="105">
        <f>SUM(AR20:AR45)</f>
        <v>0</v>
      </c>
      <c r="AS19" s="105">
        <f>SUM(AS20:AS45)</f>
        <v>0.5</v>
      </c>
      <c r="AT19" s="108">
        <f>Q48</f>
        <v>323.8</v>
      </c>
      <c r="AU19" s="93"/>
    </row>
    <row r="20" spans="1:47" s="111" customFormat="1" ht="15">
      <c r="A20" s="99" t="s">
        <v>17</v>
      </c>
      <c r="B20" s="100" t="s">
        <v>13</v>
      </c>
      <c r="C20" s="108" t="s">
        <v>25</v>
      </c>
      <c r="D20" s="102">
        <v>0</v>
      </c>
      <c r="E20" s="109">
        <f>SUM(G20:P20)</f>
        <v>0</v>
      </c>
      <c r="F20" s="105">
        <f t="shared" si="4"/>
        <v>0</v>
      </c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105">
        <f>SUM(S20:AQ20)</f>
        <v>0</v>
      </c>
      <c r="R20" s="110">
        <f>D20-AS20</f>
        <v>0</v>
      </c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105">
        <f>SUM(S20:AR20,G20:P20)</f>
        <v>0</v>
      </c>
      <c r="AT20" s="108">
        <f>R48</f>
        <v>0</v>
      </c>
      <c r="AU20" s="93"/>
    </row>
    <row r="21" spans="1:47" s="111" customFormat="1" ht="15">
      <c r="A21" s="99" t="s">
        <v>6</v>
      </c>
      <c r="B21" s="100" t="s">
        <v>14</v>
      </c>
      <c r="C21" s="108" t="s">
        <v>26</v>
      </c>
      <c r="D21" s="102">
        <v>0</v>
      </c>
      <c r="E21" s="109">
        <f t="shared" ref="E21:E46" si="6">SUM(G21:P21)</f>
        <v>0</v>
      </c>
      <c r="F21" s="105">
        <f t="shared" si="4"/>
        <v>0</v>
      </c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105">
        <f>SUM(R21,T21:AQ21)</f>
        <v>0</v>
      </c>
      <c r="R21" s="77"/>
      <c r="S21" s="110">
        <f>D21-AS21</f>
        <v>0</v>
      </c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105">
        <f>SUM(T21:AR21,R21,G21:P21)</f>
        <v>0</v>
      </c>
      <c r="AT21" s="108">
        <f>S48</f>
        <v>0</v>
      </c>
      <c r="AU21" s="93"/>
    </row>
    <row r="22" spans="1:47" s="111" customFormat="1" ht="15">
      <c r="A22" s="99" t="s">
        <v>7</v>
      </c>
      <c r="B22" s="100" t="s">
        <v>15</v>
      </c>
      <c r="C22" s="108" t="s">
        <v>118</v>
      </c>
      <c r="D22" s="102">
        <v>0</v>
      </c>
      <c r="E22" s="109">
        <f t="shared" si="6"/>
        <v>0</v>
      </c>
      <c r="F22" s="105">
        <f t="shared" si="4"/>
        <v>0</v>
      </c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105">
        <f>SUM(R22:S22,U22:AQ22)</f>
        <v>0</v>
      </c>
      <c r="R22" s="77"/>
      <c r="S22" s="77"/>
      <c r="T22" s="110">
        <f>D22-AS22</f>
        <v>0</v>
      </c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105">
        <f>SUM(U22:AR22,R22:S22,G22:P22)</f>
        <v>0</v>
      </c>
      <c r="AT22" s="108">
        <f>T48</f>
        <v>0</v>
      </c>
      <c r="AU22" s="93"/>
    </row>
    <row r="23" spans="1:47" s="111" customFormat="1" ht="15">
      <c r="A23" s="99" t="s">
        <v>8</v>
      </c>
      <c r="B23" s="100" t="s">
        <v>80</v>
      </c>
      <c r="C23" s="108" t="s">
        <v>121</v>
      </c>
      <c r="D23" s="102">
        <v>0</v>
      </c>
      <c r="E23" s="109">
        <f t="shared" si="6"/>
        <v>0</v>
      </c>
      <c r="F23" s="105">
        <f t="shared" si="4"/>
        <v>0</v>
      </c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105">
        <f>SUM(R23:T23,V23:AQ23)</f>
        <v>0</v>
      </c>
      <c r="R23" s="77"/>
      <c r="S23" s="77"/>
      <c r="T23" s="77"/>
      <c r="U23" s="110">
        <f>D23-AS23</f>
        <v>0</v>
      </c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105">
        <f>SUM(V23:AR23,R23:T23,G23:P23)</f>
        <v>0</v>
      </c>
      <c r="AT23" s="108">
        <f>U48</f>
        <v>0</v>
      </c>
      <c r="AU23" s="93"/>
    </row>
    <row r="24" spans="1:47" s="111" customFormat="1" ht="15">
      <c r="A24" s="99" t="s">
        <v>9</v>
      </c>
      <c r="B24" s="100" t="s">
        <v>84</v>
      </c>
      <c r="C24" s="108" t="s">
        <v>122</v>
      </c>
      <c r="D24" s="102">
        <v>0</v>
      </c>
      <c r="E24" s="109">
        <f t="shared" si="6"/>
        <v>0</v>
      </c>
      <c r="F24" s="105">
        <f t="shared" si="4"/>
        <v>0</v>
      </c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105">
        <f>SUM(R24:U24,W24:AQ24)</f>
        <v>0</v>
      </c>
      <c r="R24" s="77"/>
      <c r="S24" s="77"/>
      <c r="T24" s="77"/>
      <c r="U24" s="77"/>
      <c r="V24" s="110">
        <f>D24-AS24</f>
        <v>0</v>
      </c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105">
        <f>SUM(W24:AR24,R24:U24,G24:P24)</f>
        <v>0</v>
      </c>
      <c r="AT24" s="108">
        <f>V48</f>
        <v>0</v>
      </c>
      <c r="AU24" s="93"/>
    </row>
    <row r="25" spans="1:47" s="111" customFormat="1" ht="15">
      <c r="A25" s="99" t="s">
        <v>10</v>
      </c>
      <c r="B25" s="100" t="s">
        <v>85</v>
      </c>
      <c r="C25" s="108" t="s">
        <v>120</v>
      </c>
      <c r="D25" s="102">
        <v>0</v>
      </c>
      <c r="E25" s="109">
        <f t="shared" si="6"/>
        <v>0</v>
      </c>
      <c r="F25" s="105">
        <f t="shared" si="4"/>
        <v>0</v>
      </c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105">
        <f>SUM(R25:V25,X25:AQ25)</f>
        <v>0</v>
      </c>
      <c r="R25" s="77"/>
      <c r="S25" s="77"/>
      <c r="T25" s="77"/>
      <c r="U25" s="77"/>
      <c r="V25" s="77"/>
      <c r="W25" s="110">
        <f>D25-AS25</f>
        <v>0</v>
      </c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105">
        <f>SUM(X25:AR25,R25:V25,G25:P25)</f>
        <v>0</v>
      </c>
      <c r="AT25" s="108">
        <f>W48</f>
        <v>0</v>
      </c>
      <c r="AU25" s="93"/>
    </row>
    <row r="26" spans="1:47" s="111" customFormat="1" ht="18">
      <c r="A26" s="99" t="s">
        <v>18</v>
      </c>
      <c r="B26" s="100" t="s">
        <v>86</v>
      </c>
      <c r="C26" s="108" t="s">
        <v>48</v>
      </c>
      <c r="D26" s="102">
        <v>0.16</v>
      </c>
      <c r="E26" s="109">
        <f t="shared" si="6"/>
        <v>0</v>
      </c>
      <c r="F26" s="105">
        <f t="shared" si="4"/>
        <v>0</v>
      </c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105">
        <f>SUM(R26:W26,Y26:AQ26)</f>
        <v>0</v>
      </c>
      <c r="R26" s="77"/>
      <c r="S26" s="77"/>
      <c r="T26" s="77"/>
      <c r="U26" s="77"/>
      <c r="V26" s="77"/>
      <c r="W26" s="77"/>
      <c r="X26" s="110">
        <f>D26-AS26</f>
        <v>0.16</v>
      </c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105">
        <f>SUM(Y26:AR26,R26:W26,G26:P26)</f>
        <v>0</v>
      </c>
      <c r="AT26" s="108">
        <f>X48</f>
        <v>4.16</v>
      </c>
      <c r="AU26" s="93"/>
    </row>
    <row r="27" spans="1:47" s="111" customFormat="1" ht="20.25" customHeight="1">
      <c r="A27" s="99" t="s">
        <v>19</v>
      </c>
      <c r="B27" s="100" t="s">
        <v>87</v>
      </c>
      <c r="C27" s="108" t="s">
        <v>41</v>
      </c>
      <c r="D27" s="102">
        <v>0</v>
      </c>
      <c r="E27" s="109">
        <f t="shared" si="6"/>
        <v>0</v>
      </c>
      <c r="F27" s="105">
        <f t="shared" si="4"/>
        <v>0</v>
      </c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105">
        <f>SUM(R27:X27,Z27:AQ27)</f>
        <v>0</v>
      </c>
      <c r="R27" s="77"/>
      <c r="S27" s="77"/>
      <c r="T27" s="77"/>
      <c r="U27" s="77"/>
      <c r="V27" s="77"/>
      <c r="W27" s="77"/>
      <c r="X27" s="77"/>
      <c r="Y27" s="110">
        <f>D27-AS27</f>
        <v>0</v>
      </c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105">
        <f>SUM(Z27:AR27,R27:X27,G27:P27)</f>
        <v>0</v>
      </c>
      <c r="AT27" s="108">
        <f>Y48</f>
        <v>0</v>
      </c>
      <c r="AU27" s="93"/>
    </row>
    <row r="28" spans="1:47" s="111" customFormat="1" ht="20.25" customHeight="1">
      <c r="A28" s="99" t="s">
        <v>42</v>
      </c>
      <c r="B28" s="100" t="s">
        <v>126</v>
      </c>
      <c r="C28" s="108" t="s">
        <v>27</v>
      </c>
      <c r="D28" s="102">
        <v>123.26</v>
      </c>
      <c r="E28" s="109">
        <f t="shared" si="6"/>
        <v>0</v>
      </c>
      <c r="F28" s="105">
        <f t="shared" si="4"/>
        <v>0</v>
      </c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105">
        <f>SUM(R28:Y28,AA28:AQ28)</f>
        <v>0</v>
      </c>
      <c r="R28" s="77"/>
      <c r="S28" s="77"/>
      <c r="T28" s="77"/>
      <c r="U28" s="77"/>
      <c r="V28" s="77"/>
      <c r="W28" s="77"/>
      <c r="X28" s="77"/>
      <c r="Y28" s="77"/>
      <c r="Z28" s="110">
        <f>D28-AS28</f>
        <v>123.26</v>
      </c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105">
        <f>SUM(AA28:AR28,R28:Y28,G28:P28)</f>
        <v>0</v>
      </c>
      <c r="AT28" s="108">
        <f>Z48</f>
        <v>147.52000000000001</v>
      </c>
      <c r="AU28" s="93"/>
    </row>
    <row r="29" spans="1:47" s="111" customFormat="1" ht="15">
      <c r="A29" s="99" t="s">
        <v>125</v>
      </c>
      <c r="B29" s="100" t="s">
        <v>101</v>
      </c>
      <c r="C29" s="100" t="s">
        <v>140</v>
      </c>
      <c r="D29" s="102">
        <v>0</v>
      </c>
      <c r="E29" s="109">
        <f t="shared" si="6"/>
        <v>0</v>
      </c>
      <c r="F29" s="105">
        <f t="shared" si="4"/>
        <v>0</v>
      </c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105">
        <f>SUM(R29:Z29,AB29:AQ29)</f>
        <v>0</v>
      </c>
      <c r="R29" s="77"/>
      <c r="S29" s="77"/>
      <c r="T29" s="77"/>
      <c r="U29" s="77"/>
      <c r="V29" s="77"/>
      <c r="W29" s="77"/>
      <c r="X29" s="77"/>
      <c r="Y29" s="77"/>
      <c r="Z29" s="77"/>
      <c r="AA29" s="110">
        <f>D29-AS29</f>
        <v>0</v>
      </c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105">
        <f>SUM(AB29:AR29,R29:Z29,G29:P29)</f>
        <v>0</v>
      </c>
      <c r="AT29" s="108">
        <f>AA48</f>
        <v>0</v>
      </c>
      <c r="AU29" s="93"/>
    </row>
    <row r="30" spans="1:47" s="111" customFormat="1" ht="15">
      <c r="A30" s="99" t="s">
        <v>167</v>
      </c>
      <c r="B30" s="100" t="s">
        <v>116</v>
      </c>
      <c r="C30" s="108" t="s">
        <v>119</v>
      </c>
      <c r="D30" s="102">
        <v>0</v>
      </c>
      <c r="E30" s="109">
        <f t="shared" si="6"/>
        <v>0</v>
      </c>
      <c r="F30" s="105">
        <f t="shared" si="4"/>
        <v>0</v>
      </c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105">
        <f>SUM(R30:AA30,AC30:AQ30)</f>
        <v>0</v>
      </c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110">
        <f>D30-AS30</f>
        <v>0</v>
      </c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105">
        <f>SUM(AC30:AR30,R30:AA30,G30:P30)</f>
        <v>0</v>
      </c>
      <c r="AT30" s="108">
        <f>AB48</f>
        <v>0</v>
      </c>
      <c r="AU30" s="93"/>
    </row>
    <row r="31" spans="1:47" s="111" customFormat="1" ht="15">
      <c r="A31" s="99" t="s">
        <v>168</v>
      </c>
      <c r="B31" s="100" t="s">
        <v>81</v>
      </c>
      <c r="C31" s="108" t="s">
        <v>70</v>
      </c>
      <c r="D31" s="102">
        <v>0</v>
      </c>
      <c r="E31" s="109">
        <f t="shared" si="6"/>
        <v>0</v>
      </c>
      <c r="F31" s="105">
        <f t="shared" si="4"/>
        <v>0</v>
      </c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105">
        <f>SUM(R31:AB31,AD31:AQ31)</f>
        <v>0</v>
      </c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110">
        <f>D31-AS31</f>
        <v>0</v>
      </c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105">
        <f>SUM(AD31:AR31,R31:AB31,G31:P31)</f>
        <v>0</v>
      </c>
      <c r="AT31" s="108">
        <f>AC48</f>
        <v>0</v>
      </c>
      <c r="AU31" s="93"/>
    </row>
    <row r="32" spans="1:47" s="111" customFormat="1" ht="15">
      <c r="A32" s="99" t="s">
        <v>169</v>
      </c>
      <c r="B32" s="100" t="s">
        <v>88</v>
      </c>
      <c r="C32" s="108" t="s">
        <v>93</v>
      </c>
      <c r="D32" s="102">
        <v>56.02</v>
      </c>
      <c r="E32" s="109">
        <f t="shared" si="6"/>
        <v>0</v>
      </c>
      <c r="F32" s="105">
        <f t="shared" si="4"/>
        <v>0</v>
      </c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105">
        <f>SUM(R32:AC32,AE32:AQ32)</f>
        <v>0</v>
      </c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110">
        <f>D32-AS32</f>
        <v>56.02</v>
      </c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105">
        <f>SUM(AE32:AR32,R32:AC32,G32:P32)</f>
        <v>0</v>
      </c>
      <c r="AT32" s="108">
        <f>AD48</f>
        <v>59.42</v>
      </c>
      <c r="AU32" s="93"/>
    </row>
    <row r="33" spans="1:47" s="111" customFormat="1" ht="15">
      <c r="A33" s="99" t="s">
        <v>170</v>
      </c>
      <c r="B33" s="100" t="s">
        <v>89</v>
      </c>
      <c r="C33" s="108" t="s">
        <v>94</v>
      </c>
      <c r="D33" s="102">
        <v>0</v>
      </c>
      <c r="E33" s="109">
        <f t="shared" si="6"/>
        <v>0</v>
      </c>
      <c r="F33" s="105">
        <f t="shared" si="4"/>
        <v>0</v>
      </c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105">
        <f>SUM(R33:AD33,AF33:AQ33)</f>
        <v>0</v>
      </c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110">
        <f>D33-AS33</f>
        <v>0</v>
      </c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105">
        <f>SUM(AF33:AR33,R33:AD33,G33:P33)</f>
        <v>0</v>
      </c>
      <c r="AT33" s="108">
        <f>AE48</f>
        <v>0</v>
      </c>
      <c r="AU33" s="93"/>
    </row>
    <row r="34" spans="1:47" s="111" customFormat="1" ht="15">
      <c r="A34" s="99" t="s">
        <v>171</v>
      </c>
      <c r="B34" s="100" t="s">
        <v>90</v>
      </c>
      <c r="C34" s="108" t="s">
        <v>98</v>
      </c>
      <c r="D34" s="102">
        <v>0.44</v>
      </c>
      <c r="E34" s="109">
        <f t="shared" si="6"/>
        <v>0</v>
      </c>
      <c r="F34" s="105">
        <f t="shared" si="4"/>
        <v>0</v>
      </c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105">
        <f>SUM(R34:AE34,AG34:AQ34)</f>
        <v>0</v>
      </c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110">
        <f>D34-AS34</f>
        <v>0.44</v>
      </c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105">
        <f>SUM(AG34:AR34,R34:AE34,G34:P34)</f>
        <v>0</v>
      </c>
      <c r="AT34" s="108">
        <f>AF48</f>
        <v>0.44</v>
      </c>
      <c r="AU34" s="93"/>
    </row>
    <row r="35" spans="1:47" s="111" customFormat="1" ht="18">
      <c r="A35" s="99" t="s">
        <v>172</v>
      </c>
      <c r="B35" s="100" t="s">
        <v>113</v>
      </c>
      <c r="C35" s="108" t="s">
        <v>95</v>
      </c>
      <c r="D35" s="102">
        <v>0</v>
      </c>
      <c r="E35" s="109">
        <f t="shared" si="6"/>
        <v>0</v>
      </c>
      <c r="F35" s="105">
        <f t="shared" si="4"/>
        <v>0</v>
      </c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105">
        <f>SUM(R35:AF35,AH35:AQ35)</f>
        <v>0</v>
      </c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110">
        <f>D35-AS35</f>
        <v>0</v>
      </c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105">
        <f>SUM(AH35:AR35,R35:AF35,G35:P35)</f>
        <v>0</v>
      </c>
      <c r="AT35" s="108">
        <f>AG48</f>
        <v>0</v>
      </c>
      <c r="AU35" s="93"/>
    </row>
    <row r="36" spans="1:47" s="111" customFormat="1" ht="15">
      <c r="A36" s="99" t="s">
        <v>173</v>
      </c>
      <c r="B36" s="100" t="s">
        <v>117</v>
      </c>
      <c r="C36" s="108" t="s">
        <v>114</v>
      </c>
      <c r="D36" s="102">
        <v>0</v>
      </c>
      <c r="E36" s="109">
        <f t="shared" si="6"/>
        <v>0</v>
      </c>
      <c r="F36" s="105">
        <f t="shared" si="4"/>
        <v>0</v>
      </c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105">
        <f>SUM(R36:AG36,AI36:AQ36)</f>
        <v>0</v>
      </c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110">
        <f>D36-AS36</f>
        <v>0</v>
      </c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105">
        <f>SUM(AI36:AR36,R36:AG36,G36:P36)</f>
        <v>0</v>
      </c>
      <c r="AT36" s="108">
        <f>AH48</f>
        <v>0</v>
      </c>
      <c r="AU36" s="93"/>
    </row>
    <row r="37" spans="1:47" s="111" customFormat="1" ht="15">
      <c r="A37" s="99" t="s">
        <v>174</v>
      </c>
      <c r="B37" s="100" t="s">
        <v>91</v>
      </c>
      <c r="C37" s="108" t="s">
        <v>96</v>
      </c>
      <c r="D37" s="102">
        <v>0</v>
      </c>
      <c r="E37" s="109">
        <f t="shared" si="6"/>
        <v>0</v>
      </c>
      <c r="F37" s="105">
        <f t="shared" si="4"/>
        <v>0</v>
      </c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105">
        <f>SUM(R37:AH37,AJ37:AQ37)</f>
        <v>0</v>
      </c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110">
        <f>D37-AS37</f>
        <v>0</v>
      </c>
      <c r="AJ37" s="77"/>
      <c r="AK37" s="77"/>
      <c r="AL37" s="77"/>
      <c r="AM37" s="77"/>
      <c r="AN37" s="77"/>
      <c r="AO37" s="77"/>
      <c r="AP37" s="77"/>
      <c r="AQ37" s="77"/>
      <c r="AR37" s="77"/>
      <c r="AS37" s="105">
        <f>SUM(AJ37:AR37,R37:AH37,G37:P37)</f>
        <v>0</v>
      </c>
      <c r="AT37" s="108">
        <f>AI48</f>
        <v>0</v>
      </c>
      <c r="AU37" s="93"/>
    </row>
    <row r="38" spans="1:47" s="111" customFormat="1" ht="18">
      <c r="A38" s="99" t="s">
        <v>175</v>
      </c>
      <c r="B38" s="100" t="s">
        <v>92</v>
      </c>
      <c r="C38" s="108" t="s">
        <v>43</v>
      </c>
      <c r="D38" s="102">
        <v>96.02</v>
      </c>
      <c r="E38" s="109">
        <f t="shared" si="6"/>
        <v>0</v>
      </c>
      <c r="F38" s="105">
        <f t="shared" si="4"/>
        <v>0</v>
      </c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105">
        <f>SUM(R38:AI38,AK38:AQ38)</f>
        <v>0.5</v>
      </c>
      <c r="R38" s="77"/>
      <c r="S38" s="77"/>
      <c r="T38" s="77"/>
      <c r="U38" s="77"/>
      <c r="V38" s="77"/>
      <c r="W38" s="77"/>
      <c r="X38" s="77"/>
      <c r="Y38" s="77"/>
      <c r="Z38" s="77">
        <v>0.5</v>
      </c>
      <c r="AA38" s="77"/>
      <c r="AB38" s="77"/>
      <c r="AC38" s="77"/>
      <c r="AD38" s="77"/>
      <c r="AE38" s="77"/>
      <c r="AF38" s="77"/>
      <c r="AG38" s="77"/>
      <c r="AH38" s="77"/>
      <c r="AI38" s="77"/>
      <c r="AJ38" s="110">
        <f>D38-AS38</f>
        <v>95.52</v>
      </c>
      <c r="AK38" s="77"/>
      <c r="AL38" s="77"/>
      <c r="AM38" s="77"/>
      <c r="AN38" s="77"/>
      <c r="AO38" s="77"/>
      <c r="AP38" s="77"/>
      <c r="AQ38" s="77"/>
      <c r="AR38" s="77"/>
      <c r="AS38" s="105">
        <f>SUM(AK38:AR38,R38:AI38,G38:P38)</f>
        <v>0.5</v>
      </c>
      <c r="AT38" s="108">
        <f>AJ48</f>
        <v>98.52</v>
      </c>
      <c r="AU38" s="93"/>
    </row>
    <row r="39" spans="1:47" s="111" customFormat="1" ht="18">
      <c r="A39" s="99" t="s">
        <v>177</v>
      </c>
      <c r="B39" s="100" t="s">
        <v>99</v>
      </c>
      <c r="C39" s="108" t="s">
        <v>49</v>
      </c>
      <c r="D39" s="102">
        <v>0</v>
      </c>
      <c r="E39" s="109">
        <f t="shared" si="6"/>
        <v>0</v>
      </c>
      <c r="F39" s="105">
        <f t="shared" si="4"/>
        <v>0</v>
      </c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105">
        <f>SUM(R39:AJ39,AL39:AQ39)</f>
        <v>0</v>
      </c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110">
        <f>D39-AS39</f>
        <v>0</v>
      </c>
      <c r="AL39" s="77"/>
      <c r="AM39" s="77"/>
      <c r="AN39" s="77"/>
      <c r="AO39" s="77"/>
      <c r="AP39" s="77"/>
      <c r="AQ39" s="77"/>
      <c r="AR39" s="77"/>
      <c r="AS39" s="105">
        <f>SUM(AL39:AR39,R39:AJ39,G39:P39)</f>
        <v>0</v>
      </c>
      <c r="AT39" s="108">
        <f>AK48</f>
        <v>0</v>
      </c>
      <c r="AU39" s="93"/>
    </row>
    <row r="40" spans="1:47" s="111" customFormat="1" ht="15">
      <c r="A40" s="99" t="s">
        <v>178</v>
      </c>
      <c r="B40" s="100" t="s">
        <v>144</v>
      </c>
      <c r="C40" s="108" t="s">
        <v>142</v>
      </c>
      <c r="D40" s="102">
        <v>1.19</v>
      </c>
      <c r="E40" s="109">
        <f t="shared" si="6"/>
        <v>0</v>
      </c>
      <c r="F40" s="105">
        <f t="shared" si="4"/>
        <v>0</v>
      </c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105">
        <f>SUM(R40:AK40,AM40:AQ40)</f>
        <v>0</v>
      </c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110">
        <f>D40-AS40</f>
        <v>1.19</v>
      </c>
      <c r="AM40" s="77"/>
      <c r="AN40" s="77"/>
      <c r="AO40" s="77"/>
      <c r="AP40" s="77"/>
      <c r="AQ40" s="77"/>
      <c r="AR40" s="77"/>
      <c r="AS40" s="105">
        <f>SUM(AM40:AR40,R40:AK40,G40:P40)</f>
        <v>0</v>
      </c>
      <c r="AT40" s="108">
        <f>AL48</f>
        <v>1.5899999999999999</v>
      </c>
      <c r="AU40" s="93"/>
    </row>
    <row r="41" spans="1:47" s="111" customFormat="1" ht="18">
      <c r="A41" s="99" t="s">
        <v>179</v>
      </c>
      <c r="B41" s="100" t="s">
        <v>145</v>
      </c>
      <c r="C41" s="108" t="s">
        <v>143</v>
      </c>
      <c r="D41" s="102">
        <v>0</v>
      </c>
      <c r="E41" s="109">
        <f t="shared" si="6"/>
        <v>0</v>
      </c>
      <c r="F41" s="105">
        <f t="shared" si="4"/>
        <v>0</v>
      </c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105">
        <f>SUM(R41:AL41,AN41:AQ41)</f>
        <v>0</v>
      </c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110">
        <f>D41-AS41</f>
        <v>0</v>
      </c>
      <c r="AN41" s="77"/>
      <c r="AO41" s="77"/>
      <c r="AP41" s="77"/>
      <c r="AQ41" s="77"/>
      <c r="AR41" s="77"/>
      <c r="AS41" s="105">
        <f>SUM(AN41:AR41,R41:AL41,G41:P41)</f>
        <v>0</v>
      </c>
      <c r="AT41" s="108">
        <f>AM48</f>
        <v>0</v>
      </c>
      <c r="AU41" s="93"/>
    </row>
    <row r="42" spans="1:47" s="111" customFormat="1" ht="15">
      <c r="A42" s="99" t="s">
        <v>180</v>
      </c>
      <c r="B42" s="100" t="s">
        <v>141</v>
      </c>
      <c r="C42" s="108" t="s">
        <v>100</v>
      </c>
      <c r="D42" s="102">
        <v>2.9</v>
      </c>
      <c r="E42" s="109">
        <f t="shared" si="6"/>
        <v>0</v>
      </c>
      <c r="F42" s="105">
        <f t="shared" si="4"/>
        <v>0</v>
      </c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105">
        <f>SUM(R42:AM42,AO42:AQ42)</f>
        <v>0</v>
      </c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110">
        <f>D42-AS42</f>
        <v>2.9</v>
      </c>
      <c r="AO42" s="77"/>
      <c r="AP42" s="77"/>
      <c r="AQ42" s="77"/>
      <c r="AR42" s="77"/>
      <c r="AS42" s="105">
        <f>SUM(AO42:AR42,R42:AM42,G42:P42)</f>
        <v>0</v>
      </c>
      <c r="AT42" s="108">
        <f>AN48</f>
        <v>2.9</v>
      </c>
      <c r="AU42" s="93"/>
    </row>
    <row r="43" spans="1:47" s="111" customFormat="1" ht="15">
      <c r="A43" s="99" t="s">
        <v>181</v>
      </c>
      <c r="B43" s="100" t="s">
        <v>147</v>
      </c>
      <c r="C43" s="108" t="s">
        <v>148</v>
      </c>
      <c r="D43" s="102">
        <v>0.23</v>
      </c>
      <c r="E43" s="109">
        <f t="shared" si="6"/>
        <v>0</v>
      </c>
      <c r="F43" s="105">
        <f t="shared" si="4"/>
        <v>0</v>
      </c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105">
        <f>SUM(R43:AN43,AP43:AQ43)</f>
        <v>0</v>
      </c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110">
        <f>D43-AS43</f>
        <v>0.23</v>
      </c>
      <c r="AP43" s="77"/>
      <c r="AQ43" s="77"/>
      <c r="AR43" s="77"/>
      <c r="AS43" s="105">
        <f>SUM(AP43:AR43,R43:AN43,G43:P43)</f>
        <v>0</v>
      </c>
      <c r="AT43" s="108">
        <f>AO48</f>
        <v>0.23</v>
      </c>
      <c r="AU43" s="93"/>
    </row>
    <row r="44" spans="1:47" s="111" customFormat="1" ht="15">
      <c r="A44" s="99" t="s">
        <v>182</v>
      </c>
      <c r="B44" s="100" t="s">
        <v>146</v>
      </c>
      <c r="C44" s="108" t="s">
        <v>149</v>
      </c>
      <c r="D44" s="102">
        <v>9.02</v>
      </c>
      <c r="E44" s="109">
        <f t="shared" si="6"/>
        <v>0</v>
      </c>
      <c r="F44" s="105">
        <f t="shared" si="4"/>
        <v>0</v>
      </c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105">
        <f>SUM(R44:AO44,AQ44)</f>
        <v>0</v>
      </c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110">
        <f>D44-AS44</f>
        <v>9.02</v>
      </c>
      <c r="AQ44" s="77"/>
      <c r="AR44" s="77"/>
      <c r="AS44" s="105">
        <f>SUM(AQ44:AR44,R44:AO44,G44:P44)</f>
        <v>0</v>
      </c>
      <c r="AT44" s="108">
        <f>AP48</f>
        <v>9.02</v>
      </c>
      <c r="AU44" s="93"/>
    </row>
    <row r="45" spans="1:47" s="111" customFormat="1" ht="15">
      <c r="A45" s="99" t="s">
        <v>183</v>
      </c>
      <c r="B45" s="100" t="s">
        <v>74</v>
      </c>
      <c r="C45" s="108" t="s">
        <v>75</v>
      </c>
      <c r="D45" s="102">
        <v>0</v>
      </c>
      <c r="E45" s="109">
        <f t="shared" si="6"/>
        <v>0</v>
      </c>
      <c r="F45" s="105">
        <f t="shared" si="4"/>
        <v>0</v>
      </c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105">
        <f>SUM(R45:AP45)</f>
        <v>0</v>
      </c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110">
        <f>D45-AS45</f>
        <v>0</v>
      </c>
      <c r="AR45" s="77"/>
      <c r="AS45" s="105">
        <f>SUM(AR45,R45:AP45,G45:P45)</f>
        <v>0</v>
      </c>
      <c r="AT45" s="108">
        <f>AQ48</f>
        <v>0</v>
      </c>
      <c r="AU45" s="93"/>
    </row>
    <row r="46" spans="1:47" s="111" customFormat="1" ht="15">
      <c r="A46" s="112">
        <v>3</v>
      </c>
      <c r="B46" s="113" t="s">
        <v>69</v>
      </c>
      <c r="C46" s="114" t="s">
        <v>82</v>
      </c>
      <c r="D46" s="102">
        <v>199.75</v>
      </c>
      <c r="E46" s="109">
        <f t="shared" si="6"/>
        <v>20</v>
      </c>
      <c r="F46" s="105">
        <f t="shared" si="4"/>
        <v>0</v>
      </c>
      <c r="G46" s="77"/>
      <c r="H46" s="77"/>
      <c r="I46" s="77"/>
      <c r="J46" s="77"/>
      <c r="K46" s="77"/>
      <c r="L46" s="77"/>
      <c r="M46" s="77"/>
      <c r="N46" s="77">
        <v>20</v>
      </c>
      <c r="O46" s="77"/>
      <c r="P46" s="77"/>
      <c r="Q46" s="105">
        <f>SUM(R46:AQ46)</f>
        <v>15.040000000000001</v>
      </c>
      <c r="R46" s="77"/>
      <c r="S46" s="77"/>
      <c r="T46" s="77"/>
      <c r="U46" s="77"/>
      <c r="V46" s="77"/>
      <c r="W46" s="77"/>
      <c r="X46" s="77"/>
      <c r="Y46" s="77"/>
      <c r="Z46" s="77">
        <v>8.24</v>
      </c>
      <c r="AA46" s="77"/>
      <c r="AB46" s="77"/>
      <c r="AC46" s="77"/>
      <c r="AD46" s="77">
        <v>3.4</v>
      </c>
      <c r="AE46" s="77"/>
      <c r="AF46" s="77"/>
      <c r="AG46" s="77"/>
      <c r="AH46" s="77"/>
      <c r="AI46" s="77"/>
      <c r="AJ46" s="77">
        <v>3</v>
      </c>
      <c r="AK46" s="77"/>
      <c r="AL46" s="77">
        <v>0.4</v>
      </c>
      <c r="AM46" s="77"/>
      <c r="AN46" s="77"/>
      <c r="AO46" s="77"/>
      <c r="AP46" s="77"/>
      <c r="AQ46" s="77"/>
      <c r="AR46" s="110">
        <f>D46-AS46</f>
        <v>164.71</v>
      </c>
      <c r="AS46" s="105">
        <f>SUM(R46:AQ46,G46:P46)</f>
        <v>35.04</v>
      </c>
      <c r="AT46" s="108">
        <f>AR48</f>
        <v>164.71</v>
      </c>
      <c r="AU46" s="93"/>
    </row>
    <row r="47" spans="1:47" ht="16.5" customHeight="1">
      <c r="A47" s="115"/>
      <c r="B47" s="116" t="s">
        <v>110</v>
      </c>
      <c r="C47" s="117"/>
      <c r="D47" s="77"/>
      <c r="E47" s="105">
        <f>SUM(G47:P47)</f>
        <v>40</v>
      </c>
      <c r="F47" s="105">
        <f>SUM(G47:H47)</f>
        <v>0</v>
      </c>
      <c r="G47" s="105">
        <f>SUM(G20:G46,G10:G18)</f>
        <v>0</v>
      </c>
      <c r="H47" s="105">
        <f>SUM(H20:H46,H11:H18,H9)</f>
        <v>0</v>
      </c>
      <c r="I47" s="105">
        <f>SUM(I20:I46,I12:I18,I9:I10)</f>
        <v>0</v>
      </c>
      <c r="J47" s="105">
        <f>SUM(J20:J46,J13:J18,J9:J11)</f>
        <v>0</v>
      </c>
      <c r="K47" s="105">
        <f>SUM(K20:K46,K14:K18,K9:K12)</f>
        <v>0</v>
      </c>
      <c r="L47" s="105">
        <f>SUM(L20:L46,L15:L18,L9:L13)</f>
        <v>0</v>
      </c>
      <c r="M47" s="105">
        <f>SUM(M20:M46,M16:M18,M9:M14)</f>
        <v>0</v>
      </c>
      <c r="N47" s="105">
        <f>SUM(N20:N46,N17:N18,N9:N15)</f>
        <v>30</v>
      </c>
      <c r="O47" s="105">
        <f>SUM(O20:O46,O18,O9:O16)</f>
        <v>0</v>
      </c>
      <c r="P47" s="105">
        <f>SUM(P20:P46,P9:P17)</f>
        <v>10</v>
      </c>
      <c r="Q47" s="105">
        <f>SUM(R47:AQ47)</f>
        <v>35.059999999999995</v>
      </c>
      <c r="R47" s="105">
        <f>SUM(R21:R46,R9:R18)</f>
        <v>0</v>
      </c>
      <c r="S47" s="105">
        <f>SUM(S22:S46,S20,S9:S18)</f>
        <v>0</v>
      </c>
      <c r="T47" s="105">
        <f>SUM(T23:T46,T20:T21,T9:T18)</f>
        <v>0</v>
      </c>
      <c r="U47" s="105">
        <f>SUM(U24:U46,U20:U22,U9:U18)</f>
        <v>0</v>
      </c>
      <c r="V47" s="105">
        <f>SUM(V25:V46,V20:V23,V9:V18)</f>
        <v>0</v>
      </c>
      <c r="W47" s="105">
        <f>SUM(W26:W46,W20:W24,W9:W18)</f>
        <v>0</v>
      </c>
      <c r="X47" s="105">
        <f>SUM(X27:X46,X20:X25,X9:X18)</f>
        <v>4</v>
      </c>
      <c r="Y47" s="105">
        <f>SUM(Y28:Y46,Y20:Y26,Y9:Y18)</f>
        <v>0</v>
      </c>
      <c r="Z47" s="105">
        <f>SUM(Z29:Z46,Z20:Z27,Z9:Z18)</f>
        <v>24.26</v>
      </c>
      <c r="AA47" s="105">
        <f>SUM(AA30:AA46,AA20:AA28,AA9:AA18)</f>
        <v>0</v>
      </c>
      <c r="AB47" s="105">
        <f>SUM(AB31:AB46,AB20:AB29,AB9:AB18)</f>
        <v>0</v>
      </c>
      <c r="AC47" s="105">
        <f>SUM(AC32:AC46,AC20:AC30,AC9:AC18)</f>
        <v>0</v>
      </c>
      <c r="AD47" s="105">
        <f>SUM(AD33:AD46,AD20:AD31,AD9:AD18)</f>
        <v>3.4</v>
      </c>
      <c r="AE47" s="105">
        <f>SUM(AE34:AE46,AE20:AE32,AE9:AE18)</f>
        <v>0</v>
      </c>
      <c r="AF47" s="105">
        <f>SUM(AF35:AF46,AF20:AF33,AF9:AF18)</f>
        <v>0</v>
      </c>
      <c r="AG47" s="105">
        <f>SUM(AG36:AG46,AG20:AG34,AG9:AG18)</f>
        <v>0</v>
      </c>
      <c r="AH47" s="105">
        <f>SUM(AH37:AH46,AH20:AH35,AH9:AH18)</f>
        <v>0</v>
      </c>
      <c r="AI47" s="105">
        <f>SUM(AI9:AI18,AI20:AI36,AI38:AI46)</f>
        <v>0</v>
      </c>
      <c r="AJ47" s="105">
        <f>SUM(AJ39:AJ46,AJ20:AJ37,AJ9:AJ18)</f>
        <v>3</v>
      </c>
      <c r="AK47" s="105">
        <f>SUM(AK40:AK46,AK20:AK38,AK9:AK18)</f>
        <v>0</v>
      </c>
      <c r="AL47" s="105">
        <f>SUM(AL41:AL46,AL20:AL39,AL9:AL18)</f>
        <v>0.4</v>
      </c>
      <c r="AM47" s="105">
        <f>SUM(AM42:AM46,AM20:AM40,AM9:AM18)</f>
        <v>0</v>
      </c>
      <c r="AN47" s="105">
        <f>SUM(AN43:AN46,AN20:AN41,AN9:AN18)</f>
        <v>0</v>
      </c>
      <c r="AO47" s="105">
        <f>SUM(AO44:AO46,AO20:AO42,AO9:AO18)</f>
        <v>0</v>
      </c>
      <c r="AP47" s="105">
        <f>SUM(AP45:AP46,AP20:AP43,AP9:AP18)</f>
        <v>0</v>
      </c>
      <c r="AQ47" s="105">
        <f>SUM(AQ46,AQ20:AQ44,AQ9:AQ18)</f>
        <v>0</v>
      </c>
      <c r="AR47" s="105">
        <f>SUM(AR20:AR45,AR9:AR18)</f>
        <v>0</v>
      </c>
      <c r="AS47" s="77"/>
      <c r="AT47" s="77"/>
    </row>
    <row r="48" spans="1:47" ht="16.5" customHeight="1">
      <c r="A48" s="118"/>
      <c r="B48" s="119" t="s">
        <v>111</v>
      </c>
      <c r="C48" s="120"/>
      <c r="D48" s="121"/>
      <c r="E48" s="121">
        <f>E47+E7</f>
        <v>1038.47</v>
      </c>
      <c r="F48" s="121">
        <f>F8+F47</f>
        <v>318.63</v>
      </c>
      <c r="G48" s="121">
        <f>G47+G9</f>
        <v>318.49</v>
      </c>
      <c r="H48" s="121">
        <f>H10+H47</f>
        <v>0.14000000000000001</v>
      </c>
      <c r="I48" s="121">
        <f>I11+I47</f>
        <v>88.82</v>
      </c>
      <c r="J48" s="121">
        <f>J12+J47</f>
        <v>305.73</v>
      </c>
      <c r="K48" s="121">
        <f>K13+K47</f>
        <v>195.52</v>
      </c>
      <c r="L48" s="121">
        <f>L14+L47</f>
        <v>0</v>
      </c>
      <c r="M48" s="121">
        <f>M15+M47</f>
        <v>0</v>
      </c>
      <c r="N48" s="121">
        <f>N47+N16</f>
        <v>84.58</v>
      </c>
      <c r="O48" s="121">
        <f>O47+O17</f>
        <v>0</v>
      </c>
      <c r="P48" s="121">
        <f>P47+P18</f>
        <v>45.19</v>
      </c>
      <c r="Q48" s="121">
        <f>SUM(Q47,Q19)</f>
        <v>323.8</v>
      </c>
      <c r="R48" s="121">
        <f>R47+R20</f>
        <v>0</v>
      </c>
      <c r="S48" s="121">
        <f>S47+S21</f>
        <v>0</v>
      </c>
      <c r="T48" s="121">
        <f>T47+T22</f>
        <v>0</v>
      </c>
      <c r="U48" s="121">
        <f>U47+U23</f>
        <v>0</v>
      </c>
      <c r="V48" s="121">
        <f>+V47+V24</f>
        <v>0</v>
      </c>
      <c r="W48" s="121">
        <f>+W47+W25</f>
        <v>0</v>
      </c>
      <c r="X48" s="121">
        <f>X47+X26</f>
        <v>4.16</v>
      </c>
      <c r="Y48" s="121">
        <f>+Y47+Y27</f>
        <v>0</v>
      </c>
      <c r="Z48" s="121">
        <f>+Z47+Z28</f>
        <v>147.52000000000001</v>
      </c>
      <c r="AA48" s="121">
        <f>AA47+AA29</f>
        <v>0</v>
      </c>
      <c r="AB48" s="121">
        <f>AB47+AB30</f>
        <v>0</v>
      </c>
      <c r="AC48" s="121">
        <f>AC47+AC31</f>
        <v>0</v>
      </c>
      <c r="AD48" s="121">
        <f>AD47+AD32</f>
        <v>59.42</v>
      </c>
      <c r="AE48" s="121">
        <f>AE47+AE33</f>
        <v>0</v>
      </c>
      <c r="AF48" s="121">
        <f>AF47+AF34</f>
        <v>0.44</v>
      </c>
      <c r="AG48" s="121">
        <f>AG47+AG35</f>
        <v>0</v>
      </c>
      <c r="AH48" s="121">
        <f>AH47+AH36</f>
        <v>0</v>
      </c>
      <c r="AI48" s="121">
        <f>AI47+AI37</f>
        <v>0</v>
      </c>
      <c r="AJ48" s="121">
        <f>AJ47+AJ38</f>
        <v>98.52</v>
      </c>
      <c r="AK48" s="121">
        <f>AK47+AK39</f>
        <v>0</v>
      </c>
      <c r="AL48" s="121">
        <f>AL47+AL40</f>
        <v>1.5899999999999999</v>
      </c>
      <c r="AM48" s="121">
        <f>AM47+AM41</f>
        <v>0</v>
      </c>
      <c r="AN48" s="121">
        <f>AN47+AN42</f>
        <v>2.9</v>
      </c>
      <c r="AO48" s="121">
        <f>AO47+AO43</f>
        <v>0.23</v>
      </c>
      <c r="AP48" s="121">
        <f>AP47+AP44</f>
        <v>9.02</v>
      </c>
      <c r="AQ48" s="121">
        <f>AQ47+AQ45</f>
        <v>0</v>
      </c>
      <c r="AR48" s="121">
        <f>AR47+AR46</f>
        <v>164.71</v>
      </c>
      <c r="AS48" s="121"/>
      <c r="AT48" s="121"/>
    </row>
    <row r="50" spans="2:37">
      <c r="B50" s="123" t="s">
        <v>156</v>
      </c>
      <c r="C50" s="124" t="s">
        <v>150</v>
      </c>
      <c r="D50" s="125"/>
    </row>
    <row r="51" spans="2:37" ht="15.75">
      <c r="B51" s="123" t="s">
        <v>157</v>
      </c>
      <c r="C51" s="124" t="s">
        <v>151</v>
      </c>
      <c r="D51" s="125"/>
      <c r="AA51" s="92"/>
      <c r="AB51" s="92"/>
      <c r="AC51" s="92"/>
      <c r="AD51" s="92"/>
      <c r="AE51" s="92"/>
      <c r="AF51" s="92"/>
      <c r="AG51" s="92"/>
      <c r="AH51" s="92"/>
      <c r="AI51" s="92"/>
      <c r="AJ51" s="126"/>
      <c r="AK51" s="126"/>
    </row>
    <row r="52" spans="2:37" ht="15.75">
      <c r="B52" s="123" t="s">
        <v>158</v>
      </c>
      <c r="C52" s="124" t="s">
        <v>115</v>
      </c>
      <c r="D52" s="125"/>
      <c r="AA52" s="92"/>
      <c r="AB52" s="92"/>
      <c r="AC52" s="92"/>
      <c r="AD52" s="92"/>
      <c r="AE52" s="92"/>
      <c r="AF52" s="92"/>
      <c r="AG52" s="92"/>
      <c r="AH52" s="92"/>
      <c r="AI52" s="92"/>
      <c r="AJ52" s="126"/>
      <c r="AK52" s="126"/>
    </row>
    <row r="53" spans="2:37" ht="15.75">
      <c r="AA53" s="92"/>
      <c r="AB53" s="92"/>
      <c r="AC53" s="92"/>
      <c r="AD53" s="92"/>
      <c r="AE53" s="92"/>
      <c r="AF53" s="92"/>
      <c r="AG53" s="92"/>
      <c r="AH53" s="92"/>
      <c r="AI53" s="92"/>
      <c r="AJ53" s="126"/>
      <c r="AK53" s="126"/>
    </row>
    <row r="54" spans="2:37" ht="18">
      <c r="B54" s="123" t="s">
        <v>277</v>
      </c>
      <c r="C54" s="123" t="s">
        <v>268</v>
      </c>
      <c r="D54" s="125"/>
      <c r="AA54" s="92"/>
      <c r="AB54" s="92"/>
      <c r="AC54" s="92"/>
      <c r="AD54" s="92"/>
      <c r="AE54" s="92"/>
      <c r="AF54" s="92"/>
      <c r="AG54" s="92"/>
      <c r="AH54" s="92"/>
      <c r="AI54" s="92"/>
      <c r="AJ54" s="126"/>
      <c r="AK54" s="126"/>
    </row>
    <row r="55" spans="2:37" ht="18">
      <c r="B55" s="123" t="s">
        <v>278</v>
      </c>
      <c r="C55" s="123" t="s">
        <v>269</v>
      </c>
      <c r="D55" s="125"/>
    </row>
    <row r="56" spans="2:37">
      <c r="B56" s="123" t="s">
        <v>279</v>
      </c>
      <c r="C56" s="123" t="s">
        <v>270</v>
      </c>
      <c r="D56" s="125"/>
    </row>
    <row r="57" spans="2:37">
      <c r="B57" s="123" t="s">
        <v>280</v>
      </c>
      <c r="C57" s="123" t="s">
        <v>271</v>
      </c>
      <c r="D57" s="125"/>
    </row>
    <row r="58" spans="2:37">
      <c r="B58" s="123" t="s">
        <v>281</v>
      </c>
      <c r="C58" s="123" t="s">
        <v>272</v>
      </c>
      <c r="D58" s="125"/>
    </row>
    <row r="59" spans="2:37" ht="18">
      <c r="B59" s="123" t="s">
        <v>282</v>
      </c>
      <c r="C59" s="123" t="s">
        <v>273</v>
      </c>
      <c r="D59" s="125"/>
    </row>
    <row r="60" spans="2:37" ht="18">
      <c r="B60" s="123" t="s">
        <v>283</v>
      </c>
      <c r="C60" s="123" t="s">
        <v>274</v>
      </c>
      <c r="D60" s="125"/>
    </row>
    <row r="61" spans="2:37">
      <c r="B61" s="123" t="s">
        <v>284</v>
      </c>
      <c r="C61" s="123" t="s">
        <v>275</v>
      </c>
      <c r="D61" s="125"/>
    </row>
    <row r="62" spans="2:37" ht="18">
      <c r="B62" s="123" t="s">
        <v>285</v>
      </c>
      <c r="C62" s="123" t="s">
        <v>276</v>
      </c>
      <c r="D62" s="125"/>
    </row>
    <row r="64" spans="2:37">
      <c r="B64" s="129"/>
    </row>
  </sheetData>
  <sheetProtection selectLockedCells="1"/>
  <mergeCells count="11">
    <mergeCell ref="B5:B6"/>
    <mergeCell ref="C5:C6"/>
    <mergeCell ref="D5:D6"/>
    <mergeCell ref="A1:B1"/>
    <mergeCell ref="A2:AS2"/>
    <mergeCell ref="A3:AT3"/>
    <mergeCell ref="AQ4:AT4"/>
    <mergeCell ref="F5:AR5"/>
    <mergeCell ref="AS5:AS6"/>
    <mergeCell ref="AT5:AT6"/>
    <mergeCell ref="A5:A6"/>
  </mergeCells>
  <phoneticPr fontId="28" type="noConversion"/>
  <pageMargins left="0.47" right="0.16" top="0.64" bottom="0.2" header="0.56999999999999995" footer="0.16"/>
  <pageSetup paperSize="8" orientation="landscape" r:id="rId1"/>
  <headerFooter alignWithMargins="0"/>
  <ignoredErrors>
    <ignoredError sqref="E7:AT8 E48:G48 I48:AT48 E30:AT31 E28:F28 N28:AT28 E19:AT25 E18:H18 J18:AT18 E33:AT37 E32:H32 J32:AT32 E27:F27 E26:F26 N26:AT26 E29:F29 N29:AT29 N27:AT27 E10:M10 E9:M9 AE9:AT9 E13:W14 E12:W12 AE12:AT12 E17:AT17 E15:I15 AE15:AT15 E11:M11 Q11:R11 AE11:AT11 AE10:AT10 AE13:AT14 O9 K15:M15 O10:W10 O11 O15:W15 E47:AT47 E46:M46 O46:Y46 Q9:W9 E16:Y16 AA16:AT16 E39:AT45 E38:Y38 AA38:AT38 AA46:AC46 AE46:AI46 AK46 AM46:AT46 T11:W11" unlocked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64"/>
  <sheetViews>
    <sheetView zoomScaleNormal="100" workbookViewId="0">
      <pane xSplit="4" ySplit="6" topLeftCell="E40" activePane="bottomRight" state="frozen"/>
      <selection activeCell="L52" sqref="L52"/>
      <selection pane="topRight" activeCell="L52" sqref="L52"/>
      <selection pane="bottomLeft" activeCell="L52" sqref="L52"/>
      <selection pane="bottomRight" activeCell="L52" sqref="L52"/>
    </sheetView>
  </sheetViews>
  <sheetFormatPr defaultColWidth="7.85546875" defaultRowHeight="12.75"/>
  <cols>
    <col min="1" max="1" width="3.7109375" style="122" customWidth="1"/>
    <col min="2" max="2" width="21.5703125" style="127" customWidth="1"/>
    <col min="3" max="3" width="5.140625" style="128" customWidth="1"/>
    <col min="4" max="4" width="8.7109375" style="93" customWidth="1"/>
    <col min="5" max="5" width="6.7109375" style="93" bestFit="1" customWidth="1"/>
    <col min="6" max="7" width="5.7109375" style="93" bestFit="1" customWidth="1"/>
    <col min="8" max="9" width="4.28515625" style="93" bestFit="1" customWidth="1"/>
    <col min="10" max="10" width="5.7109375" style="93" bestFit="1" customWidth="1"/>
    <col min="11" max="11" width="4" style="93" bestFit="1" customWidth="1"/>
    <col min="12" max="12" width="4.140625" style="93" bestFit="1" customWidth="1"/>
    <col min="13" max="13" width="3.7109375" style="93" bestFit="1" customWidth="1"/>
    <col min="14" max="14" width="5" style="93" bestFit="1" customWidth="1"/>
    <col min="15" max="15" width="4" style="93" bestFit="1" customWidth="1"/>
    <col min="16" max="16" width="5" style="93" bestFit="1" customWidth="1"/>
    <col min="17" max="17" width="5.7109375" style="93" bestFit="1" customWidth="1"/>
    <col min="18" max="18" width="4" style="93" bestFit="1" customWidth="1"/>
    <col min="19" max="19" width="4.140625" style="93" bestFit="1" customWidth="1"/>
    <col min="20" max="21" width="3.7109375" style="93" bestFit="1" customWidth="1"/>
    <col min="22" max="22" width="4" style="93" bestFit="1" customWidth="1"/>
    <col min="23" max="24" width="4.28515625" style="93" bestFit="1" customWidth="1"/>
    <col min="25" max="25" width="3.7109375" style="93" bestFit="1" customWidth="1"/>
    <col min="26" max="26" width="5.7109375" style="93" bestFit="1" customWidth="1"/>
    <col min="27" max="27" width="4" style="93" bestFit="1" customWidth="1"/>
    <col min="28" max="28" width="3.85546875" style="93" bestFit="1" customWidth="1"/>
    <col min="29" max="29" width="4.140625" style="93" bestFit="1" customWidth="1"/>
    <col min="30" max="30" width="5.7109375" style="93" bestFit="1" customWidth="1"/>
    <col min="31" max="31" width="4" style="93" bestFit="1" customWidth="1"/>
    <col min="32" max="32" width="4.28515625" style="93" bestFit="1" customWidth="1"/>
    <col min="33" max="33" width="3.7109375" style="93" bestFit="1" customWidth="1"/>
    <col min="34" max="34" width="4.28515625" style="93" bestFit="1" customWidth="1"/>
    <col min="35" max="35" width="4" style="93" bestFit="1" customWidth="1"/>
    <col min="36" max="36" width="5" style="93" bestFit="1" customWidth="1"/>
    <col min="37" max="37" width="3.85546875" style="93" bestFit="1" customWidth="1"/>
    <col min="38" max="38" width="4.28515625" style="93" bestFit="1" customWidth="1"/>
    <col min="39" max="39" width="3.85546875" style="93" bestFit="1" customWidth="1"/>
    <col min="40" max="40" width="4.28515625" style="93" bestFit="1" customWidth="1"/>
    <col min="41" max="41" width="4" style="93" bestFit="1" customWidth="1"/>
    <col min="42" max="42" width="5" style="93" bestFit="1" customWidth="1"/>
    <col min="43" max="43" width="4.28515625" style="93" bestFit="1" customWidth="1"/>
    <col min="44" max="44" width="5" style="93" bestFit="1" customWidth="1"/>
    <col min="45" max="45" width="7.42578125" style="93" bestFit="1" customWidth="1"/>
    <col min="46" max="46" width="7.7109375" style="93" bestFit="1" customWidth="1"/>
    <col min="47" max="47" width="9.85546875" style="93" customWidth="1"/>
    <col min="48" max="48" width="32.85546875" style="93" customWidth="1"/>
    <col min="49" max="16384" width="7.85546875" style="93"/>
  </cols>
  <sheetData>
    <row r="1" spans="1:48" ht="15.75">
      <c r="A1" s="460" t="s">
        <v>197</v>
      </c>
      <c r="B1" s="460"/>
      <c r="C1" s="80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</row>
    <row r="2" spans="1:48" ht="14.25" customHeight="1">
      <c r="A2" s="461" t="s">
        <v>0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81"/>
    </row>
    <row r="3" spans="1:48" ht="15.75">
      <c r="A3" s="415" t="s">
        <v>198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5"/>
      <c r="AG3" s="415"/>
      <c r="AH3" s="415"/>
      <c r="AI3" s="415"/>
      <c r="AJ3" s="415"/>
      <c r="AK3" s="415"/>
      <c r="AL3" s="415"/>
      <c r="AM3" s="415"/>
      <c r="AN3" s="415"/>
      <c r="AO3" s="415"/>
      <c r="AP3" s="415"/>
      <c r="AQ3" s="415"/>
      <c r="AR3" s="415"/>
      <c r="AS3" s="415"/>
      <c r="AT3" s="415"/>
    </row>
    <row r="4" spans="1:48" ht="15.75">
      <c r="A4" s="94"/>
      <c r="B4" s="86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462" t="s">
        <v>28</v>
      </c>
      <c r="AR4" s="462"/>
      <c r="AS4" s="462"/>
      <c r="AT4" s="462"/>
    </row>
    <row r="5" spans="1:48" ht="14.25" customHeight="1">
      <c r="A5" s="463" t="s">
        <v>16</v>
      </c>
      <c r="B5" s="464" t="s">
        <v>155</v>
      </c>
      <c r="C5" s="457" t="s">
        <v>20</v>
      </c>
      <c r="D5" s="459" t="s">
        <v>127</v>
      </c>
      <c r="E5" s="95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59"/>
      <c r="AC5" s="459"/>
      <c r="AD5" s="459"/>
      <c r="AE5" s="459"/>
      <c r="AF5" s="459"/>
      <c r="AG5" s="459"/>
      <c r="AH5" s="459"/>
      <c r="AI5" s="459"/>
      <c r="AJ5" s="459"/>
      <c r="AK5" s="459"/>
      <c r="AL5" s="459"/>
      <c r="AM5" s="459"/>
      <c r="AN5" s="459"/>
      <c r="AO5" s="459"/>
      <c r="AP5" s="459"/>
      <c r="AQ5" s="459"/>
      <c r="AR5" s="459"/>
      <c r="AS5" s="459" t="s">
        <v>109</v>
      </c>
      <c r="AT5" s="459" t="s">
        <v>184</v>
      </c>
    </row>
    <row r="6" spans="1:48" s="98" customFormat="1" ht="36" customHeight="1">
      <c r="A6" s="463"/>
      <c r="B6" s="465"/>
      <c r="C6" s="458"/>
      <c r="D6" s="459"/>
      <c r="E6" s="96" t="s">
        <v>21</v>
      </c>
      <c r="F6" s="97" t="s">
        <v>79</v>
      </c>
      <c r="G6" s="95" t="s">
        <v>77</v>
      </c>
      <c r="H6" s="95" t="s">
        <v>190</v>
      </c>
      <c r="I6" s="95" t="s">
        <v>51</v>
      </c>
      <c r="J6" s="95" t="s">
        <v>39</v>
      </c>
      <c r="K6" s="95" t="s">
        <v>22</v>
      </c>
      <c r="L6" s="95" t="s">
        <v>23</v>
      </c>
      <c r="M6" s="95" t="s">
        <v>40</v>
      </c>
      <c r="N6" s="95" t="s">
        <v>71</v>
      </c>
      <c r="O6" s="95" t="s">
        <v>46</v>
      </c>
      <c r="P6" s="95" t="s">
        <v>53</v>
      </c>
      <c r="Q6" s="96" t="s">
        <v>24</v>
      </c>
      <c r="R6" s="95" t="s">
        <v>25</v>
      </c>
      <c r="S6" s="95" t="s">
        <v>26</v>
      </c>
      <c r="T6" s="95" t="s">
        <v>118</v>
      </c>
      <c r="U6" s="95" t="s">
        <v>121</v>
      </c>
      <c r="V6" s="95" t="s">
        <v>122</v>
      </c>
      <c r="W6" s="95" t="s">
        <v>120</v>
      </c>
      <c r="X6" s="95" t="s">
        <v>48</v>
      </c>
      <c r="Y6" s="95" t="s">
        <v>41</v>
      </c>
      <c r="Z6" s="95" t="s">
        <v>27</v>
      </c>
      <c r="AA6" s="95" t="s">
        <v>140</v>
      </c>
      <c r="AB6" s="95" t="s">
        <v>119</v>
      </c>
      <c r="AC6" s="95" t="s">
        <v>70</v>
      </c>
      <c r="AD6" s="95" t="s">
        <v>93</v>
      </c>
      <c r="AE6" s="95" t="s">
        <v>94</v>
      </c>
      <c r="AF6" s="95" t="s">
        <v>98</v>
      </c>
      <c r="AG6" s="95" t="s">
        <v>95</v>
      </c>
      <c r="AH6" s="95" t="s">
        <v>114</v>
      </c>
      <c r="AI6" s="95" t="s">
        <v>96</v>
      </c>
      <c r="AJ6" s="95" t="s">
        <v>43</v>
      </c>
      <c r="AK6" s="95" t="s">
        <v>49</v>
      </c>
      <c r="AL6" s="95" t="s">
        <v>142</v>
      </c>
      <c r="AM6" s="95" t="s">
        <v>143</v>
      </c>
      <c r="AN6" s="95" t="s">
        <v>100</v>
      </c>
      <c r="AO6" s="95" t="s">
        <v>148</v>
      </c>
      <c r="AP6" s="95" t="s">
        <v>149</v>
      </c>
      <c r="AQ6" s="95" t="s">
        <v>75</v>
      </c>
      <c r="AR6" s="95" t="s">
        <v>82</v>
      </c>
      <c r="AS6" s="459"/>
      <c r="AT6" s="459"/>
    </row>
    <row r="7" spans="1:48" s="98" customFormat="1" ht="17.25" customHeight="1">
      <c r="A7" s="99">
        <v>1</v>
      </c>
      <c r="B7" s="100" t="s">
        <v>31</v>
      </c>
      <c r="C7" s="101" t="s">
        <v>21</v>
      </c>
      <c r="D7" s="102">
        <v>734.25</v>
      </c>
      <c r="E7" s="103">
        <f>D7-AS7</f>
        <v>701.67</v>
      </c>
      <c r="F7" s="104">
        <f>SUM(F11:F18)</f>
        <v>0</v>
      </c>
      <c r="G7" s="104">
        <f>SUM(G10:G18)</f>
        <v>0</v>
      </c>
      <c r="H7" s="104">
        <f>SUM(H9,H11:H18)</f>
        <v>0</v>
      </c>
      <c r="I7" s="104">
        <f>SUM(I9:I10,I12:I18)</f>
        <v>0</v>
      </c>
      <c r="J7" s="104">
        <f>SUM(J9:J11,J13:J18)</f>
        <v>0</v>
      </c>
      <c r="K7" s="104">
        <f>SUM(K9:K12,K14:K18)</f>
        <v>0</v>
      </c>
      <c r="L7" s="104">
        <f>SUM(L9:L13,L15:L18)</f>
        <v>0</v>
      </c>
      <c r="M7" s="104">
        <f>SUM(M9:M14,M16:M18)</f>
        <v>0</v>
      </c>
      <c r="N7" s="104">
        <f>SUM(N9:N15,N17:N18)</f>
        <v>6.12</v>
      </c>
      <c r="O7" s="104">
        <f>SUM(O9:O16,O18)</f>
        <v>0</v>
      </c>
      <c r="P7" s="104">
        <f>SUM(P9:P17)</f>
        <v>10</v>
      </c>
      <c r="Q7" s="105">
        <f>SUM(Q9:Q18)</f>
        <v>16.46</v>
      </c>
      <c r="R7" s="104">
        <f>SUM(R9:R18)</f>
        <v>0</v>
      </c>
      <c r="S7" s="104">
        <f t="shared" ref="S7:AR7" si="0">SUM(S9:S18)</f>
        <v>0</v>
      </c>
      <c r="T7" s="104">
        <f t="shared" si="0"/>
        <v>0</v>
      </c>
      <c r="U7" s="104">
        <f t="shared" si="0"/>
        <v>0</v>
      </c>
      <c r="V7" s="104">
        <f t="shared" si="0"/>
        <v>0</v>
      </c>
      <c r="W7" s="104">
        <f t="shared" si="0"/>
        <v>2.4300000000000002</v>
      </c>
      <c r="X7" s="104">
        <f t="shared" si="0"/>
        <v>0.21</v>
      </c>
      <c r="Y7" s="104">
        <f t="shared" si="0"/>
        <v>0</v>
      </c>
      <c r="Z7" s="104">
        <f t="shared" si="0"/>
        <v>3.9000000000000004</v>
      </c>
      <c r="AA7" s="104">
        <f t="shared" si="0"/>
        <v>0</v>
      </c>
      <c r="AB7" s="104">
        <f t="shared" si="0"/>
        <v>0</v>
      </c>
      <c r="AC7" s="104">
        <f t="shared" si="0"/>
        <v>0</v>
      </c>
      <c r="AD7" s="104">
        <f t="shared" si="0"/>
        <v>6.82</v>
      </c>
      <c r="AE7" s="104">
        <f t="shared" si="0"/>
        <v>0</v>
      </c>
      <c r="AF7" s="104">
        <f t="shared" si="0"/>
        <v>1</v>
      </c>
      <c r="AG7" s="104">
        <f t="shared" si="0"/>
        <v>0</v>
      </c>
      <c r="AH7" s="104">
        <f t="shared" si="0"/>
        <v>0</v>
      </c>
      <c r="AI7" s="104">
        <f t="shared" si="0"/>
        <v>0</v>
      </c>
      <c r="AJ7" s="104">
        <f t="shared" si="0"/>
        <v>2</v>
      </c>
      <c r="AK7" s="104">
        <f t="shared" si="0"/>
        <v>0</v>
      </c>
      <c r="AL7" s="104">
        <f t="shared" si="0"/>
        <v>0.1</v>
      </c>
      <c r="AM7" s="104">
        <f t="shared" si="0"/>
        <v>0</v>
      </c>
      <c r="AN7" s="104">
        <f t="shared" si="0"/>
        <v>0</v>
      </c>
      <c r="AO7" s="104">
        <f t="shared" si="0"/>
        <v>0</v>
      </c>
      <c r="AP7" s="104">
        <f t="shared" si="0"/>
        <v>0</v>
      </c>
      <c r="AQ7" s="104">
        <f t="shared" si="0"/>
        <v>0</v>
      </c>
      <c r="AR7" s="104">
        <f t="shared" si="0"/>
        <v>0</v>
      </c>
      <c r="AS7" s="106">
        <f>SUM(AS9:AS18)</f>
        <v>32.58</v>
      </c>
      <c r="AT7" s="107">
        <f>E48</f>
        <v>717.79</v>
      </c>
      <c r="AV7" s="132" t="s">
        <v>193</v>
      </c>
    </row>
    <row r="8" spans="1:48" s="111" customFormat="1" ht="15">
      <c r="A8" s="99" t="s">
        <v>1</v>
      </c>
      <c r="B8" s="100" t="s">
        <v>78</v>
      </c>
      <c r="C8" s="108" t="s">
        <v>79</v>
      </c>
      <c r="D8" s="102">
        <v>563.19000000000005</v>
      </c>
      <c r="E8" s="109">
        <f>SUM(I8:P8)</f>
        <v>16.12</v>
      </c>
      <c r="F8" s="110">
        <f>D8-AS8</f>
        <v>534.85</v>
      </c>
      <c r="G8" s="105">
        <f>SUM(G10)</f>
        <v>0</v>
      </c>
      <c r="H8" s="105">
        <f>SUM(H9)</f>
        <v>0</v>
      </c>
      <c r="I8" s="105">
        <f>SUM(I9:I10)</f>
        <v>0</v>
      </c>
      <c r="J8" s="105">
        <f t="shared" ref="J8:AS8" si="1">SUM(J9:J10)</f>
        <v>0</v>
      </c>
      <c r="K8" s="105">
        <f t="shared" si="1"/>
        <v>0</v>
      </c>
      <c r="L8" s="105">
        <f t="shared" si="1"/>
        <v>0</v>
      </c>
      <c r="M8" s="105">
        <f t="shared" si="1"/>
        <v>0</v>
      </c>
      <c r="N8" s="105">
        <f t="shared" si="1"/>
        <v>6.12</v>
      </c>
      <c r="O8" s="105">
        <f t="shared" si="1"/>
        <v>0</v>
      </c>
      <c r="P8" s="105">
        <f t="shared" si="1"/>
        <v>10</v>
      </c>
      <c r="Q8" s="105">
        <f>SUM(Q9:Q10)</f>
        <v>12.22</v>
      </c>
      <c r="R8" s="105">
        <f t="shared" si="1"/>
        <v>0</v>
      </c>
      <c r="S8" s="105">
        <f t="shared" si="1"/>
        <v>0</v>
      </c>
      <c r="T8" s="105">
        <f t="shared" si="1"/>
        <v>0</v>
      </c>
      <c r="U8" s="105">
        <f t="shared" si="1"/>
        <v>0</v>
      </c>
      <c r="V8" s="105">
        <f t="shared" si="1"/>
        <v>0</v>
      </c>
      <c r="W8" s="105">
        <f t="shared" si="1"/>
        <v>0.1</v>
      </c>
      <c r="X8" s="105">
        <f t="shared" si="1"/>
        <v>0</v>
      </c>
      <c r="Y8" s="105">
        <f t="shared" si="1"/>
        <v>0</v>
      </c>
      <c r="Z8" s="105">
        <f t="shared" si="1"/>
        <v>2.2000000000000002</v>
      </c>
      <c r="AA8" s="105">
        <f t="shared" si="1"/>
        <v>0</v>
      </c>
      <c r="AB8" s="105">
        <f t="shared" si="1"/>
        <v>0</v>
      </c>
      <c r="AC8" s="105">
        <f t="shared" si="1"/>
        <v>0</v>
      </c>
      <c r="AD8" s="105">
        <f t="shared" si="1"/>
        <v>6.82</v>
      </c>
      <c r="AE8" s="105">
        <f t="shared" si="1"/>
        <v>0</v>
      </c>
      <c r="AF8" s="105">
        <f t="shared" si="1"/>
        <v>1</v>
      </c>
      <c r="AG8" s="105">
        <f t="shared" si="1"/>
        <v>0</v>
      </c>
      <c r="AH8" s="105">
        <f t="shared" si="1"/>
        <v>0</v>
      </c>
      <c r="AI8" s="105">
        <f t="shared" si="1"/>
        <v>0</v>
      </c>
      <c r="AJ8" s="105">
        <f t="shared" si="1"/>
        <v>2</v>
      </c>
      <c r="AK8" s="105">
        <f t="shared" si="1"/>
        <v>0</v>
      </c>
      <c r="AL8" s="105">
        <f t="shared" si="1"/>
        <v>0.1</v>
      </c>
      <c r="AM8" s="105">
        <f t="shared" si="1"/>
        <v>0</v>
      </c>
      <c r="AN8" s="105">
        <f t="shared" si="1"/>
        <v>0</v>
      </c>
      <c r="AO8" s="105">
        <f t="shared" si="1"/>
        <v>0</v>
      </c>
      <c r="AP8" s="105">
        <f t="shared" si="1"/>
        <v>0</v>
      </c>
      <c r="AQ8" s="105">
        <f t="shared" si="1"/>
        <v>0</v>
      </c>
      <c r="AR8" s="105">
        <f t="shared" si="1"/>
        <v>0</v>
      </c>
      <c r="AS8" s="105">
        <f t="shared" si="1"/>
        <v>28.34</v>
      </c>
      <c r="AT8" s="108">
        <f>F48</f>
        <v>534.85</v>
      </c>
      <c r="AU8" s="93"/>
      <c r="AV8" s="132" t="s">
        <v>194</v>
      </c>
    </row>
    <row r="9" spans="1:48" s="111" customFormat="1" ht="15">
      <c r="A9" s="99"/>
      <c r="B9" s="100" t="s">
        <v>191</v>
      </c>
      <c r="C9" s="108" t="s">
        <v>77</v>
      </c>
      <c r="D9" s="102">
        <v>558.62</v>
      </c>
      <c r="E9" s="109">
        <f>SUM(H9:P9)</f>
        <v>16.12</v>
      </c>
      <c r="F9" s="105">
        <f>SUM(H9)</f>
        <v>0</v>
      </c>
      <c r="G9" s="110">
        <f>D9-AS9</f>
        <v>530.28</v>
      </c>
      <c r="H9" s="77"/>
      <c r="I9" s="77"/>
      <c r="J9" s="77"/>
      <c r="K9" s="77"/>
      <c r="L9" s="77"/>
      <c r="M9" s="77"/>
      <c r="N9" s="77">
        <v>6.12</v>
      </c>
      <c r="O9" s="77"/>
      <c r="P9" s="77">
        <v>10</v>
      </c>
      <c r="Q9" s="105">
        <f>SUM(R9:AQ9)</f>
        <v>12.22</v>
      </c>
      <c r="R9" s="77"/>
      <c r="S9" s="77"/>
      <c r="T9" s="77"/>
      <c r="U9" s="77"/>
      <c r="V9" s="77"/>
      <c r="W9" s="77">
        <v>0.1</v>
      </c>
      <c r="X9" s="77"/>
      <c r="Y9" s="77"/>
      <c r="Z9" s="77">
        <v>2.2000000000000002</v>
      </c>
      <c r="AA9" s="77"/>
      <c r="AB9" s="77"/>
      <c r="AC9" s="77"/>
      <c r="AD9" s="77">
        <v>6.82</v>
      </c>
      <c r="AE9" s="77"/>
      <c r="AF9" s="77">
        <v>1</v>
      </c>
      <c r="AG9" s="77"/>
      <c r="AH9" s="77"/>
      <c r="AI9" s="77"/>
      <c r="AJ9" s="77">
        <v>2</v>
      </c>
      <c r="AK9" s="77"/>
      <c r="AL9" s="77">
        <v>0.1</v>
      </c>
      <c r="AM9" s="77"/>
      <c r="AN9" s="77"/>
      <c r="AO9" s="77"/>
      <c r="AP9" s="77"/>
      <c r="AQ9" s="77"/>
      <c r="AR9" s="77"/>
      <c r="AS9" s="105">
        <f>SUM(R9:AR9,H9:P9)</f>
        <v>28.34</v>
      </c>
      <c r="AT9" s="108">
        <f>G48</f>
        <v>530.28</v>
      </c>
      <c r="AU9" s="93"/>
      <c r="AV9" s="132" t="s">
        <v>195</v>
      </c>
    </row>
    <row r="10" spans="1:48" s="111" customFormat="1" ht="15">
      <c r="A10" s="99"/>
      <c r="B10" s="100" t="s">
        <v>192</v>
      </c>
      <c r="C10" s="108" t="s">
        <v>190</v>
      </c>
      <c r="D10" s="102">
        <v>4.57</v>
      </c>
      <c r="E10" s="109">
        <f>SUM(G10,I10:P10)</f>
        <v>0</v>
      </c>
      <c r="F10" s="105">
        <f>SUM(G10)</f>
        <v>0</v>
      </c>
      <c r="G10" s="77"/>
      <c r="H10" s="110">
        <f>D10-AS10</f>
        <v>4.57</v>
      </c>
      <c r="I10" s="77"/>
      <c r="J10" s="77"/>
      <c r="K10" s="77"/>
      <c r="L10" s="77"/>
      <c r="M10" s="77"/>
      <c r="N10" s="77"/>
      <c r="O10" s="77"/>
      <c r="P10" s="77"/>
      <c r="Q10" s="105">
        <f t="shared" ref="Q10:Q17" si="2">SUM(R10:AQ10)</f>
        <v>0</v>
      </c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105">
        <f>SUM(R10:AR10,I10:P10,G10)</f>
        <v>0</v>
      </c>
      <c r="AT10" s="108">
        <f>H48</f>
        <v>4.57</v>
      </c>
      <c r="AU10" s="93"/>
      <c r="AV10" s="132" t="s">
        <v>196</v>
      </c>
    </row>
    <row r="11" spans="1:48" s="111" customFormat="1" ht="15">
      <c r="A11" s="99" t="s">
        <v>2</v>
      </c>
      <c r="B11" s="100" t="s">
        <v>102</v>
      </c>
      <c r="C11" s="108" t="s">
        <v>51</v>
      </c>
      <c r="D11" s="102">
        <v>4.7699999999999996</v>
      </c>
      <c r="E11" s="109">
        <f>SUM(G11:H11,J11:P11)</f>
        <v>0</v>
      </c>
      <c r="F11" s="105">
        <f>SUM(G11:H11)</f>
        <v>0</v>
      </c>
      <c r="G11" s="77"/>
      <c r="H11" s="77"/>
      <c r="I11" s="110">
        <f>D11-AS11</f>
        <v>1.5299999999999994</v>
      </c>
      <c r="J11" s="77"/>
      <c r="K11" s="77"/>
      <c r="L11" s="77"/>
      <c r="M11" s="77"/>
      <c r="N11" s="77"/>
      <c r="O11" s="77"/>
      <c r="P11" s="77"/>
      <c r="Q11" s="105">
        <f t="shared" si="2"/>
        <v>3.24</v>
      </c>
      <c r="R11" s="77"/>
      <c r="S11" s="77"/>
      <c r="T11" s="77"/>
      <c r="U11" s="77"/>
      <c r="V11" s="77"/>
      <c r="W11" s="77">
        <v>2.33</v>
      </c>
      <c r="X11" s="77">
        <v>0.21</v>
      </c>
      <c r="Y11" s="77"/>
      <c r="Z11" s="77">
        <v>0.7</v>
      </c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105">
        <f>SUM(R11:AR11,J11:P11,G11:H11)</f>
        <v>3.24</v>
      </c>
      <c r="AT11" s="108">
        <f>I48</f>
        <v>1.5299999999999994</v>
      </c>
      <c r="AU11" s="93"/>
    </row>
    <row r="12" spans="1:48" s="111" customFormat="1" ht="15">
      <c r="A12" s="99" t="s">
        <v>3</v>
      </c>
      <c r="B12" s="100" t="s">
        <v>34</v>
      </c>
      <c r="C12" s="108" t="s">
        <v>39</v>
      </c>
      <c r="D12" s="102">
        <v>122.61</v>
      </c>
      <c r="E12" s="109">
        <f>SUM(G12:I12,K12:P12)</f>
        <v>0</v>
      </c>
      <c r="F12" s="105">
        <f t="shared" ref="F12:F17" si="3">SUM(G12:H12)</f>
        <v>0</v>
      </c>
      <c r="G12" s="77"/>
      <c r="H12" s="77"/>
      <c r="I12" s="77"/>
      <c r="J12" s="110">
        <f>D12-AS12</f>
        <v>121.61</v>
      </c>
      <c r="K12" s="77"/>
      <c r="L12" s="77"/>
      <c r="M12" s="77"/>
      <c r="N12" s="77"/>
      <c r="O12" s="77"/>
      <c r="P12" s="77"/>
      <c r="Q12" s="105">
        <f t="shared" si="2"/>
        <v>1</v>
      </c>
      <c r="R12" s="77"/>
      <c r="S12" s="77"/>
      <c r="T12" s="77"/>
      <c r="U12" s="77"/>
      <c r="V12" s="77"/>
      <c r="W12" s="77"/>
      <c r="X12" s="77"/>
      <c r="Y12" s="77"/>
      <c r="Z12" s="77">
        <v>1</v>
      </c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105">
        <f>SUM(R12:AR12,K12:P12,G12:I12)</f>
        <v>1</v>
      </c>
      <c r="AT12" s="108">
        <f>J48</f>
        <v>121.61</v>
      </c>
      <c r="AU12" s="93"/>
    </row>
    <row r="13" spans="1:48" s="111" customFormat="1" ht="15">
      <c r="A13" s="99" t="s">
        <v>4</v>
      </c>
      <c r="B13" s="100" t="s">
        <v>11</v>
      </c>
      <c r="C13" s="108" t="s">
        <v>22</v>
      </c>
      <c r="D13" s="102">
        <v>0</v>
      </c>
      <c r="E13" s="109">
        <f>SUM(G13:J13,L13:P13)</f>
        <v>0</v>
      </c>
      <c r="F13" s="105">
        <f t="shared" si="3"/>
        <v>0</v>
      </c>
      <c r="G13" s="77"/>
      <c r="H13" s="77"/>
      <c r="I13" s="77"/>
      <c r="J13" s="77"/>
      <c r="K13" s="110">
        <f>D13-AS13</f>
        <v>0</v>
      </c>
      <c r="L13" s="77"/>
      <c r="M13" s="77"/>
      <c r="N13" s="77"/>
      <c r="O13" s="77"/>
      <c r="P13" s="77"/>
      <c r="Q13" s="105">
        <f t="shared" si="2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105">
        <f>SUM(R13:AR13,L13:P13,G13:J13)</f>
        <v>0</v>
      </c>
      <c r="AT13" s="108">
        <f>K48</f>
        <v>0</v>
      </c>
      <c r="AU13" s="93"/>
    </row>
    <row r="14" spans="1:48" s="111" customFormat="1" ht="15">
      <c r="A14" s="99" t="s">
        <v>5</v>
      </c>
      <c r="B14" s="100" t="s">
        <v>12</v>
      </c>
      <c r="C14" s="108" t="s">
        <v>23</v>
      </c>
      <c r="D14" s="102">
        <v>0</v>
      </c>
      <c r="E14" s="109">
        <f>SUM(G14:K14,M14:P14)</f>
        <v>0</v>
      </c>
      <c r="F14" s="105">
        <f t="shared" si="3"/>
        <v>0</v>
      </c>
      <c r="G14" s="77"/>
      <c r="H14" s="77"/>
      <c r="I14" s="77"/>
      <c r="J14" s="77"/>
      <c r="K14" s="77"/>
      <c r="L14" s="110">
        <f>D14-AS14</f>
        <v>0</v>
      </c>
      <c r="M14" s="77"/>
      <c r="N14" s="77"/>
      <c r="O14" s="77"/>
      <c r="P14" s="77"/>
      <c r="Q14" s="105">
        <f t="shared" si="2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105">
        <f>SUM(R14:AR14,M14:P14,G14:K14)</f>
        <v>0</v>
      </c>
      <c r="AT14" s="108">
        <f>L48</f>
        <v>0</v>
      </c>
      <c r="AU14" s="93"/>
    </row>
    <row r="15" spans="1:48" s="111" customFormat="1" ht="15">
      <c r="A15" s="99" t="s">
        <v>36</v>
      </c>
      <c r="B15" s="100" t="s">
        <v>35</v>
      </c>
      <c r="C15" s="108" t="s">
        <v>40</v>
      </c>
      <c r="D15" s="102">
        <v>0</v>
      </c>
      <c r="E15" s="109">
        <f>SUM(G15:L15,N15:P15)</f>
        <v>0</v>
      </c>
      <c r="F15" s="105">
        <f t="shared" si="3"/>
        <v>0</v>
      </c>
      <c r="G15" s="77"/>
      <c r="H15" s="77"/>
      <c r="I15" s="77"/>
      <c r="J15" s="77"/>
      <c r="K15" s="77"/>
      <c r="L15" s="77"/>
      <c r="M15" s="110">
        <f>D15-AS15</f>
        <v>0</v>
      </c>
      <c r="N15" s="77"/>
      <c r="O15" s="77"/>
      <c r="P15" s="77"/>
      <c r="Q15" s="105">
        <f t="shared" si="2"/>
        <v>0</v>
      </c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105">
        <f>SUM(R15:AR15,N15:P15,G15:L15)</f>
        <v>0</v>
      </c>
      <c r="AT15" s="108">
        <f>M48</f>
        <v>0</v>
      </c>
      <c r="AU15" s="93"/>
    </row>
    <row r="16" spans="1:48" s="111" customFormat="1" ht="15">
      <c r="A16" s="99" t="s">
        <v>37</v>
      </c>
      <c r="B16" s="100" t="s">
        <v>83</v>
      </c>
      <c r="C16" s="108" t="s">
        <v>71</v>
      </c>
      <c r="D16" s="102">
        <v>42.04</v>
      </c>
      <c r="E16" s="109">
        <f>SUM(G16:M16,O16:P16)</f>
        <v>0</v>
      </c>
      <c r="F16" s="105">
        <f t="shared" si="3"/>
        <v>0</v>
      </c>
      <c r="G16" s="77"/>
      <c r="H16" s="77"/>
      <c r="I16" s="77"/>
      <c r="J16" s="77"/>
      <c r="K16" s="77"/>
      <c r="L16" s="77"/>
      <c r="M16" s="77"/>
      <c r="N16" s="110">
        <f>D16-AS16</f>
        <v>42.04</v>
      </c>
      <c r="O16" s="77"/>
      <c r="P16" s="77"/>
      <c r="Q16" s="105">
        <f t="shared" si="2"/>
        <v>0</v>
      </c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105">
        <f>SUM(R16:AR16,O16:P16,G16:M16)</f>
        <v>0</v>
      </c>
      <c r="AT16" s="108">
        <f>N48</f>
        <v>48.16</v>
      </c>
      <c r="AU16" s="93"/>
    </row>
    <row r="17" spans="1:47" s="111" customFormat="1" ht="15">
      <c r="A17" s="99" t="s">
        <v>47</v>
      </c>
      <c r="B17" s="100" t="s">
        <v>45</v>
      </c>
      <c r="C17" s="108" t="s">
        <v>46</v>
      </c>
      <c r="D17" s="102">
        <v>0</v>
      </c>
      <c r="E17" s="109">
        <f>SUM(G17:N17,P17)</f>
        <v>0</v>
      </c>
      <c r="F17" s="105">
        <f t="shared" si="3"/>
        <v>0</v>
      </c>
      <c r="G17" s="77"/>
      <c r="H17" s="77"/>
      <c r="I17" s="77"/>
      <c r="J17" s="77"/>
      <c r="K17" s="77"/>
      <c r="L17" s="77"/>
      <c r="M17" s="77"/>
      <c r="N17" s="77"/>
      <c r="O17" s="110">
        <f>D17-AS17</f>
        <v>0</v>
      </c>
      <c r="P17" s="77"/>
      <c r="Q17" s="105">
        <f t="shared" si="2"/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105">
        <f>SUM(R17:AR17,P17,G17:N17)</f>
        <v>0</v>
      </c>
      <c r="AT17" s="108">
        <f>O48</f>
        <v>0</v>
      </c>
      <c r="AU17" s="93"/>
    </row>
    <row r="18" spans="1:47" s="111" customFormat="1" ht="15">
      <c r="A18" s="99" t="s">
        <v>176</v>
      </c>
      <c r="B18" s="100" t="s">
        <v>52</v>
      </c>
      <c r="C18" s="108" t="s">
        <v>53</v>
      </c>
      <c r="D18" s="102">
        <v>1.65</v>
      </c>
      <c r="E18" s="109">
        <f>SUM(G18:O18)</f>
        <v>0</v>
      </c>
      <c r="F18" s="105">
        <f>SUM(G18:H18)</f>
        <v>0</v>
      </c>
      <c r="G18" s="77"/>
      <c r="H18" s="77"/>
      <c r="I18" s="77"/>
      <c r="J18" s="77"/>
      <c r="K18" s="77"/>
      <c r="L18" s="77"/>
      <c r="M18" s="77"/>
      <c r="N18" s="77"/>
      <c r="O18" s="77"/>
      <c r="P18" s="110">
        <f>D18-AS18</f>
        <v>1.65</v>
      </c>
      <c r="Q18" s="105">
        <f>SUM(R18:AQ18)</f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105">
        <f>SUM(R18:AR18,G18:O18)</f>
        <v>0</v>
      </c>
      <c r="AT18" s="108">
        <f>P48</f>
        <v>11.65</v>
      </c>
      <c r="AU18" s="93"/>
    </row>
    <row r="19" spans="1:47" s="111" customFormat="1" ht="15">
      <c r="A19" s="99">
        <v>2</v>
      </c>
      <c r="B19" s="99" t="s">
        <v>32</v>
      </c>
      <c r="C19" s="108" t="s">
        <v>24</v>
      </c>
      <c r="D19" s="102">
        <v>334.74</v>
      </c>
      <c r="E19" s="109">
        <f>SUM(G19:P19)</f>
        <v>0</v>
      </c>
      <c r="F19" s="105">
        <f t="shared" ref="F19:F46" si="4">SUM(G19:H19)</f>
        <v>0</v>
      </c>
      <c r="G19" s="105">
        <f>SUM(G20:G45)</f>
        <v>0</v>
      </c>
      <c r="H19" s="105">
        <f t="shared" ref="H19:P19" si="5">SUM(H20:H45)</f>
        <v>0</v>
      </c>
      <c r="I19" s="105">
        <f t="shared" si="5"/>
        <v>0</v>
      </c>
      <c r="J19" s="105">
        <f t="shared" si="5"/>
        <v>0</v>
      </c>
      <c r="K19" s="105">
        <f t="shared" si="5"/>
        <v>0</v>
      </c>
      <c r="L19" s="105">
        <f t="shared" si="5"/>
        <v>0</v>
      </c>
      <c r="M19" s="105">
        <f t="shared" si="5"/>
        <v>0</v>
      </c>
      <c r="N19" s="105">
        <f t="shared" si="5"/>
        <v>0</v>
      </c>
      <c r="O19" s="105">
        <f t="shared" si="5"/>
        <v>0</v>
      </c>
      <c r="P19" s="105">
        <f t="shared" si="5"/>
        <v>0</v>
      </c>
      <c r="Q19" s="110">
        <f>D19-AS19</f>
        <v>334.52</v>
      </c>
      <c r="R19" s="105">
        <f>SUM(R21:R45)</f>
        <v>0</v>
      </c>
      <c r="S19" s="105">
        <f>SUM(S22:S45,S20)</f>
        <v>0</v>
      </c>
      <c r="T19" s="105">
        <f>SUM(T20:T21,T23:T45)</f>
        <v>0</v>
      </c>
      <c r="U19" s="105">
        <f>SUM(U20:U22,U24:U45)</f>
        <v>0</v>
      </c>
      <c r="V19" s="105">
        <f>SUM(V20:V23,V25:V45)</f>
        <v>0</v>
      </c>
      <c r="W19" s="105">
        <f>SUM(W20:W24,W26:W45)</f>
        <v>0</v>
      </c>
      <c r="X19" s="105">
        <f>SUM(X20:X25,X27:X45)</f>
        <v>0</v>
      </c>
      <c r="Y19" s="105">
        <f>SUM(Y20:Y26,Y28:Y45)</f>
        <v>0</v>
      </c>
      <c r="Z19" s="105">
        <f>SUM(Z20:Z27,Z29:Z45)</f>
        <v>0</v>
      </c>
      <c r="AA19" s="105">
        <f>SUM(AA20:AA28,AA30:AA45)</f>
        <v>0</v>
      </c>
      <c r="AB19" s="105">
        <f>SUM(AB20:AB29,AB31:AB45)</f>
        <v>0</v>
      </c>
      <c r="AC19" s="105">
        <f>SUM(AC20:AC30,AC32:AC45)</f>
        <v>0</v>
      </c>
      <c r="AD19" s="105">
        <f>SUM(AD20:AD31,AD33:AD45)</f>
        <v>0.22</v>
      </c>
      <c r="AE19" s="105">
        <f>SUM(AE20:AE32,AE34:AE45)</f>
        <v>0</v>
      </c>
      <c r="AF19" s="105">
        <f>SUM(AF20:AF33,AF35:AF45)</f>
        <v>0</v>
      </c>
      <c r="AG19" s="105">
        <f>SUM(AG20:AG34,AG36:AG45)</f>
        <v>0</v>
      </c>
      <c r="AH19" s="105">
        <f>SUM(AH20:AH35,AH37:AH45)</f>
        <v>0</v>
      </c>
      <c r="AI19" s="105">
        <f>SUM(AI20:AI36,AI38:AI45)</f>
        <v>0</v>
      </c>
      <c r="AJ19" s="105">
        <f>SUM(AJ20:AJ37,AJ39:AJ45)</f>
        <v>0</v>
      </c>
      <c r="AK19" s="105">
        <f>SUM(AK20:AK38,AK40:AK45)</f>
        <v>0</v>
      </c>
      <c r="AL19" s="105">
        <f>SUM(AL20:AL39,AL41:AL45)</f>
        <v>0</v>
      </c>
      <c r="AM19" s="105">
        <f>SUM(AM20:AM40,AM42:AM45)</f>
        <v>0</v>
      </c>
      <c r="AN19" s="105">
        <f>SUM(AN20:AN41,AN43:AN45)</f>
        <v>0</v>
      </c>
      <c r="AO19" s="105">
        <f>SUM(AO20:AO42,AO44:AO45)</f>
        <v>0</v>
      </c>
      <c r="AP19" s="105">
        <f>SUM(AP20:AP43,AP45)</f>
        <v>0</v>
      </c>
      <c r="AQ19" s="105">
        <f>SUM(AQ20:AQ44)</f>
        <v>0</v>
      </c>
      <c r="AR19" s="105">
        <f>SUM(AR20:AR45)</f>
        <v>0</v>
      </c>
      <c r="AS19" s="105">
        <f>SUM(AS20:AS45)</f>
        <v>0.22</v>
      </c>
      <c r="AT19" s="108">
        <f>Q48</f>
        <v>351.4</v>
      </c>
      <c r="AU19" s="93"/>
    </row>
    <row r="20" spans="1:47" s="111" customFormat="1" ht="15">
      <c r="A20" s="99" t="s">
        <v>17</v>
      </c>
      <c r="B20" s="100" t="s">
        <v>13</v>
      </c>
      <c r="C20" s="108" t="s">
        <v>25</v>
      </c>
      <c r="D20" s="102">
        <v>0</v>
      </c>
      <c r="E20" s="109">
        <f>SUM(G20:P20)</f>
        <v>0</v>
      </c>
      <c r="F20" s="105">
        <f t="shared" si="4"/>
        <v>0</v>
      </c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105">
        <f>SUM(S20:AQ20)</f>
        <v>0</v>
      </c>
      <c r="R20" s="110">
        <f>D20-AS20</f>
        <v>0</v>
      </c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105">
        <f>SUM(S20:AR20,G20:P20)</f>
        <v>0</v>
      </c>
      <c r="AT20" s="108">
        <f>R48</f>
        <v>0</v>
      </c>
      <c r="AU20" s="93"/>
    </row>
    <row r="21" spans="1:47" s="111" customFormat="1" ht="15">
      <c r="A21" s="99" t="s">
        <v>6</v>
      </c>
      <c r="B21" s="100" t="s">
        <v>14</v>
      </c>
      <c r="C21" s="108" t="s">
        <v>26</v>
      </c>
      <c r="D21" s="102">
        <v>0</v>
      </c>
      <c r="E21" s="109">
        <f t="shared" ref="E21:E46" si="6">SUM(G21:P21)</f>
        <v>0</v>
      </c>
      <c r="F21" s="105">
        <f t="shared" si="4"/>
        <v>0</v>
      </c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105">
        <f>SUM(R21,T21:AQ21)</f>
        <v>0</v>
      </c>
      <c r="R21" s="77"/>
      <c r="S21" s="110">
        <f>D21-AS21</f>
        <v>0</v>
      </c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105">
        <f>SUM(T21:AR21,R21,G21:P21)</f>
        <v>0</v>
      </c>
      <c r="AT21" s="108">
        <f>S48</f>
        <v>0</v>
      </c>
      <c r="AU21" s="93"/>
    </row>
    <row r="22" spans="1:47" s="111" customFormat="1" ht="15">
      <c r="A22" s="99" t="s">
        <v>7</v>
      </c>
      <c r="B22" s="100" t="s">
        <v>15</v>
      </c>
      <c r="C22" s="108" t="s">
        <v>118</v>
      </c>
      <c r="D22" s="102">
        <v>0</v>
      </c>
      <c r="E22" s="109">
        <f t="shared" si="6"/>
        <v>0</v>
      </c>
      <c r="F22" s="105">
        <f t="shared" si="4"/>
        <v>0</v>
      </c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105">
        <f>SUM(R22:S22,U22:AQ22)</f>
        <v>0</v>
      </c>
      <c r="R22" s="77"/>
      <c r="S22" s="77"/>
      <c r="T22" s="110">
        <f>D22-AS22</f>
        <v>0</v>
      </c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105">
        <f>SUM(U22:AR22,R22:S22,G22:P22)</f>
        <v>0</v>
      </c>
      <c r="AT22" s="108">
        <f>T48</f>
        <v>0</v>
      </c>
      <c r="AU22" s="93"/>
    </row>
    <row r="23" spans="1:47" s="111" customFormat="1" ht="15">
      <c r="A23" s="99" t="s">
        <v>8</v>
      </c>
      <c r="B23" s="100" t="s">
        <v>80</v>
      </c>
      <c r="C23" s="108" t="s">
        <v>121</v>
      </c>
      <c r="D23" s="102">
        <v>0</v>
      </c>
      <c r="E23" s="109">
        <f t="shared" si="6"/>
        <v>0</v>
      </c>
      <c r="F23" s="105">
        <f t="shared" si="4"/>
        <v>0</v>
      </c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105">
        <f>SUM(R23:T23,V23:AQ23)</f>
        <v>0</v>
      </c>
      <c r="R23" s="77"/>
      <c r="S23" s="77"/>
      <c r="T23" s="77"/>
      <c r="U23" s="110">
        <f>D23-AS23</f>
        <v>0</v>
      </c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105">
        <f>SUM(V23:AR23,R23:T23,G23:P23)</f>
        <v>0</v>
      </c>
      <c r="AT23" s="108">
        <f>U48</f>
        <v>0</v>
      </c>
      <c r="AU23" s="93"/>
    </row>
    <row r="24" spans="1:47" s="111" customFormat="1" ht="15">
      <c r="A24" s="99" t="s">
        <v>9</v>
      </c>
      <c r="B24" s="100" t="s">
        <v>84</v>
      </c>
      <c r="C24" s="108" t="s">
        <v>122</v>
      </c>
      <c r="D24" s="102">
        <v>0</v>
      </c>
      <c r="E24" s="109">
        <f t="shared" si="6"/>
        <v>0</v>
      </c>
      <c r="F24" s="105">
        <f t="shared" si="4"/>
        <v>0</v>
      </c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105">
        <f>SUM(R24:U24,W24:AQ24)</f>
        <v>0</v>
      </c>
      <c r="R24" s="77"/>
      <c r="S24" s="77"/>
      <c r="T24" s="77"/>
      <c r="U24" s="77"/>
      <c r="V24" s="110">
        <f>D24-AS24</f>
        <v>0</v>
      </c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105">
        <f>SUM(W24:AR24,R24:U24,G24:P24)</f>
        <v>0</v>
      </c>
      <c r="AT24" s="108">
        <f>V48</f>
        <v>0</v>
      </c>
      <c r="AU24" s="93"/>
    </row>
    <row r="25" spans="1:47" s="111" customFormat="1" ht="15">
      <c r="A25" s="99" t="s">
        <v>10</v>
      </c>
      <c r="B25" s="100" t="s">
        <v>85</v>
      </c>
      <c r="C25" s="108" t="s">
        <v>120</v>
      </c>
      <c r="D25" s="102">
        <v>0</v>
      </c>
      <c r="E25" s="109">
        <f t="shared" si="6"/>
        <v>0</v>
      </c>
      <c r="F25" s="105">
        <f t="shared" si="4"/>
        <v>0</v>
      </c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105">
        <f>SUM(R25:V25,X25:AQ25)</f>
        <v>0</v>
      </c>
      <c r="R25" s="77"/>
      <c r="S25" s="77"/>
      <c r="T25" s="77"/>
      <c r="U25" s="77"/>
      <c r="V25" s="77"/>
      <c r="W25" s="110">
        <f>D25-AS25</f>
        <v>0</v>
      </c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105">
        <f>SUM(X25:AR25,R25:V25,G25:P25)</f>
        <v>0</v>
      </c>
      <c r="AT25" s="108">
        <f>W48</f>
        <v>2.4300000000000002</v>
      </c>
      <c r="AU25" s="93"/>
    </row>
    <row r="26" spans="1:47" s="111" customFormat="1" ht="18">
      <c r="A26" s="99" t="s">
        <v>18</v>
      </c>
      <c r="B26" s="100" t="s">
        <v>86</v>
      </c>
      <c r="C26" s="108" t="s">
        <v>48</v>
      </c>
      <c r="D26" s="102">
        <v>0.28999999999999998</v>
      </c>
      <c r="E26" s="109">
        <f t="shared" si="6"/>
        <v>0</v>
      </c>
      <c r="F26" s="105">
        <f t="shared" si="4"/>
        <v>0</v>
      </c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105">
        <f>SUM(R26:W26,Y26:AQ26)</f>
        <v>0</v>
      </c>
      <c r="R26" s="77"/>
      <c r="S26" s="77"/>
      <c r="T26" s="77"/>
      <c r="U26" s="77"/>
      <c r="V26" s="77"/>
      <c r="W26" s="77"/>
      <c r="X26" s="110">
        <f>D26-AS26</f>
        <v>0.28999999999999998</v>
      </c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105">
        <f>SUM(Y26:AR26,R26:W26,G26:P26)</f>
        <v>0</v>
      </c>
      <c r="AT26" s="108">
        <f>X48</f>
        <v>0.5</v>
      </c>
      <c r="AU26" s="93"/>
    </row>
    <row r="27" spans="1:47" s="111" customFormat="1" ht="20.25" customHeight="1">
      <c r="A27" s="99" t="s">
        <v>19</v>
      </c>
      <c r="B27" s="100" t="s">
        <v>87</v>
      </c>
      <c r="C27" s="108" t="s">
        <v>41</v>
      </c>
      <c r="D27" s="102">
        <v>0</v>
      </c>
      <c r="E27" s="109">
        <f t="shared" si="6"/>
        <v>0</v>
      </c>
      <c r="F27" s="105">
        <f t="shared" si="4"/>
        <v>0</v>
      </c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105">
        <f>SUM(R27:X27,Z27:AQ27)</f>
        <v>0</v>
      </c>
      <c r="R27" s="77"/>
      <c r="S27" s="77"/>
      <c r="T27" s="77"/>
      <c r="U27" s="77"/>
      <c r="V27" s="77"/>
      <c r="W27" s="77"/>
      <c r="X27" s="77"/>
      <c r="Y27" s="110">
        <f>D27-AS27</f>
        <v>0</v>
      </c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105">
        <f>SUM(Z27:AR27,R27:X27,G27:P27)</f>
        <v>0</v>
      </c>
      <c r="AT27" s="108">
        <f>Y48</f>
        <v>0</v>
      </c>
      <c r="AU27" s="93"/>
    </row>
    <row r="28" spans="1:47" s="111" customFormat="1" ht="20.25" customHeight="1">
      <c r="A28" s="99" t="s">
        <v>42</v>
      </c>
      <c r="B28" s="100" t="s">
        <v>126</v>
      </c>
      <c r="C28" s="108" t="s">
        <v>27</v>
      </c>
      <c r="D28" s="102">
        <v>198.15</v>
      </c>
      <c r="E28" s="109">
        <f t="shared" si="6"/>
        <v>0</v>
      </c>
      <c r="F28" s="105">
        <f t="shared" si="4"/>
        <v>0</v>
      </c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105">
        <f>SUM(R28:Y28,AA28:AQ28)</f>
        <v>0.22</v>
      </c>
      <c r="R28" s="77"/>
      <c r="S28" s="77"/>
      <c r="T28" s="77"/>
      <c r="U28" s="77"/>
      <c r="V28" s="77"/>
      <c r="W28" s="77"/>
      <c r="X28" s="77"/>
      <c r="Y28" s="77"/>
      <c r="Z28" s="110">
        <f>D28-AS28</f>
        <v>197.93</v>
      </c>
      <c r="AA28" s="77"/>
      <c r="AB28" s="77"/>
      <c r="AC28" s="77"/>
      <c r="AD28" s="77">
        <v>0.22</v>
      </c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105">
        <f>SUM(AA28:AR28,R28:Y28,G28:P28)</f>
        <v>0.22</v>
      </c>
      <c r="AT28" s="108">
        <f>Z48</f>
        <v>202.03</v>
      </c>
      <c r="AU28" s="93"/>
    </row>
    <row r="29" spans="1:47" s="111" customFormat="1" ht="15">
      <c r="A29" s="99" t="s">
        <v>125</v>
      </c>
      <c r="B29" s="100" t="s">
        <v>101</v>
      </c>
      <c r="C29" s="100" t="s">
        <v>140</v>
      </c>
      <c r="D29" s="102">
        <v>0</v>
      </c>
      <c r="E29" s="109">
        <f t="shared" si="6"/>
        <v>0</v>
      </c>
      <c r="F29" s="105">
        <f t="shared" si="4"/>
        <v>0</v>
      </c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105">
        <f>SUM(R29:Z29,AB29:AQ29)</f>
        <v>0</v>
      </c>
      <c r="R29" s="77"/>
      <c r="S29" s="77"/>
      <c r="T29" s="77"/>
      <c r="U29" s="77"/>
      <c r="V29" s="77"/>
      <c r="W29" s="77"/>
      <c r="X29" s="77"/>
      <c r="Y29" s="77"/>
      <c r="Z29" s="77"/>
      <c r="AA29" s="110">
        <f>D29-AS29</f>
        <v>0</v>
      </c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105">
        <f>SUM(AB29:AR29,R29:Z29,G29:P29)</f>
        <v>0</v>
      </c>
      <c r="AT29" s="108">
        <f>AA48</f>
        <v>0</v>
      </c>
      <c r="AU29" s="93"/>
    </row>
    <row r="30" spans="1:47" s="111" customFormat="1" ht="15">
      <c r="A30" s="99" t="s">
        <v>167</v>
      </c>
      <c r="B30" s="100" t="s">
        <v>116</v>
      </c>
      <c r="C30" s="108" t="s">
        <v>119</v>
      </c>
      <c r="D30" s="102">
        <v>0</v>
      </c>
      <c r="E30" s="109">
        <f t="shared" si="6"/>
        <v>0</v>
      </c>
      <c r="F30" s="105">
        <f t="shared" si="4"/>
        <v>0</v>
      </c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105">
        <f>SUM(R30:AA30,AC30:AQ30)</f>
        <v>0</v>
      </c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110">
        <f>D30-AS30</f>
        <v>0</v>
      </c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105">
        <f>SUM(AC30:AR30,R30:AA30,G30:P30)</f>
        <v>0</v>
      </c>
      <c r="AT30" s="108">
        <f>AB48</f>
        <v>0</v>
      </c>
      <c r="AU30" s="93"/>
    </row>
    <row r="31" spans="1:47" s="111" customFormat="1" ht="15">
      <c r="A31" s="99" t="s">
        <v>168</v>
      </c>
      <c r="B31" s="100" t="s">
        <v>81</v>
      </c>
      <c r="C31" s="108" t="s">
        <v>70</v>
      </c>
      <c r="D31" s="102">
        <v>0</v>
      </c>
      <c r="E31" s="109">
        <f t="shared" si="6"/>
        <v>0</v>
      </c>
      <c r="F31" s="105">
        <f t="shared" si="4"/>
        <v>0</v>
      </c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105">
        <f>SUM(R31:AB31,AD31:AQ31)</f>
        <v>0</v>
      </c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110">
        <f>D31-AS31</f>
        <v>0</v>
      </c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105">
        <f>SUM(AD31:AR31,R31:AB31,G31:P31)</f>
        <v>0</v>
      </c>
      <c r="AT31" s="108">
        <f>AC48</f>
        <v>0</v>
      </c>
      <c r="AU31" s="93"/>
    </row>
    <row r="32" spans="1:47" s="111" customFormat="1" ht="15">
      <c r="A32" s="99" t="s">
        <v>169</v>
      </c>
      <c r="B32" s="100" t="s">
        <v>88</v>
      </c>
      <c r="C32" s="108" t="s">
        <v>93</v>
      </c>
      <c r="D32" s="102">
        <v>98.81</v>
      </c>
      <c r="E32" s="109">
        <f t="shared" si="6"/>
        <v>0</v>
      </c>
      <c r="F32" s="105">
        <f t="shared" si="4"/>
        <v>0</v>
      </c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105">
        <f>SUM(R32:AC32,AE32:AQ32)</f>
        <v>0</v>
      </c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110">
        <f>D32-AS32</f>
        <v>98.81</v>
      </c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105">
        <f>SUM(AE32:AR32,R32:AC32,G32:P32)</f>
        <v>0</v>
      </c>
      <c r="AT32" s="108">
        <f>AD48</f>
        <v>105.85000000000001</v>
      </c>
      <c r="AU32" s="93"/>
    </row>
    <row r="33" spans="1:47" s="111" customFormat="1" ht="15">
      <c r="A33" s="99" t="s">
        <v>170</v>
      </c>
      <c r="B33" s="100" t="s">
        <v>89</v>
      </c>
      <c r="C33" s="108" t="s">
        <v>94</v>
      </c>
      <c r="D33" s="102">
        <v>0</v>
      </c>
      <c r="E33" s="109">
        <f t="shared" si="6"/>
        <v>0</v>
      </c>
      <c r="F33" s="105">
        <f t="shared" si="4"/>
        <v>0</v>
      </c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105">
        <f>SUM(R33:AD33,AF33:AQ33)</f>
        <v>0</v>
      </c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110">
        <f>D33-AS33</f>
        <v>0</v>
      </c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105">
        <f>SUM(AF33:AR33,R33:AD33,G33:P33)</f>
        <v>0</v>
      </c>
      <c r="AT33" s="108">
        <f>AE48</f>
        <v>0</v>
      </c>
      <c r="AU33" s="93"/>
    </row>
    <row r="34" spans="1:47" s="111" customFormat="1" ht="15">
      <c r="A34" s="99" t="s">
        <v>171</v>
      </c>
      <c r="B34" s="100" t="s">
        <v>90</v>
      </c>
      <c r="C34" s="108" t="s">
        <v>98</v>
      </c>
      <c r="D34" s="102">
        <v>1.62</v>
      </c>
      <c r="E34" s="109">
        <f t="shared" si="6"/>
        <v>0</v>
      </c>
      <c r="F34" s="105">
        <f t="shared" si="4"/>
        <v>0</v>
      </c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105">
        <f>SUM(R34:AE34,AG34:AQ34)</f>
        <v>0</v>
      </c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110">
        <f>D34-AS34</f>
        <v>1.62</v>
      </c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105">
        <f>SUM(AG34:AR34,R34:AE34,G34:P34)</f>
        <v>0</v>
      </c>
      <c r="AT34" s="108">
        <f>AF48</f>
        <v>2.62</v>
      </c>
      <c r="AU34" s="93"/>
    </row>
    <row r="35" spans="1:47" s="111" customFormat="1" ht="18">
      <c r="A35" s="99" t="s">
        <v>172</v>
      </c>
      <c r="B35" s="100" t="s">
        <v>113</v>
      </c>
      <c r="C35" s="108" t="s">
        <v>95</v>
      </c>
      <c r="D35" s="102">
        <v>0</v>
      </c>
      <c r="E35" s="109">
        <f t="shared" si="6"/>
        <v>0</v>
      </c>
      <c r="F35" s="105">
        <f t="shared" si="4"/>
        <v>0</v>
      </c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105">
        <f>SUM(R35:AF35,AH35:AQ35)</f>
        <v>0</v>
      </c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110">
        <f>D35-AS35</f>
        <v>0</v>
      </c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105">
        <f>SUM(AH35:AR35,R35:AF35,G35:P35)</f>
        <v>0</v>
      </c>
      <c r="AT35" s="108">
        <f>AG48</f>
        <v>0</v>
      </c>
      <c r="AU35" s="93"/>
    </row>
    <row r="36" spans="1:47" s="111" customFormat="1" ht="15">
      <c r="A36" s="99" t="s">
        <v>173</v>
      </c>
      <c r="B36" s="100" t="s">
        <v>117</v>
      </c>
      <c r="C36" s="108" t="s">
        <v>114</v>
      </c>
      <c r="D36" s="102">
        <v>0</v>
      </c>
      <c r="E36" s="109">
        <f t="shared" si="6"/>
        <v>0</v>
      </c>
      <c r="F36" s="105">
        <f t="shared" si="4"/>
        <v>0</v>
      </c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105">
        <f>SUM(R36:AG36,AI36:AQ36)</f>
        <v>0</v>
      </c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110">
        <f>D36-AS36</f>
        <v>0</v>
      </c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105">
        <f>SUM(AI36:AR36,R36:AG36,G36:P36)</f>
        <v>0</v>
      </c>
      <c r="AT36" s="108">
        <f>AH48</f>
        <v>0</v>
      </c>
      <c r="AU36" s="93"/>
    </row>
    <row r="37" spans="1:47" s="111" customFormat="1" ht="15">
      <c r="A37" s="99" t="s">
        <v>174</v>
      </c>
      <c r="B37" s="100" t="s">
        <v>91</v>
      </c>
      <c r="C37" s="108" t="s">
        <v>96</v>
      </c>
      <c r="D37" s="102">
        <v>0</v>
      </c>
      <c r="E37" s="109">
        <f t="shared" si="6"/>
        <v>0</v>
      </c>
      <c r="F37" s="105">
        <f t="shared" si="4"/>
        <v>0</v>
      </c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105">
        <f>SUM(R37:AH37,AJ37:AQ37)</f>
        <v>0</v>
      </c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110">
        <f>D37-AS37</f>
        <v>0</v>
      </c>
      <c r="AJ37" s="77"/>
      <c r="AK37" s="77"/>
      <c r="AL37" s="77"/>
      <c r="AM37" s="77"/>
      <c r="AN37" s="77"/>
      <c r="AO37" s="77"/>
      <c r="AP37" s="77"/>
      <c r="AQ37" s="77"/>
      <c r="AR37" s="77"/>
      <c r="AS37" s="105">
        <f>SUM(AJ37:AR37,R37:AH37,G37:P37)</f>
        <v>0</v>
      </c>
      <c r="AT37" s="108">
        <f>AI48</f>
        <v>0</v>
      </c>
      <c r="AU37" s="93"/>
    </row>
    <row r="38" spans="1:47" s="111" customFormat="1" ht="18">
      <c r="A38" s="99" t="s">
        <v>175</v>
      </c>
      <c r="B38" s="100" t="s">
        <v>92</v>
      </c>
      <c r="C38" s="108" t="s">
        <v>43</v>
      </c>
      <c r="D38" s="102">
        <v>20.81</v>
      </c>
      <c r="E38" s="109">
        <f t="shared" si="6"/>
        <v>0</v>
      </c>
      <c r="F38" s="105">
        <f t="shared" si="4"/>
        <v>0</v>
      </c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105">
        <f>SUM(R38:AI38,AK38:AQ38)</f>
        <v>0</v>
      </c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110">
        <f>D38-AS38</f>
        <v>20.81</v>
      </c>
      <c r="AK38" s="77"/>
      <c r="AL38" s="77"/>
      <c r="AM38" s="77"/>
      <c r="AN38" s="77"/>
      <c r="AO38" s="77"/>
      <c r="AP38" s="77"/>
      <c r="AQ38" s="77"/>
      <c r="AR38" s="77"/>
      <c r="AS38" s="105">
        <f>SUM(AK38:AR38,R38:AI38,G38:P38)</f>
        <v>0</v>
      </c>
      <c r="AT38" s="108">
        <f>AJ48</f>
        <v>22.81</v>
      </c>
      <c r="AU38" s="93"/>
    </row>
    <row r="39" spans="1:47" s="111" customFormat="1" ht="18">
      <c r="A39" s="99" t="s">
        <v>177</v>
      </c>
      <c r="B39" s="100" t="s">
        <v>99</v>
      </c>
      <c r="C39" s="108" t="s">
        <v>49</v>
      </c>
      <c r="D39" s="102">
        <v>0</v>
      </c>
      <c r="E39" s="109">
        <f t="shared" si="6"/>
        <v>0</v>
      </c>
      <c r="F39" s="105">
        <f t="shared" si="4"/>
        <v>0</v>
      </c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105">
        <f>SUM(R39:AJ39,AL39:AQ39)</f>
        <v>0</v>
      </c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110">
        <f>D39-AS39</f>
        <v>0</v>
      </c>
      <c r="AL39" s="77"/>
      <c r="AM39" s="77"/>
      <c r="AN39" s="77"/>
      <c r="AO39" s="77"/>
      <c r="AP39" s="77"/>
      <c r="AQ39" s="77"/>
      <c r="AR39" s="77"/>
      <c r="AS39" s="105">
        <f>SUM(AL39:AR39,R39:AJ39,G39:P39)</f>
        <v>0</v>
      </c>
      <c r="AT39" s="108">
        <f>AK48</f>
        <v>0</v>
      </c>
      <c r="AU39" s="93"/>
    </row>
    <row r="40" spans="1:47" s="111" customFormat="1" ht="15">
      <c r="A40" s="99" t="s">
        <v>178</v>
      </c>
      <c r="B40" s="100" t="s">
        <v>144</v>
      </c>
      <c r="C40" s="108" t="s">
        <v>142</v>
      </c>
      <c r="D40" s="102">
        <v>1.1299999999999999</v>
      </c>
      <c r="E40" s="109">
        <f t="shared" si="6"/>
        <v>0</v>
      </c>
      <c r="F40" s="105">
        <f t="shared" si="4"/>
        <v>0</v>
      </c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105">
        <f>SUM(R40:AK40,AM40:AQ40)</f>
        <v>0</v>
      </c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110">
        <f>D40-AS40</f>
        <v>1.1299999999999999</v>
      </c>
      <c r="AM40" s="77"/>
      <c r="AN40" s="77"/>
      <c r="AO40" s="77"/>
      <c r="AP40" s="77"/>
      <c r="AQ40" s="77"/>
      <c r="AR40" s="77"/>
      <c r="AS40" s="105">
        <f>SUM(AM40:AR40,R40:AK40,G40:P40)</f>
        <v>0</v>
      </c>
      <c r="AT40" s="108">
        <f>AL48</f>
        <v>1.23</v>
      </c>
      <c r="AU40" s="93"/>
    </row>
    <row r="41" spans="1:47" s="111" customFormat="1" ht="18">
      <c r="A41" s="99" t="s">
        <v>179</v>
      </c>
      <c r="B41" s="100" t="s">
        <v>145</v>
      </c>
      <c r="C41" s="108" t="s">
        <v>143</v>
      </c>
      <c r="D41" s="102">
        <v>0</v>
      </c>
      <c r="E41" s="109">
        <f t="shared" si="6"/>
        <v>0</v>
      </c>
      <c r="F41" s="105">
        <f t="shared" si="4"/>
        <v>0</v>
      </c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105">
        <f>SUM(R41:AL41,AN41:AQ41)</f>
        <v>0</v>
      </c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110">
        <f>D41-AS41</f>
        <v>0</v>
      </c>
      <c r="AN41" s="77"/>
      <c r="AO41" s="77"/>
      <c r="AP41" s="77"/>
      <c r="AQ41" s="77"/>
      <c r="AR41" s="77"/>
      <c r="AS41" s="105">
        <f>SUM(AN41:AR41,R41:AL41,G41:P41)</f>
        <v>0</v>
      </c>
      <c r="AT41" s="108">
        <f>AM48</f>
        <v>0</v>
      </c>
      <c r="AU41" s="93"/>
    </row>
    <row r="42" spans="1:47" s="111" customFormat="1" ht="15">
      <c r="A42" s="99" t="s">
        <v>180</v>
      </c>
      <c r="B42" s="100" t="s">
        <v>141</v>
      </c>
      <c r="C42" s="108" t="s">
        <v>100</v>
      </c>
      <c r="D42" s="102">
        <v>1.95</v>
      </c>
      <c r="E42" s="109">
        <f t="shared" si="6"/>
        <v>0</v>
      </c>
      <c r="F42" s="105">
        <f t="shared" si="4"/>
        <v>0</v>
      </c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105">
        <f>SUM(R42:AM42,AO42:AQ42)</f>
        <v>0</v>
      </c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110">
        <f>D42-AS42</f>
        <v>1.95</v>
      </c>
      <c r="AO42" s="77"/>
      <c r="AP42" s="77"/>
      <c r="AQ42" s="77"/>
      <c r="AR42" s="77"/>
      <c r="AS42" s="105">
        <f>SUM(AO42:AR42,R42:AM42,G42:P42)</f>
        <v>0</v>
      </c>
      <c r="AT42" s="108">
        <f>AN48</f>
        <v>1.95</v>
      </c>
      <c r="AU42" s="93"/>
    </row>
    <row r="43" spans="1:47" s="111" customFormat="1" ht="15">
      <c r="A43" s="99" t="s">
        <v>181</v>
      </c>
      <c r="B43" s="100" t="s">
        <v>147</v>
      </c>
      <c r="C43" s="108" t="s">
        <v>148</v>
      </c>
      <c r="D43" s="102">
        <v>0</v>
      </c>
      <c r="E43" s="109">
        <f t="shared" si="6"/>
        <v>0</v>
      </c>
      <c r="F43" s="105">
        <f t="shared" si="4"/>
        <v>0</v>
      </c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105">
        <f>SUM(R43:AN43,AP43:AQ43)</f>
        <v>0</v>
      </c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110">
        <f>D43-AS43</f>
        <v>0</v>
      </c>
      <c r="AP43" s="77"/>
      <c r="AQ43" s="77"/>
      <c r="AR43" s="77"/>
      <c r="AS43" s="105">
        <f>SUM(AP43:AR43,R43:AN43,G43:P43)</f>
        <v>0</v>
      </c>
      <c r="AT43" s="108">
        <f>AO48</f>
        <v>0</v>
      </c>
      <c r="AU43" s="93"/>
    </row>
    <row r="44" spans="1:47" s="111" customFormat="1" ht="15">
      <c r="A44" s="99" t="s">
        <v>182</v>
      </c>
      <c r="B44" s="100" t="s">
        <v>146</v>
      </c>
      <c r="C44" s="108" t="s">
        <v>149</v>
      </c>
      <c r="D44" s="102">
        <v>11.7</v>
      </c>
      <c r="E44" s="109">
        <f t="shared" si="6"/>
        <v>0</v>
      </c>
      <c r="F44" s="105">
        <f t="shared" si="4"/>
        <v>0</v>
      </c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105">
        <f>SUM(R44:AO44,AQ44)</f>
        <v>0</v>
      </c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110">
        <f>D44-AS44</f>
        <v>11.7</v>
      </c>
      <c r="AQ44" s="77"/>
      <c r="AR44" s="77"/>
      <c r="AS44" s="105">
        <f>SUM(AQ44:AR44,R44:AO44,G44:P44)</f>
        <v>0</v>
      </c>
      <c r="AT44" s="108">
        <f>AP48</f>
        <v>11.7</v>
      </c>
      <c r="AU44" s="93"/>
    </row>
    <row r="45" spans="1:47" s="111" customFormat="1" ht="15">
      <c r="A45" s="99" t="s">
        <v>183</v>
      </c>
      <c r="B45" s="100" t="s">
        <v>74</v>
      </c>
      <c r="C45" s="108" t="s">
        <v>75</v>
      </c>
      <c r="D45" s="102">
        <v>0.28999999999999998</v>
      </c>
      <c r="E45" s="109">
        <f t="shared" si="6"/>
        <v>0</v>
      </c>
      <c r="F45" s="105">
        <f t="shared" si="4"/>
        <v>0</v>
      </c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105">
        <f>SUM(R45:AP45)</f>
        <v>0</v>
      </c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110">
        <f>D45-AS45</f>
        <v>0.28999999999999998</v>
      </c>
      <c r="AR45" s="77"/>
      <c r="AS45" s="105">
        <f>SUM(AR45,R45:AP45,G45:P45)</f>
        <v>0</v>
      </c>
      <c r="AT45" s="108">
        <f>AQ48</f>
        <v>0.28999999999999998</v>
      </c>
      <c r="AU45" s="93"/>
    </row>
    <row r="46" spans="1:47" s="111" customFormat="1" ht="15">
      <c r="A46" s="112">
        <v>3</v>
      </c>
      <c r="B46" s="113" t="s">
        <v>69</v>
      </c>
      <c r="C46" s="114" t="s">
        <v>82</v>
      </c>
      <c r="D46" s="102">
        <v>17.45</v>
      </c>
      <c r="E46" s="109">
        <f t="shared" si="6"/>
        <v>0</v>
      </c>
      <c r="F46" s="105">
        <f t="shared" si="4"/>
        <v>0</v>
      </c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105">
        <f>SUM(R46:AQ46)</f>
        <v>0.2</v>
      </c>
      <c r="R46" s="77"/>
      <c r="S46" s="77"/>
      <c r="T46" s="77"/>
      <c r="U46" s="77"/>
      <c r="V46" s="77"/>
      <c r="W46" s="77"/>
      <c r="X46" s="77"/>
      <c r="Y46" s="77"/>
      <c r="Z46" s="77">
        <v>0.2</v>
      </c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110">
        <f>D46-AS46</f>
        <v>17.25</v>
      </c>
      <c r="AS46" s="105">
        <f>SUM(R46:AQ46,G46:P46)</f>
        <v>0.2</v>
      </c>
      <c r="AT46" s="108">
        <f>AR48</f>
        <v>17.25</v>
      </c>
      <c r="AU46" s="93"/>
    </row>
    <row r="47" spans="1:47" ht="16.5" customHeight="1">
      <c r="A47" s="115"/>
      <c r="B47" s="116" t="s">
        <v>110</v>
      </c>
      <c r="C47" s="117"/>
      <c r="D47" s="77"/>
      <c r="E47" s="105">
        <f>SUM(G47:P47)</f>
        <v>16.12</v>
      </c>
      <c r="F47" s="105">
        <f>SUM(G47:H47)</f>
        <v>0</v>
      </c>
      <c r="G47" s="105">
        <f>SUM(G20:G46,G10:G18)</f>
        <v>0</v>
      </c>
      <c r="H47" s="105">
        <f>SUM(H20:H46,H11:H18,H9)</f>
        <v>0</v>
      </c>
      <c r="I47" s="105">
        <f>SUM(I20:I46,I12:I18,I9:I10)</f>
        <v>0</v>
      </c>
      <c r="J47" s="105">
        <f>SUM(J20:J46,J13:J18,J9:J11)</f>
        <v>0</v>
      </c>
      <c r="K47" s="105">
        <f>SUM(K20:K46,K14:K18,K9:K12)</f>
        <v>0</v>
      </c>
      <c r="L47" s="105">
        <f>SUM(L20:L46,L15:L18,L9:L13)</f>
        <v>0</v>
      </c>
      <c r="M47" s="105">
        <f>SUM(M20:M46,M16:M18,M9:M14)</f>
        <v>0</v>
      </c>
      <c r="N47" s="105">
        <f>SUM(N20:N46,N17:N18,N9:N15)</f>
        <v>6.12</v>
      </c>
      <c r="O47" s="105">
        <f>SUM(O20:O46,O18,O9:O16)</f>
        <v>0</v>
      </c>
      <c r="P47" s="105">
        <f>SUM(P20:P46,P9:P17)</f>
        <v>10</v>
      </c>
      <c r="Q47" s="105">
        <f>SUM(R47:AQ47)</f>
        <v>16.880000000000003</v>
      </c>
      <c r="R47" s="105">
        <f>SUM(R21:R46,R9:R18)</f>
        <v>0</v>
      </c>
      <c r="S47" s="105">
        <f>SUM(S22:S46,S20,S9:S18)</f>
        <v>0</v>
      </c>
      <c r="T47" s="105">
        <f>SUM(T23:T46,T20:T21,T9:T18)</f>
        <v>0</v>
      </c>
      <c r="U47" s="105">
        <f>SUM(U24:U46,U20:U22,U9:U18)</f>
        <v>0</v>
      </c>
      <c r="V47" s="105">
        <f>SUM(V25:V46,V20:V23,V9:V18)</f>
        <v>0</v>
      </c>
      <c r="W47" s="105">
        <f>SUM(W26:W46,W20:W24,W9:W18)</f>
        <v>2.4300000000000002</v>
      </c>
      <c r="X47" s="105">
        <f>SUM(X27:X46,X20:X25,X9:X18)</f>
        <v>0.21</v>
      </c>
      <c r="Y47" s="105">
        <f>SUM(Y28:Y46,Y20:Y26,Y9:Y18)</f>
        <v>0</v>
      </c>
      <c r="Z47" s="105">
        <f>SUM(Z29:Z46,Z20:Z27,Z9:Z18)</f>
        <v>4.1000000000000005</v>
      </c>
      <c r="AA47" s="105">
        <f>SUM(AA30:AA46,AA20:AA28,AA9:AA18)</f>
        <v>0</v>
      </c>
      <c r="AB47" s="105">
        <f>SUM(AB31:AB46,AB20:AB29,AB9:AB18)</f>
        <v>0</v>
      </c>
      <c r="AC47" s="105">
        <f>SUM(AC32:AC46,AC20:AC30,AC9:AC18)</f>
        <v>0</v>
      </c>
      <c r="AD47" s="105">
        <f>SUM(AD33:AD46,AD20:AD31,AD9:AD18)</f>
        <v>7.04</v>
      </c>
      <c r="AE47" s="105">
        <f>SUM(AE34:AE46,AE20:AE32,AE9:AE18)</f>
        <v>0</v>
      </c>
      <c r="AF47" s="105">
        <f>SUM(AF35:AF46,AF20:AF33,AF9:AF18)</f>
        <v>1</v>
      </c>
      <c r="AG47" s="105">
        <f>SUM(AG36:AG46,AG20:AG34,AG9:AG18)</f>
        <v>0</v>
      </c>
      <c r="AH47" s="105">
        <f>SUM(AH37:AH46,AH20:AH35,AH9:AH18)</f>
        <v>0</v>
      </c>
      <c r="AI47" s="105">
        <f>SUM(AI9:AI18,AI20:AI36,AI38:AI46)</f>
        <v>0</v>
      </c>
      <c r="AJ47" s="105">
        <f>SUM(AJ39:AJ46,AJ20:AJ37,AJ9:AJ18)</f>
        <v>2</v>
      </c>
      <c r="AK47" s="105">
        <f>SUM(AK40:AK46,AK20:AK38,AK9:AK18)</f>
        <v>0</v>
      </c>
      <c r="AL47" s="105">
        <f>SUM(AL41:AL46,AL20:AL39,AL9:AL18)</f>
        <v>0.1</v>
      </c>
      <c r="AM47" s="105">
        <f>SUM(AM42:AM46,AM20:AM40,AM9:AM18)</f>
        <v>0</v>
      </c>
      <c r="AN47" s="105">
        <f>SUM(AN43:AN46,AN20:AN41,AN9:AN18)</f>
        <v>0</v>
      </c>
      <c r="AO47" s="105">
        <f>SUM(AO44:AO46,AO20:AO42,AO9:AO18)</f>
        <v>0</v>
      </c>
      <c r="AP47" s="105">
        <f>SUM(AP45:AP46,AP20:AP43,AP9:AP18)</f>
        <v>0</v>
      </c>
      <c r="AQ47" s="105">
        <f>SUM(AQ46,AQ20:AQ44,AQ9:AQ18)</f>
        <v>0</v>
      </c>
      <c r="AR47" s="105">
        <f>SUM(AR20:AR45,AR9:AR18)</f>
        <v>0</v>
      </c>
      <c r="AS47" s="77"/>
      <c r="AT47" s="77"/>
    </row>
    <row r="48" spans="1:47" ht="16.5" customHeight="1">
      <c r="A48" s="118"/>
      <c r="B48" s="119" t="s">
        <v>111</v>
      </c>
      <c r="C48" s="120"/>
      <c r="D48" s="121"/>
      <c r="E48" s="121">
        <f>E47+E7</f>
        <v>717.79</v>
      </c>
      <c r="F48" s="121">
        <f>F8+F47</f>
        <v>534.85</v>
      </c>
      <c r="G48" s="121">
        <f>G47+G9</f>
        <v>530.28</v>
      </c>
      <c r="H48" s="121">
        <f>H10+H47</f>
        <v>4.57</v>
      </c>
      <c r="I48" s="121">
        <f>I11+I47</f>
        <v>1.5299999999999994</v>
      </c>
      <c r="J48" s="121">
        <f>J12+J47</f>
        <v>121.61</v>
      </c>
      <c r="K48" s="121">
        <f>K13+K47</f>
        <v>0</v>
      </c>
      <c r="L48" s="121">
        <f>L14+L47</f>
        <v>0</v>
      </c>
      <c r="M48" s="121">
        <f>M15+M47</f>
        <v>0</v>
      </c>
      <c r="N48" s="121">
        <f>N47+N16</f>
        <v>48.16</v>
      </c>
      <c r="O48" s="121">
        <f>O47+O17</f>
        <v>0</v>
      </c>
      <c r="P48" s="121">
        <f>P47+P18</f>
        <v>11.65</v>
      </c>
      <c r="Q48" s="121">
        <f>SUM(Q47,Q19)</f>
        <v>351.4</v>
      </c>
      <c r="R48" s="121">
        <f>R47+R20</f>
        <v>0</v>
      </c>
      <c r="S48" s="121">
        <f>S47+S21</f>
        <v>0</v>
      </c>
      <c r="T48" s="121">
        <f>T47+T22</f>
        <v>0</v>
      </c>
      <c r="U48" s="121">
        <f>U47+U23</f>
        <v>0</v>
      </c>
      <c r="V48" s="121">
        <f>+V47+V24</f>
        <v>0</v>
      </c>
      <c r="W48" s="121">
        <f>+W47+W25</f>
        <v>2.4300000000000002</v>
      </c>
      <c r="X48" s="121">
        <f>X47+X26</f>
        <v>0.5</v>
      </c>
      <c r="Y48" s="121">
        <f>+Y47+Y27</f>
        <v>0</v>
      </c>
      <c r="Z48" s="121">
        <f>+Z47+Z28</f>
        <v>202.03</v>
      </c>
      <c r="AA48" s="121">
        <f>AA47+AA29</f>
        <v>0</v>
      </c>
      <c r="AB48" s="121">
        <f>AB47+AB30</f>
        <v>0</v>
      </c>
      <c r="AC48" s="121">
        <f>AC47+AC31</f>
        <v>0</v>
      </c>
      <c r="AD48" s="121">
        <f>AD47+AD32</f>
        <v>105.85000000000001</v>
      </c>
      <c r="AE48" s="121">
        <f>AE47+AE33</f>
        <v>0</v>
      </c>
      <c r="AF48" s="121">
        <f>AF47+AF34</f>
        <v>2.62</v>
      </c>
      <c r="AG48" s="121">
        <f>AG47+AG35</f>
        <v>0</v>
      </c>
      <c r="AH48" s="121">
        <f>AH47+AH36</f>
        <v>0</v>
      </c>
      <c r="AI48" s="121">
        <f>AI47+AI37</f>
        <v>0</v>
      </c>
      <c r="AJ48" s="121">
        <f>AJ47+AJ38</f>
        <v>22.81</v>
      </c>
      <c r="AK48" s="121">
        <f>AK47+AK39</f>
        <v>0</v>
      </c>
      <c r="AL48" s="121">
        <f>AL47+AL40</f>
        <v>1.23</v>
      </c>
      <c r="AM48" s="121">
        <f>AM47+AM41</f>
        <v>0</v>
      </c>
      <c r="AN48" s="121">
        <f>AN47+AN42</f>
        <v>1.95</v>
      </c>
      <c r="AO48" s="121">
        <f>AO47+AO43</f>
        <v>0</v>
      </c>
      <c r="AP48" s="121">
        <f>AP47+AP44</f>
        <v>11.7</v>
      </c>
      <c r="AQ48" s="121">
        <f>AQ47+AQ45</f>
        <v>0.28999999999999998</v>
      </c>
      <c r="AR48" s="121">
        <f>AR47+AR46</f>
        <v>17.25</v>
      </c>
      <c r="AS48" s="121"/>
      <c r="AT48" s="121"/>
    </row>
    <row r="50" spans="2:37">
      <c r="B50" s="123" t="s">
        <v>156</v>
      </c>
      <c r="C50" s="124" t="s">
        <v>150</v>
      </c>
      <c r="D50" s="125"/>
    </row>
    <row r="51" spans="2:37" ht="15.75">
      <c r="B51" s="123" t="s">
        <v>157</v>
      </c>
      <c r="C51" s="124" t="s">
        <v>151</v>
      </c>
      <c r="D51" s="125"/>
      <c r="AA51" s="92"/>
      <c r="AB51" s="92"/>
      <c r="AC51" s="92"/>
      <c r="AD51" s="92"/>
      <c r="AE51" s="92"/>
      <c r="AF51" s="92"/>
      <c r="AG51" s="92"/>
      <c r="AH51" s="92"/>
      <c r="AI51" s="92"/>
      <c r="AJ51" s="126"/>
      <c r="AK51" s="126"/>
    </row>
    <row r="52" spans="2:37" ht="15.75">
      <c r="B52" s="123" t="s">
        <v>158</v>
      </c>
      <c r="C52" s="124" t="s">
        <v>115</v>
      </c>
      <c r="D52" s="125"/>
      <c r="AA52" s="92"/>
      <c r="AB52" s="92"/>
      <c r="AC52" s="92"/>
      <c r="AD52" s="92"/>
      <c r="AE52" s="92"/>
      <c r="AF52" s="92"/>
      <c r="AG52" s="92"/>
      <c r="AH52" s="92"/>
      <c r="AI52" s="92"/>
      <c r="AJ52" s="126"/>
      <c r="AK52" s="126"/>
    </row>
    <row r="53" spans="2:37" ht="15.75">
      <c r="AA53" s="92"/>
      <c r="AB53" s="92"/>
      <c r="AC53" s="92"/>
      <c r="AD53" s="92"/>
      <c r="AE53" s="92"/>
      <c r="AF53" s="92"/>
      <c r="AG53" s="92"/>
      <c r="AH53" s="92"/>
      <c r="AI53" s="92"/>
      <c r="AJ53" s="126"/>
      <c r="AK53" s="126"/>
    </row>
    <row r="54" spans="2:37" ht="18">
      <c r="B54" s="123" t="s">
        <v>277</v>
      </c>
      <c r="C54" s="123" t="s">
        <v>268</v>
      </c>
      <c r="D54" s="125"/>
      <c r="AA54" s="92"/>
      <c r="AB54" s="92"/>
      <c r="AC54" s="92"/>
      <c r="AD54" s="92"/>
      <c r="AE54" s="92"/>
      <c r="AF54" s="92"/>
      <c r="AG54" s="92"/>
      <c r="AH54" s="92"/>
      <c r="AI54" s="92"/>
      <c r="AJ54" s="126"/>
      <c r="AK54" s="126"/>
    </row>
    <row r="55" spans="2:37" ht="18">
      <c r="B55" s="123" t="s">
        <v>278</v>
      </c>
      <c r="C55" s="123" t="s">
        <v>269</v>
      </c>
      <c r="D55" s="125"/>
    </row>
    <row r="56" spans="2:37">
      <c r="B56" s="123" t="s">
        <v>279</v>
      </c>
      <c r="C56" s="123" t="s">
        <v>270</v>
      </c>
      <c r="D56" s="125"/>
    </row>
    <row r="57" spans="2:37">
      <c r="B57" s="123" t="s">
        <v>280</v>
      </c>
      <c r="C57" s="123" t="s">
        <v>271</v>
      </c>
      <c r="D57" s="125"/>
    </row>
    <row r="58" spans="2:37">
      <c r="B58" s="123" t="s">
        <v>281</v>
      </c>
      <c r="C58" s="123" t="s">
        <v>272</v>
      </c>
      <c r="D58" s="125"/>
    </row>
    <row r="59" spans="2:37" ht="18">
      <c r="B59" s="123" t="s">
        <v>282</v>
      </c>
      <c r="C59" s="123" t="s">
        <v>273</v>
      </c>
      <c r="D59" s="125"/>
    </row>
    <row r="60" spans="2:37" ht="18">
      <c r="B60" s="123" t="s">
        <v>283</v>
      </c>
      <c r="C60" s="123" t="s">
        <v>274</v>
      </c>
      <c r="D60" s="125"/>
    </row>
    <row r="61" spans="2:37">
      <c r="B61" s="123" t="s">
        <v>284</v>
      </c>
      <c r="C61" s="123" t="s">
        <v>275</v>
      </c>
      <c r="D61" s="125"/>
    </row>
    <row r="62" spans="2:37" ht="18">
      <c r="B62" s="123" t="s">
        <v>285</v>
      </c>
      <c r="C62" s="123" t="s">
        <v>276</v>
      </c>
      <c r="D62" s="125"/>
    </row>
    <row r="64" spans="2:37">
      <c r="B64" s="129"/>
    </row>
  </sheetData>
  <sheetProtection selectLockedCells="1"/>
  <mergeCells count="11">
    <mergeCell ref="B5:B6"/>
    <mergeCell ref="C5:C6"/>
    <mergeCell ref="D5:D6"/>
    <mergeCell ref="A1:B1"/>
    <mergeCell ref="A2:AS2"/>
    <mergeCell ref="A3:AT3"/>
    <mergeCell ref="AQ4:AT4"/>
    <mergeCell ref="F5:AR5"/>
    <mergeCell ref="AS5:AS6"/>
    <mergeCell ref="AT5:AT6"/>
    <mergeCell ref="A5:A6"/>
  </mergeCells>
  <phoneticPr fontId="28" type="noConversion"/>
  <pageMargins left="0.47" right="0.16" top="0.64" bottom="0.2" header="0.56999999999999995" footer="0.16"/>
  <pageSetup paperSize="8" orientation="landscape" r:id="rId1"/>
  <headerFooter alignWithMargins="0"/>
  <ignoredErrors>
    <ignoredError sqref="E7:AT8 E48:G48 I48:AT48 E29:F31 E28:F28 K28:AC28 E41:AT45 E40:F40 H40:AT40 E19:AT27 E18:H18 N18:AT18 E33:AT39 E32:F32 K32:AT32 K29:AT31 E10:V10 E9:H9 AE9 E13:O14 E11:O11 Q11:R11 E12:O12 Q12:Y12 E16:AT17 E15:O15 Q15:AT15 AE11:AP11 AE12:AT12 AM9:AT9 AE10:AT10 Q13:AT14 E47:AT47 E46:Y46 AA46:AT46 J9:M9 O9 X9:Y9 X10:Y10 Y11 Q9:V9 AE28:AT28 AG9:AI9 AK9 AR11:AT11 T11:V11" unlocked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64"/>
  <sheetViews>
    <sheetView zoomScaleNormal="100" workbookViewId="0">
      <pane xSplit="4" ySplit="6" topLeftCell="E40" activePane="bottomRight" state="frozen"/>
      <selection activeCell="L52" sqref="L52"/>
      <selection pane="topRight" activeCell="L52" sqref="L52"/>
      <selection pane="bottomLeft" activeCell="L52" sqref="L52"/>
      <selection pane="bottomRight" activeCell="L52" sqref="L52"/>
    </sheetView>
  </sheetViews>
  <sheetFormatPr defaultColWidth="7.85546875" defaultRowHeight="12.75"/>
  <cols>
    <col min="1" max="1" width="3.7109375" style="122" customWidth="1"/>
    <col min="2" max="2" width="21.5703125" style="127" customWidth="1"/>
    <col min="3" max="3" width="5.140625" style="128" customWidth="1"/>
    <col min="4" max="4" width="8.7109375" style="93" customWidth="1"/>
    <col min="5" max="5" width="6.42578125" style="93" bestFit="1" customWidth="1"/>
    <col min="6" max="7" width="5.7109375" style="93" bestFit="1" customWidth="1"/>
    <col min="8" max="8" width="4.28515625" style="93" bestFit="1" customWidth="1"/>
    <col min="9" max="9" width="5.42578125" style="93" bestFit="1" customWidth="1"/>
    <col min="10" max="11" width="5.7109375" style="93" bestFit="1" customWidth="1"/>
    <col min="12" max="12" width="4.28515625" style="93" bestFit="1" customWidth="1"/>
    <col min="13" max="13" width="5.42578125" style="93" bestFit="1" customWidth="1"/>
    <col min="14" max="14" width="5" style="93" bestFit="1" customWidth="1"/>
    <col min="15" max="15" width="4.140625" style="93" bestFit="1" customWidth="1"/>
    <col min="16" max="16" width="5" style="93" bestFit="1" customWidth="1"/>
    <col min="17" max="17" width="5.42578125" style="93" bestFit="1" customWidth="1"/>
    <col min="18" max="19" width="4.28515625" style="93" bestFit="1" customWidth="1"/>
    <col min="20" max="21" width="3.85546875" style="93" bestFit="1" customWidth="1"/>
    <col min="22" max="22" width="4.7109375" style="93" bestFit="1" customWidth="1"/>
    <col min="23" max="23" width="4.42578125" style="93" bestFit="1" customWidth="1"/>
    <col min="24" max="24" width="4.28515625" style="93" bestFit="1" customWidth="1"/>
    <col min="25" max="25" width="3.85546875" style="93" bestFit="1" customWidth="1"/>
    <col min="26" max="26" width="5.42578125" style="93" bestFit="1" customWidth="1"/>
    <col min="27" max="27" width="4.140625" style="93" bestFit="1" customWidth="1"/>
    <col min="28" max="28" width="4" style="93" bestFit="1" customWidth="1"/>
    <col min="29" max="29" width="4.28515625" style="93" bestFit="1" customWidth="1"/>
    <col min="30" max="30" width="5" style="93" bestFit="1" customWidth="1"/>
    <col min="31" max="31" width="4.140625" style="93" bestFit="1" customWidth="1"/>
    <col min="32" max="33" width="4" style="93" bestFit="1" customWidth="1"/>
    <col min="34" max="34" width="4.28515625" style="93" bestFit="1" customWidth="1"/>
    <col min="35" max="35" width="4.140625" style="93" bestFit="1" customWidth="1"/>
    <col min="36" max="36" width="4.7109375" style="93" bestFit="1" customWidth="1"/>
    <col min="37" max="37" width="4.28515625" style="93" bestFit="1" customWidth="1"/>
    <col min="38" max="38" width="4.140625" style="93" bestFit="1" customWidth="1"/>
    <col min="39" max="39" width="4" style="93" bestFit="1" customWidth="1"/>
    <col min="40" max="40" width="4.28515625" style="93" bestFit="1" customWidth="1"/>
    <col min="41" max="41" width="5" style="93" bestFit="1" customWidth="1"/>
    <col min="42" max="42" width="4.5703125" style="93" bestFit="1" customWidth="1"/>
    <col min="43" max="43" width="4.140625" style="93" bestFit="1" customWidth="1"/>
    <col min="44" max="44" width="5.42578125" style="93" bestFit="1" customWidth="1"/>
    <col min="45" max="45" width="7.42578125" style="93" bestFit="1" customWidth="1"/>
    <col min="46" max="46" width="7.7109375" style="93" bestFit="1" customWidth="1"/>
    <col min="47" max="47" width="9.85546875" style="93" customWidth="1"/>
    <col min="48" max="48" width="40.28515625" style="93" customWidth="1"/>
    <col min="49" max="16384" width="7.85546875" style="93"/>
  </cols>
  <sheetData>
    <row r="1" spans="1:48" ht="15.75">
      <c r="A1" s="460" t="s">
        <v>197</v>
      </c>
      <c r="B1" s="460"/>
      <c r="C1" s="80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</row>
    <row r="2" spans="1:48" ht="14.25" customHeight="1">
      <c r="A2" s="461" t="s">
        <v>0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81"/>
    </row>
    <row r="3" spans="1:48" ht="15.75">
      <c r="A3" s="415" t="s">
        <v>198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5"/>
      <c r="AG3" s="415"/>
      <c r="AH3" s="415"/>
      <c r="AI3" s="415"/>
      <c r="AJ3" s="415"/>
      <c r="AK3" s="415"/>
      <c r="AL3" s="415"/>
      <c r="AM3" s="415"/>
      <c r="AN3" s="415"/>
      <c r="AO3" s="415"/>
      <c r="AP3" s="415"/>
      <c r="AQ3" s="415"/>
      <c r="AR3" s="415"/>
      <c r="AS3" s="415"/>
      <c r="AT3" s="415"/>
    </row>
    <row r="4" spans="1:48" ht="15.75">
      <c r="A4" s="94"/>
      <c r="B4" s="86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462" t="s">
        <v>28</v>
      </c>
      <c r="AR4" s="462"/>
      <c r="AS4" s="462"/>
      <c r="AT4" s="462"/>
    </row>
    <row r="5" spans="1:48" ht="14.25" customHeight="1">
      <c r="A5" s="463" t="s">
        <v>16</v>
      </c>
      <c r="B5" s="464" t="s">
        <v>155</v>
      </c>
      <c r="C5" s="457" t="s">
        <v>20</v>
      </c>
      <c r="D5" s="459" t="s">
        <v>127</v>
      </c>
      <c r="E5" s="95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59"/>
      <c r="AC5" s="459"/>
      <c r="AD5" s="459"/>
      <c r="AE5" s="459"/>
      <c r="AF5" s="459"/>
      <c r="AG5" s="459"/>
      <c r="AH5" s="459"/>
      <c r="AI5" s="459"/>
      <c r="AJ5" s="459"/>
      <c r="AK5" s="459"/>
      <c r="AL5" s="459"/>
      <c r="AM5" s="459"/>
      <c r="AN5" s="459"/>
      <c r="AO5" s="459"/>
      <c r="AP5" s="459"/>
      <c r="AQ5" s="459"/>
      <c r="AR5" s="459"/>
      <c r="AS5" s="459" t="s">
        <v>109</v>
      </c>
      <c r="AT5" s="459" t="s">
        <v>184</v>
      </c>
    </row>
    <row r="6" spans="1:48" s="98" customFormat="1" ht="36" customHeight="1">
      <c r="A6" s="463"/>
      <c r="B6" s="465"/>
      <c r="C6" s="458"/>
      <c r="D6" s="459"/>
      <c r="E6" s="96" t="s">
        <v>21</v>
      </c>
      <c r="F6" s="97" t="s">
        <v>79</v>
      </c>
      <c r="G6" s="95" t="s">
        <v>77</v>
      </c>
      <c r="H6" s="95" t="s">
        <v>190</v>
      </c>
      <c r="I6" s="95" t="s">
        <v>51</v>
      </c>
      <c r="J6" s="95" t="s">
        <v>39</v>
      </c>
      <c r="K6" s="95" t="s">
        <v>22</v>
      </c>
      <c r="L6" s="95" t="s">
        <v>23</v>
      </c>
      <c r="M6" s="95" t="s">
        <v>40</v>
      </c>
      <c r="N6" s="95" t="s">
        <v>71</v>
      </c>
      <c r="O6" s="95" t="s">
        <v>46</v>
      </c>
      <c r="P6" s="95" t="s">
        <v>53</v>
      </c>
      <c r="Q6" s="96" t="s">
        <v>24</v>
      </c>
      <c r="R6" s="95" t="s">
        <v>25</v>
      </c>
      <c r="S6" s="95" t="s">
        <v>26</v>
      </c>
      <c r="T6" s="95" t="s">
        <v>118</v>
      </c>
      <c r="U6" s="95" t="s">
        <v>121</v>
      </c>
      <c r="V6" s="95" t="s">
        <v>122</v>
      </c>
      <c r="W6" s="95" t="s">
        <v>120</v>
      </c>
      <c r="X6" s="95" t="s">
        <v>48</v>
      </c>
      <c r="Y6" s="95" t="s">
        <v>41</v>
      </c>
      <c r="Z6" s="95" t="s">
        <v>27</v>
      </c>
      <c r="AA6" s="95" t="s">
        <v>140</v>
      </c>
      <c r="AB6" s="95" t="s">
        <v>119</v>
      </c>
      <c r="AC6" s="95" t="s">
        <v>70</v>
      </c>
      <c r="AD6" s="95" t="s">
        <v>93</v>
      </c>
      <c r="AE6" s="95" t="s">
        <v>94</v>
      </c>
      <c r="AF6" s="95" t="s">
        <v>98</v>
      </c>
      <c r="AG6" s="95" t="s">
        <v>95</v>
      </c>
      <c r="AH6" s="95" t="s">
        <v>114</v>
      </c>
      <c r="AI6" s="95" t="s">
        <v>96</v>
      </c>
      <c r="AJ6" s="95" t="s">
        <v>43</v>
      </c>
      <c r="AK6" s="95" t="s">
        <v>49</v>
      </c>
      <c r="AL6" s="95" t="s">
        <v>142</v>
      </c>
      <c r="AM6" s="95" t="s">
        <v>143</v>
      </c>
      <c r="AN6" s="95" t="s">
        <v>100</v>
      </c>
      <c r="AO6" s="95" t="s">
        <v>148</v>
      </c>
      <c r="AP6" s="95" t="s">
        <v>149</v>
      </c>
      <c r="AQ6" s="95" t="s">
        <v>75</v>
      </c>
      <c r="AR6" s="95" t="s">
        <v>82</v>
      </c>
      <c r="AS6" s="459"/>
      <c r="AT6" s="459"/>
    </row>
    <row r="7" spans="1:48" s="98" customFormat="1" ht="17.25" customHeight="1">
      <c r="A7" s="99">
        <v>1</v>
      </c>
      <c r="B7" s="100" t="s">
        <v>31</v>
      </c>
      <c r="C7" s="101" t="s">
        <v>21</v>
      </c>
      <c r="D7" s="102">
        <v>653.76</v>
      </c>
      <c r="E7" s="103">
        <f>D7-AS7</f>
        <v>627.30999999999995</v>
      </c>
      <c r="F7" s="104">
        <f>SUM(F11:F18)</f>
        <v>0</v>
      </c>
      <c r="G7" s="104">
        <f>SUM(G10:G18)</f>
        <v>0</v>
      </c>
      <c r="H7" s="104">
        <f>SUM(H9,H11:H18)</f>
        <v>0</v>
      </c>
      <c r="I7" s="104">
        <f>SUM(I9:I10,I12:I18)</f>
        <v>5</v>
      </c>
      <c r="J7" s="104">
        <f>SUM(J9:J11,J13:J18)</f>
        <v>0</v>
      </c>
      <c r="K7" s="104">
        <f>SUM(K9:K12,K14:K18)</f>
        <v>0</v>
      </c>
      <c r="L7" s="104">
        <f>SUM(L9:L13,L15:L18)</f>
        <v>0</v>
      </c>
      <c r="M7" s="104">
        <f>SUM(M9:M14,M16:M18)</f>
        <v>0</v>
      </c>
      <c r="N7" s="104">
        <f>SUM(N9:N15,N17:N18)</f>
        <v>6</v>
      </c>
      <c r="O7" s="104">
        <f>SUM(O9:O16,O18)</f>
        <v>0</v>
      </c>
      <c r="P7" s="104">
        <f>SUM(P9:P17)</f>
        <v>0</v>
      </c>
      <c r="Q7" s="105">
        <f>SUM(Q9:Q18)</f>
        <v>15.45</v>
      </c>
      <c r="R7" s="104">
        <f>SUM(R9:R18)</f>
        <v>0</v>
      </c>
      <c r="S7" s="104">
        <f t="shared" ref="S7:AR7" si="0">SUM(S9:S18)</f>
        <v>0</v>
      </c>
      <c r="T7" s="104">
        <f t="shared" si="0"/>
        <v>0</v>
      </c>
      <c r="U7" s="104">
        <f t="shared" si="0"/>
        <v>0</v>
      </c>
      <c r="V7" s="104">
        <f t="shared" si="0"/>
        <v>0</v>
      </c>
      <c r="W7" s="104">
        <f t="shared" si="0"/>
        <v>3</v>
      </c>
      <c r="X7" s="104">
        <f t="shared" si="0"/>
        <v>0</v>
      </c>
      <c r="Y7" s="104">
        <f t="shared" si="0"/>
        <v>0</v>
      </c>
      <c r="Z7" s="104">
        <f t="shared" si="0"/>
        <v>5.12</v>
      </c>
      <c r="AA7" s="104">
        <f t="shared" si="0"/>
        <v>0</v>
      </c>
      <c r="AB7" s="104">
        <f t="shared" si="0"/>
        <v>0</v>
      </c>
      <c r="AC7" s="104">
        <f t="shared" si="0"/>
        <v>0</v>
      </c>
      <c r="AD7" s="104">
        <f t="shared" si="0"/>
        <v>3.47</v>
      </c>
      <c r="AE7" s="104">
        <f t="shared" si="0"/>
        <v>0</v>
      </c>
      <c r="AF7" s="104">
        <f t="shared" si="0"/>
        <v>0</v>
      </c>
      <c r="AG7" s="104">
        <f t="shared" si="0"/>
        <v>0</v>
      </c>
      <c r="AH7" s="104">
        <f t="shared" si="0"/>
        <v>0</v>
      </c>
      <c r="AI7" s="104">
        <f t="shared" si="0"/>
        <v>0</v>
      </c>
      <c r="AJ7" s="104">
        <f t="shared" si="0"/>
        <v>3.74</v>
      </c>
      <c r="AK7" s="104">
        <f t="shared" si="0"/>
        <v>0</v>
      </c>
      <c r="AL7" s="104">
        <f t="shared" si="0"/>
        <v>0.12</v>
      </c>
      <c r="AM7" s="104">
        <f t="shared" si="0"/>
        <v>0</v>
      </c>
      <c r="AN7" s="104">
        <f t="shared" si="0"/>
        <v>0</v>
      </c>
      <c r="AO7" s="104">
        <f t="shared" si="0"/>
        <v>0</v>
      </c>
      <c r="AP7" s="104">
        <f t="shared" si="0"/>
        <v>0</v>
      </c>
      <c r="AQ7" s="104">
        <f t="shared" si="0"/>
        <v>0</v>
      </c>
      <c r="AR7" s="104">
        <f t="shared" si="0"/>
        <v>0</v>
      </c>
      <c r="AS7" s="106">
        <f>SUM(AS9:AS18)</f>
        <v>26.450000000000003</v>
      </c>
      <c r="AT7" s="107">
        <f>E48</f>
        <v>652.30999999999995</v>
      </c>
      <c r="AV7" s="132" t="s">
        <v>193</v>
      </c>
    </row>
    <row r="8" spans="1:48" s="111" customFormat="1" ht="15">
      <c r="A8" s="99" t="s">
        <v>1</v>
      </c>
      <c r="B8" s="100" t="s">
        <v>78</v>
      </c>
      <c r="C8" s="108" t="s">
        <v>79</v>
      </c>
      <c r="D8" s="102">
        <v>503.59</v>
      </c>
      <c r="E8" s="109">
        <f>SUM(I8:P8)</f>
        <v>11</v>
      </c>
      <c r="F8" s="110">
        <f>D8-AS8</f>
        <v>479.55999999999995</v>
      </c>
      <c r="G8" s="105">
        <f>SUM(G10)</f>
        <v>0</v>
      </c>
      <c r="H8" s="105">
        <f>SUM(H9)</f>
        <v>0</v>
      </c>
      <c r="I8" s="105">
        <f>SUM(I9:I10)</f>
        <v>5</v>
      </c>
      <c r="J8" s="105">
        <f t="shared" ref="J8:AS8" si="1">SUM(J9:J10)</f>
        <v>0</v>
      </c>
      <c r="K8" s="105">
        <f t="shared" si="1"/>
        <v>0</v>
      </c>
      <c r="L8" s="105">
        <f t="shared" si="1"/>
        <v>0</v>
      </c>
      <c r="M8" s="105">
        <f t="shared" si="1"/>
        <v>0</v>
      </c>
      <c r="N8" s="105">
        <f t="shared" si="1"/>
        <v>6</v>
      </c>
      <c r="O8" s="105">
        <f t="shared" si="1"/>
        <v>0</v>
      </c>
      <c r="P8" s="105">
        <f t="shared" si="1"/>
        <v>0</v>
      </c>
      <c r="Q8" s="105">
        <f>SUM(Q9:Q10)</f>
        <v>13.03</v>
      </c>
      <c r="R8" s="105">
        <f t="shared" si="1"/>
        <v>0</v>
      </c>
      <c r="S8" s="105">
        <f t="shared" si="1"/>
        <v>0</v>
      </c>
      <c r="T8" s="105">
        <f t="shared" si="1"/>
        <v>0</v>
      </c>
      <c r="U8" s="105">
        <f t="shared" si="1"/>
        <v>0</v>
      </c>
      <c r="V8" s="105">
        <f t="shared" si="1"/>
        <v>0</v>
      </c>
      <c r="W8" s="105">
        <f t="shared" si="1"/>
        <v>3</v>
      </c>
      <c r="X8" s="105">
        <f t="shared" si="1"/>
        <v>0</v>
      </c>
      <c r="Y8" s="105">
        <f t="shared" si="1"/>
        <v>0</v>
      </c>
      <c r="Z8" s="105">
        <f t="shared" si="1"/>
        <v>2.7</v>
      </c>
      <c r="AA8" s="105">
        <f t="shared" si="1"/>
        <v>0</v>
      </c>
      <c r="AB8" s="105">
        <f t="shared" si="1"/>
        <v>0</v>
      </c>
      <c r="AC8" s="105">
        <f t="shared" si="1"/>
        <v>0</v>
      </c>
      <c r="AD8" s="105">
        <f t="shared" si="1"/>
        <v>3.47</v>
      </c>
      <c r="AE8" s="105">
        <f t="shared" si="1"/>
        <v>0</v>
      </c>
      <c r="AF8" s="105">
        <f t="shared" si="1"/>
        <v>0</v>
      </c>
      <c r="AG8" s="105">
        <f t="shared" si="1"/>
        <v>0</v>
      </c>
      <c r="AH8" s="105">
        <f t="shared" si="1"/>
        <v>0</v>
      </c>
      <c r="AI8" s="105">
        <f t="shared" si="1"/>
        <v>0</v>
      </c>
      <c r="AJ8" s="105">
        <f t="shared" si="1"/>
        <v>3.74</v>
      </c>
      <c r="AK8" s="105">
        <f t="shared" si="1"/>
        <v>0</v>
      </c>
      <c r="AL8" s="105">
        <f t="shared" si="1"/>
        <v>0.12</v>
      </c>
      <c r="AM8" s="105">
        <f t="shared" si="1"/>
        <v>0</v>
      </c>
      <c r="AN8" s="105">
        <f t="shared" si="1"/>
        <v>0</v>
      </c>
      <c r="AO8" s="105">
        <f t="shared" si="1"/>
        <v>0</v>
      </c>
      <c r="AP8" s="105">
        <f t="shared" si="1"/>
        <v>0</v>
      </c>
      <c r="AQ8" s="105">
        <f t="shared" si="1"/>
        <v>0</v>
      </c>
      <c r="AR8" s="105">
        <f t="shared" si="1"/>
        <v>0</v>
      </c>
      <c r="AS8" s="105">
        <f t="shared" si="1"/>
        <v>24.03</v>
      </c>
      <c r="AT8" s="108">
        <f>F48</f>
        <v>479.55999999999995</v>
      </c>
      <c r="AU8" s="93"/>
      <c r="AV8" s="132" t="s">
        <v>194</v>
      </c>
    </row>
    <row r="9" spans="1:48" s="111" customFormat="1" ht="15">
      <c r="A9" s="99"/>
      <c r="B9" s="100" t="s">
        <v>191</v>
      </c>
      <c r="C9" s="108" t="s">
        <v>77</v>
      </c>
      <c r="D9" s="102">
        <v>503.23</v>
      </c>
      <c r="E9" s="109">
        <f>SUM(H9:P9)</f>
        <v>11</v>
      </c>
      <c r="F9" s="105">
        <f>SUM(H9)</f>
        <v>0</v>
      </c>
      <c r="G9" s="110">
        <f>D9-AS9</f>
        <v>479.20000000000005</v>
      </c>
      <c r="H9" s="77"/>
      <c r="I9" s="77">
        <v>5</v>
      </c>
      <c r="J9" s="77"/>
      <c r="K9" s="77"/>
      <c r="L9" s="77"/>
      <c r="M9" s="77"/>
      <c r="N9" s="77">
        <v>6</v>
      </c>
      <c r="O9" s="77"/>
      <c r="P9" s="77"/>
      <c r="Q9" s="105">
        <f>SUM(R9:AQ9)</f>
        <v>13.03</v>
      </c>
      <c r="R9" s="77"/>
      <c r="S9" s="77"/>
      <c r="T9" s="77"/>
      <c r="U9" s="77"/>
      <c r="V9" s="77"/>
      <c r="W9" s="77">
        <v>3</v>
      </c>
      <c r="X9" s="77"/>
      <c r="Y9" s="77"/>
      <c r="Z9" s="77">
        <v>2.7</v>
      </c>
      <c r="AA9" s="77"/>
      <c r="AB9" s="77"/>
      <c r="AC9" s="77"/>
      <c r="AD9" s="77">
        <v>3.47</v>
      </c>
      <c r="AE9" s="77"/>
      <c r="AF9" s="77"/>
      <c r="AG9" s="77"/>
      <c r="AH9" s="77"/>
      <c r="AI9" s="77"/>
      <c r="AJ9" s="77">
        <v>3.74</v>
      </c>
      <c r="AK9" s="77"/>
      <c r="AL9" s="77">
        <v>0.12</v>
      </c>
      <c r="AM9" s="77"/>
      <c r="AN9" s="77"/>
      <c r="AO9" s="77"/>
      <c r="AP9" s="77"/>
      <c r="AQ9" s="77"/>
      <c r="AR9" s="77"/>
      <c r="AS9" s="105">
        <f>SUM(R9:AR9,H9:P9)</f>
        <v>24.03</v>
      </c>
      <c r="AT9" s="108">
        <f>G48</f>
        <v>479.20000000000005</v>
      </c>
      <c r="AU9" s="93"/>
      <c r="AV9" s="132" t="s">
        <v>195</v>
      </c>
    </row>
    <row r="10" spans="1:48" s="111" customFormat="1" ht="15">
      <c r="A10" s="99"/>
      <c r="B10" s="100" t="s">
        <v>192</v>
      </c>
      <c r="C10" s="108" t="s">
        <v>190</v>
      </c>
      <c r="D10" s="102">
        <v>0.36</v>
      </c>
      <c r="E10" s="109">
        <f>SUM(G10,I10:P10)</f>
        <v>0</v>
      </c>
      <c r="F10" s="105">
        <f>SUM(G10)</f>
        <v>0</v>
      </c>
      <c r="G10" s="77"/>
      <c r="H10" s="110">
        <f>D10-AS10</f>
        <v>0.36</v>
      </c>
      <c r="I10" s="77"/>
      <c r="J10" s="77"/>
      <c r="K10" s="77"/>
      <c r="L10" s="77"/>
      <c r="M10" s="77"/>
      <c r="N10" s="77"/>
      <c r="O10" s="77"/>
      <c r="P10" s="77"/>
      <c r="Q10" s="105">
        <f>SUM(R10:AQ10)</f>
        <v>0</v>
      </c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105">
        <f>SUM(R10:AR10,I10:P10,G10)</f>
        <v>0</v>
      </c>
      <c r="AT10" s="108">
        <f>H48</f>
        <v>0.36</v>
      </c>
      <c r="AU10" s="93"/>
      <c r="AV10" s="132" t="s">
        <v>196</v>
      </c>
    </row>
    <row r="11" spans="1:48" s="111" customFormat="1" ht="15">
      <c r="A11" s="99" t="s">
        <v>2</v>
      </c>
      <c r="B11" s="100" t="s">
        <v>102</v>
      </c>
      <c r="C11" s="108" t="s">
        <v>51</v>
      </c>
      <c r="D11" s="102">
        <v>0.78</v>
      </c>
      <c r="E11" s="109">
        <f>SUM(G11:H11,J11:P11)</f>
        <v>0</v>
      </c>
      <c r="F11" s="105">
        <f>SUM(G11:H11)</f>
        <v>0</v>
      </c>
      <c r="G11" s="77"/>
      <c r="H11" s="77"/>
      <c r="I11" s="110">
        <f>D11-AS11</f>
        <v>0.48000000000000004</v>
      </c>
      <c r="J11" s="77"/>
      <c r="K11" s="77"/>
      <c r="L11" s="77"/>
      <c r="M11" s="77"/>
      <c r="N11" s="77"/>
      <c r="O11" s="77"/>
      <c r="P11" s="77"/>
      <c r="Q11" s="105">
        <f t="shared" ref="Q11:Q17" si="2">SUM(R11:AQ11)</f>
        <v>0.3</v>
      </c>
      <c r="R11" s="77"/>
      <c r="S11" s="77"/>
      <c r="T11" s="77"/>
      <c r="U11" s="77"/>
      <c r="V11" s="77"/>
      <c r="W11" s="77"/>
      <c r="X11" s="77"/>
      <c r="Y11" s="77"/>
      <c r="Z11" s="77">
        <v>0.3</v>
      </c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105">
        <f>SUM(R11:AR11,J11:P11,G11:H11)</f>
        <v>0.3</v>
      </c>
      <c r="AT11" s="108">
        <f>I48</f>
        <v>5.48</v>
      </c>
      <c r="AU11" s="93"/>
    </row>
    <row r="12" spans="1:48" s="111" customFormat="1" ht="15">
      <c r="A12" s="99" t="s">
        <v>3</v>
      </c>
      <c r="B12" s="100" t="s">
        <v>34</v>
      </c>
      <c r="C12" s="108" t="s">
        <v>39</v>
      </c>
      <c r="D12" s="102">
        <v>118.6</v>
      </c>
      <c r="E12" s="109">
        <f>SUM(G12:I12,K12:P12)</f>
        <v>0</v>
      </c>
      <c r="F12" s="105">
        <f t="shared" ref="F12:F17" si="3">SUM(G12:H12)</f>
        <v>0</v>
      </c>
      <c r="G12" s="77"/>
      <c r="H12" s="77"/>
      <c r="I12" s="77"/>
      <c r="J12" s="110">
        <f>D12-AS12</f>
        <v>116.47999999999999</v>
      </c>
      <c r="K12" s="77"/>
      <c r="L12" s="77"/>
      <c r="M12" s="77"/>
      <c r="N12" s="77"/>
      <c r="O12" s="77"/>
      <c r="P12" s="77"/>
      <c r="Q12" s="105">
        <f t="shared" si="2"/>
        <v>2.12</v>
      </c>
      <c r="R12" s="77"/>
      <c r="S12" s="77"/>
      <c r="T12" s="77"/>
      <c r="U12" s="77"/>
      <c r="V12" s="77"/>
      <c r="W12" s="77"/>
      <c r="X12" s="77"/>
      <c r="Y12" s="77"/>
      <c r="Z12" s="77">
        <v>2.12</v>
      </c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105">
        <f>SUM(R12:AR12,K12:P12,G12:I12)</f>
        <v>2.12</v>
      </c>
      <c r="AT12" s="108">
        <f>J48</f>
        <v>116.47999999999999</v>
      </c>
      <c r="AU12" s="93"/>
    </row>
    <row r="13" spans="1:48" s="111" customFormat="1" ht="15">
      <c r="A13" s="99" t="s">
        <v>4</v>
      </c>
      <c r="B13" s="100" t="s">
        <v>11</v>
      </c>
      <c r="C13" s="108" t="s">
        <v>22</v>
      </c>
      <c r="D13" s="102">
        <v>0</v>
      </c>
      <c r="E13" s="109">
        <f>SUM(G13:J13,L13:P13)</f>
        <v>0</v>
      </c>
      <c r="F13" s="105">
        <f t="shared" si="3"/>
        <v>0</v>
      </c>
      <c r="G13" s="77"/>
      <c r="H13" s="77"/>
      <c r="I13" s="77"/>
      <c r="J13" s="77"/>
      <c r="K13" s="110">
        <f>D13-AS13</f>
        <v>0</v>
      </c>
      <c r="L13" s="77"/>
      <c r="M13" s="77"/>
      <c r="N13" s="77"/>
      <c r="O13" s="77"/>
      <c r="P13" s="77"/>
      <c r="Q13" s="105">
        <f t="shared" si="2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105">
        <f>SUM(R13:AR13,L13:P13,G13:J13)</f>
        <v>0</v>
      </c>
      <c r="AT13" s="108">
        <f>K48</f>
        <v>0</v>
      </c>
      <c r="AU13" s="93"/>
    </row>
    <row r="14" spans="1:48" s="111" customFormat="1" ht="15">
      <c r="A14" s="99" t="s">
        <v>5</v>
      </c>
      <c r="B14" s="100" t="s">
        <v>12</v>
      </c>
      <c r="C14" s="108" t="s">
        <v>23</v>
      </c>
      <c r="D14" s="102">
        <v>0</v>
      </c>
      <c r="E14" s="109">
        <f>SUM(G14:K14,M14:P14)</f>
        <v>0</v>
      </c>
      <c r="F14" s="105">
        <f t="shared" si="3"/>
        <v>0</v>
      </c>
      <c r="G14" s="77"/>
      <c r="H14" s="77"/>
      <c r="I14" s="77"/>
      <c r="J14" s="77"/>
      <c r="K14" s="77"/>
      <c r="L14" s="110">
        <f>D14-AS14</f>
        <v>0</v>
      </c>
      <c r="M14" s="77"/>
      <c r="N14" s="77"/>
      <c r="O14" s="77"/>
      <c r="P14" s="77"/>
      <c r="Q14" s="105">
        <f t="shared" si="2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105">
        <f>SUM(R14:AR14,M14:P14,G14:K14)</f>
        <v>0</v>
      </c>
      <c r="AT14" s="108">
        <f>L48</f>
        <v>0</v>
      </c>
      <c r="AU14" s="93"/>
    </row>
    <row r="15" spans="1:48" s="111" customFormat="1" ht="15">
      <c r="A15" s="99" t="s">
        <v>36</v>
      </c>
      <c r="B15" s="100" t="s">
        <v>35</v>
      </c>
      <c r="C15" s="108" t="s">
        <v>40</v>
      </c>
      <c r="D15" s="102">
        <v>0</v>
      </c>
      <c r="E15" s="109">
        <f>SUM(G15:L15,N15:P15)</f>
        <v>0</v>
      </c>
      <c r="F15" s="105">
        <f t="shared" si="3"/>
        <v>0</v>
      </c>
      <c r="G15" s="77"/>
      <c r="H15" s="77"/>
      <c r="I15" s="77"/>
      <c r="J15" s="77"/>
      <c r="K15" s="77"/>
      <c r="L15" s="77"/>
      <c r="M15" s="110">
        <f>D15-AS15</f>
        <v>0</v>
      </c>
      <c r="N15" s="77"/>
      <c r="O15" s="77"/>
      <c r="P15" s="77"/>
      <c r="Q15" s="105">
        <f t="shared" si="2"/>
        <v>0</v>
      </c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105">
        <f>SUM(R15:AR15,N15:P15,G15:L15)</f>
        <v>0</v>
      </c>
      <c r="AT15" s="108">
        <f>M48</f>
        <v>0</v>
      </c>
      <c r="AU15" s="93"/>
    </row>
    <row r="16" spans="1:48" s="111" customFormat="1" ht="15">
      <c r="A16" s="99" t="s">
        <v>37</v>
      </c>
      <c r="B16" s="100" t="s">
        <v>83</v>
      </c>
      <c r="C16" s="108" t="s">
        <v>71</v>
      </c>
      <c r="D16" s="102">
        <v>23.74</v>
      </c>
      <c r="E16" s="109">
        <f>SUM(G16:M16,O16:P16)</f>
        <v>0</v>
      </c>
      <c r="F16" s="105">
        <f t="shared" si="3"/>
        <v>0</v>
      </c>
      <c r="G16" s="77"/>
      <c r="H16" s="77"/>
      <c r="I16" s="77"/>
      <c r="J16" s="77"/>
      <c r="K16" s="77"/>
      <c r="L16" s="77"/>
      <c r="M16" s="77"/>
      <c r="N16" s="110">
        <f>D16-AS16</f>
        <v>23.74</v>
      </c>
      <c r="O16" s="77"/>
      <c r="P16" s="77"/>
      <c r="Q16" s="105">
        <f t="shared" si="2"/>
        <v>0</v>
      </c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105">
        <f>SUM(R16:AR16,O16:P16,G16:M16)</f>
        <v>0</v>
      </c>
      <c r="AT16" s="108">
        <f>N48</f>
        <v>43.739999999999995</v>
      </c>
      <c r="AU16" s="93"/>
    </row>
    <row r="17" spans="1:47" s="111" customFormat="1" ht="15">
      <c r="A17" s="99" t="s">
        <v>47</v>
      </c>
      <c r="B17" s="100" t="s">
        <v>45</v>
      </c>
      <c r="C17" s="108" t="s">
        <v>46</v>
      </c>
      <c r="D17" s="102">
        <v>0</v>
      </c>
      <c r="E17" s="109">
        <f>SUM(G17:N17,P17)</f>
        <v>0</v>
      </c>
      <c r="F17" s="105">
        <f t="shared" si="3"/>
        <v>0</v>
      </c>
      <c r="G17" s="77"/>
      <c r="H17" s="77"/>
      <c r="I17" s="77"/>
      <c r="J17" s="77"/>
      <c r="K17" s="77"/>
      <c r="L17" s="77"/>
      <c r="M17" s="77"/>
      <c r="N17" s="77"/>
      <c r="O17" s="110">
        <f>D17-AS17</f>
        <v>0</v>
      </c>
      <c r="P17" s="77"/>
      <c r="Q17" s="105">
        <f t="shared" si="2"/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105">
        <f>SUM(R17:AR17,P17,G17:N17)</f>
        <v>0</v>
      </c>
      <c r="AT17" s="108">
        <f>O48</f>
        <v>0</v>
      </c>
      <c r="AU17" s="93"/>
    </row>
    <row r="18" spans="1:47" s="111" customFormat="1" ht="15">
      <c r="A18" s="99" t="s">
        <v>176</v>
      </c>
      <c r="B18" s="100" t="s">
        <v>52</v>
      </c>
      <c r="C18" s="108" t="s">
        <v>53</v>
      </c>
      <c r="D18" s="102">
        <v>7.04</v>
      </c>
      <c r="E18" s="109">
        <f>SUM(G18:O18)</f>
        <v>0</v>
      </c>
      <c r="F18" s="105">
        <f>SUM(G18:H18)</f>
        <v>0</v>
      </c>
      <c r="G18" s="77"/>
      <c r="H18" s="77"/>
      <c r="I18" s="77"/>
      <c r="J18" s="77"/>
      <c r="K18" s="77"/>
      <c r="L18" s="77"/>
      <c r="M18" s="77"/>
      <c r="N18" s="77"/>
      <c r="O18" s="77"/>
      <c r="P18" s="110">
        <f>D18-AS18</f>
        <v>7.04</v>
      </c>
      <c r="Q18" s="105">
        <f>SUM(R18:AQ18)</f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105">
        <f>SUM(R18:AR18,G18:O18)</f>
        <v>0</v>
      </c>
      <c r="AT18" s="108">
        <f>P48</f>
        <v>7.04</v>
      </c>
      <c r="AU18" s="93"/>
    </row>
    <row r="19" spans="1:47" s="111" customFormat="1" ht="15">
      <c r="A19" s="99">
        <v>2</v>
      </c>
      <c r="B19" s="99" t="s">
        <v>32</v>
      </c>
      <c r="C19" s="108" t="s">
        <v>24</v>
      </c>
      <c r="D19" s="102">
        <v>195.5</v>
      </c>
      <c r="E19" s="109">
        <f>SUM(G19:P19)</f>
        <v>12</v>
      </c>
      <c r="F19" s="105">
        <f t="shared" ref="F19:F46" si="4">SUM(G19:H19)</f>
        <v>0</v>
      </c>
      <c r="G19" s="105">
        <f>SUM(G20:G45)</f>
        <v>0</v>
      </c>
      <c r="H19" s="105">
        <f t="shared" ref="H19:P19" si="5">SUM(H20:H45)</f>
        <v>0</v>
      </c>
      <c r="I19" s="105">
        <f t="shared" si="5"/>
        <v>0</v>
      </c>
      <c r="J19" s="105">
        <f t="shared" si="5"/>
        <v>0</v>
      </c>
      <c r="K19" s="105">
        <f t="shared" si="5"/>
        <v>0</v>
      </c>
      <c r="L19" s="105">
        <f t="shared" si="5"/>
        <v>0</v>
      </c>
      <c r="M19" s="105">
        <f t="shared" si="5"/>
        <v>0</v>
      </c>
      <c r="N19" s="105">
        <f t="shared" si="5"/>
        <v>12</v>
      </c>
      <c r="O19" s="105">
        <f t="shared" si="5"/>
        <v>0</v>
      </c>
      <c r="P19" s="105">
        <f t="shared" si="5"/>
        <v>0</v>
      </c>
      <c r="Q19" s="110">
        <f>D19-AS19</f>
        <v>182.95</v>
      </c>
      <c r="R19" s="105">
        <f>SUM(R21:R45)</f>
        <v>0</v>
      </c>
      <c r="S19" s="105">
        <f>SUM(S22:S45,S20)</f>
        <v>0</v>
      </c>
      <c r="T19" s="105">
        <f>SUM(T20:T21,T23:T45)</f>
        <v>0</v>
      </c>
      <c r="U19" s="105">
        <f>SUM(U20:U22,U24:U45)</f>
        <v>0</v>
      </c>
      <c r="V19" s="105">
        <f>SUM(V20:V23,V25:V45)</f>
        <v>0</v>
      </c>
      <c r="W19" s="105">
        <f>SUM(W20:W24,W26:W45)</f>
        <v>0</v>
      </c>
      <c r="X19" s="105">
        <f>SUM(X20:X25,X27:X45)</f>
        <v>0</v>
      </c>
      <c r="Y19" s="105">
        <f>SUM(Y20:Y26,Y28:Y45)</f>
        <v>0</v>
      </c>
      <c r="Z19" s="105">
        <f>SUM(Z20:Z27,Z29:Z45)</f>
        <v>0</v>
      </c>
      <c r="AA19" s="105">
        <f>SUM(AA20:AA28,AA30:AA45)</f>
        <v>0</v>
      </c>
      <c r="AB19" s="105">
        <f>SUM(AB20:AB29,AB31:AB45)</f>
        <v>0</v>
      </c>
      <c r="AC19" s="105">
        <f>SUM(AC20:AC30,AC32:AC45)</f>
        <v>0</v>
      </c>
      <c r="AD19" s="105">
        <f>SUM(AD20:AD31,AD33:AD45)</f>
        <v>0.55000000000000004</v>
      </c>
      <c r="AE19" s="105">
        <f>SUM(AE20:AE32,AE34:AE45)</f>
        <v>0</v>
      </c>
      <c r="AF19" s="105">
        <f>SUM(AF20:AF33,AF35:AF45)</f>
        <v>0</v>
      </c>
      <c r="AG19" s="105">
        <f>SUM(AG20:AG34,AG36:AG45)</f>
        <v>0</v>
      </c>
      <c r="AH19" s="105">
        <f>SUM(AH20:AH35,AH37:AH45)</f>
        <v>0</v>
      </c>
      <c r="AI19" s="105">
        <f>SUM(AI20:AI36,AI38:AI45)</f>
        <v>0</v>
      </c>
      <c r="AJ19" s="105">
        <f>SUM(AJ20:AJ37,AJ39:AJ45)</f>
        <v>0</v>
      </c>
      <c r="AK19" s="105">
        <f>SUM(AK20:AK38,AK40:AK45)</f>
        <v>0</v>
      </c>
      <c r="AL19" s="105">
        <f>SUM(AL20:AL39,AL41:AL45)</f>
        <v>0</v>
      </c>
      <c r="AM19" s="105">
        <f>SUM(AM20:AM40,AM42:AM45)</f>
        <v>0</v>
      </c>
      <c r="AN19" s="105">
        <f>SUM(AN20:AN41,AN43:AN45)</f>
        <v>0</v>
      </c>
      <c r="AO19" s="105">
        <f>SUM(AO20:AO42,AO44:AO45)</f>
        <v>0</v>
      </c>
      <c r="AP19" s="105">
        <f>SUM(AP20:AP43,AP45)</f>
        <v>0</v>
      </c>
      <c r="AQ19" s="105">
        <f>SUM(AQ20:AQ44)</f>
        <v>0</v>
      </c>
      <c r="AR19" s="105">
        <f>SUM(AR20:AR45)</f>
        <v>0</v>
      </c>
      <c r="AS19" s="105">
        <f>SUM(AS20:AS45)</f>
        <v>12.549999999999999</v>
      </c>
      <c r="AT19" s="108">
        <f>Q48</f>
        <v>199.29</v>
      </c>
      <c r="AU19" s="93"/>
    </row>
    <row r="20" spans="1:47" s="111" customFormat="1" ht="15">
      <c r="A20" s="99" t="s">
        <v>17</v>
      </c>
      <c r="B20" s="100" t="s">
        <v>13</v>
      </c>
      <c r="C20" s="108" t="s">
        <v>25</v>
      </c>
      <c r="D20" s="102">
        <v>0</v>
      </c>
      <c r="E20" s="109">
        <f>SUM(G20:P20)</f>
        <v>0</v>
      </c>
      <c r="F20" s="105">
        <f t="shared" si="4"/>
        <v>0</v>
      </c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105">
        <f>SUM(S20:AQ20)</f>
        <v>0</v>
      </c>
      <c r="R20" s="110">
        <f>D20-AS20</f>
        <v>0</v>
      </c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105">
        <f>SUM(S20:AR20,G20:P20)</f>
        <v>0</v>
      </c>
      <c r="AT20" s="108">
        <f>R48</f>
        <v>0</v>
      </c>
      <c r="AU20" s="93"/>
    </row>
    <row r="21" spans="1:47" s="111" customFormat="1" ht="15">
      <c r="A21" s="99" t="s">
        <v>6</v>
      </c>
      <c r="B21" s="100" t="s">
        <v>14</v>
      </c>
      <c r="C21" s="108" t="s">
        <v>26</v>
      </c>
      <c r="D21" s="102">
        <v>0</v>
      </c>
      <c r="E21" s="109">
        <f t="shared" ref="E21:E46" si="6">SUM(G21:P21)</f>
        <v>0</v>
      </c>
      <c r="F21" s="105">
        <f t="shared" si="4"/>
        <v>0</v>
      </c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105">
        <f>SUM(R21,T21:AQ21)</f>
        <v>0</v>
      </c>
      <c r="R21" s="77"/>
      <c r="S21" s="110">
        <f>D21-AS21</f>
        <v>0</v>
      </c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105">
        <f>SUM(T21:AR21,R21,G21:P21)</f>
        <v>0</v>
      </c>
      <c r="AT21" s="108">
        <f>S48</f>
        <v>0</v>
      </c>
      <c r="AU21" s="93"/>
    </row>
    <row r="22" spans="1:47" s="111" customFormat="1" ht="15">
      <c r="A22" s="99" t="s">
        <v>7</v>
      </c>
      <c r="B22" s="100" t="s">
        <v>15</v>
      </c>
      <c r="C22" s="108" t="s">
        <v>118</v>
      </c>
      <c r="D22" s="102">
        <v>0</v>
      </c>
      <c r="E22" s="109">
        <f t="shared" si="6"/>
        <v>0</v>
      </c>
      <c r="F22" s="105">
        <f t="shared" si="4"/>
        <v>0</v>
      </c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105">
        <f>SUM(R22:S22,U22:AQ22)</f>
        <v>0</v>
      </c>
      <c r="R22" s="77"/>
      <c r="S22" s="77"/>
      <c r="T22" s="110">
        <f>D22-AS22</f>
        <v>0</v>
      </c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105">
        <f>SUM(U22:AR22,R22:S22,G22:P22)</f>
        <v>0</v>
      </c>
      <c r="AT22" s="108">
        <f>T48</f>
        <v>0</v>
      </c>
      <c r="AU22" s="93"/>
    </row>
    <row r="23" spans="1:47" s="111" customFormat="1" ht="15">
      <c r="A23" s="99" t="s">
        <v>8</v>
      </c>
      <c r="B23" s="100" t="s">
        <v>80</v>
      </c>
      <c r="C23" s="108" t="s">
        <v>121</v>
      </c>
      <c r="D23" s="102">
        <v>0</v>
      </c>
      <c r="E23" s="109">
        <f t="shared" si="6"/>
        <v>0</v>
      </c>
      <c r="F23" s="105">
        <f t="shared" si="4"/>
        <v>0</v>
      </c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105">
        <f>SUM(R23:T23,V23:AQ23)</f>
        <v>0</v>
      </c>
      <c r="R23" s="77"/>
      <c r="S23" s="77"/>
      <c r="T23" s="77"/>
      <c r="U23" s="110">
        <f>D23-AS23</f>
        <v>0</v>
      </c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105">
        <f>SUM(V23:AR23,R23:T23,G23:P23)</f>
        <v>0</v>
      </c>
      <c r="AT23" s="108">
        <f>U48</f>
        <v>0</v>
      </c>
      <c r="AU23" s="93"/>
    </row>
    <row r="24" spans="1:47" s="111" customFormat="1" ht="15">
      <c r="A24" s="99" t="s">
        <v>9</v>
      </c>
      <c r="B24" s="100" t="s">
        <v>84</v>
      </c>
      <c r="C24" s="108" t="s">
        <v>122</v>
      </c>
      <c r="D24" s="102">
        <v>0</v>
      </c>
      <c r="E24" s="109">
        <f t="shared" si="6"/>
        <v>0</v>
      </c>
      <c r="F24" s="105">
        <f t="shared" si="4"/>
        <v>0</v>
      </c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105">
        <f>SUM(R24:U24,W24:AQ24)</f>
        <v>0</v>
      </c>
      <c r="R24" s="77"/>
      <c r="S24" s="77"/>
      <c r="T24" s="77"/>
      <c r="U24" s="77"/>
      <c r="V24" s="110">
        <f>D24-AS24</f>
        <v>0</v>
      </c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105">
        <f>SUM(W24:AR24,R24:U24,G24:P24)</f>
        <v>0</v>
      </c>
      <c r="AT24" s="108">
        <f>V48</f>
        <v>0</v>
      </c>
      <c r="AU24" s="93"/>
    </row>
    <row r="25" spans="1:47" s="111" customFormat="1" ht="15">
      <c r="A25" s="99" t="s">
        <v>10</v>
      </c>
      <c r="B25" s="100" t="s">
        <v>85</v>
      </c>
      <c r="C25" s="108" t="s">
        <v>120</v>
      </c>
      <c r="D25" s="102">
        <v>0.23</v>
      </c>
      <c r="E25" s="109">
        <f t="shared" si="6"/>
        <v>0</v>
      </c>
      <c r="F25" s="105">
        <f t="shared" si="4"/>
        <v>0</v>
      </c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105">
        <f>SUM(R25:V25,X25:AQ25)</f>
        <v>0</v>
      </c>
      <c r="R25" s="77"/>
      <c r="S25" s="77"/>
      <c r="T25" s="77"/>
      <c r="U25" s="77"/>
      <c r="V25" s="77"/>
      <c r="W25" s="110">
        <f>D25-AS25</f>
        <v>0.23</v>
      </c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105">
        <f>SUM(X25:AR25,R25:V25,G25:P25)</f>
        <v>0</v>
      </c>
      <c r="AT25" s="108">
        <f>W48</f>
        <v>3.23</v>
      </c>
      <c r="AU25" s="93"/>
    </row>
    <row r="26" spans="1:47" s="111" customFormat="1" ht="18">
      <c r="A26" s="99" t="s">
        <v>18</v>
      </c>
      <c r="B26" s="100" t="s">
        <v>86</v>
      </c>
      <c r="C26" s="108" t="s">
        <v>48</v>
      </c>
      <c r="D26" s="102">
        <v>0</v>
      </c>
      <c r="E26" s="109">
        <f t="shared" si="6"/>
        <v>0</v>
      </c>
      <c r="F26" s="105">
        <f t="shared" si="4"/>
        <v>0</v>
      </c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105">
        <f>SUM(R26:W26,Y26:AQ26)</f>
        <v>0</v>
      </c>
      <c r="R26" s="77"/>
      <c r="S26" s="77"/>
      <c r="T26" s="77"/>
      <c r="U26" s="77"/>
      <c r="V26" s="77"/>
      <c r="W26" s="77"/>
      <c r="X26" s="110">
        <f>D26-AS26</f>
        <v>0</v>
      </c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105">
        <f>SUM(Y26:AR26,R26:W26,G26:P26)</f>
        <v>0</v>
      </c>
      <c r="AT26" s="108">
        <f>X48</f>
        <v>0</v>
      </c>
      <c r="AU26" s="93"/>
    </row>
    <row r="27" spans="1:47" s="111" customFormat="1" ht="20.25" customHeight="1">
      <c r="A27" s="99" t="s">
        <v>19</v>
      </c>
      <c r="B27" s="100" t="s">
        <v>87</v>
      </c>
      <c r="C27" s="108" t="s">
        <v>41</v>
      </c>
      <c r="D27" s="102">
        <v>0</v>
      </c>
      <c r="E27" s="109">
        <f t="shared" si="6"/>
        <v>0</v>
      </c>
      <c r="F27" s="105">
        <f t="shared" si="4"/>
        <v>0</v>
      </c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105">
        <f>SUM(R27:X27,Z27:AQ27)</f>
        <v>0</v>
      </c>
      <c r="R27" s="77"/>
      <c r="S27" s="77"/>
      <c r="T27" s="77"/>
      <c r="U27" s="77"/>
      <c r="V27" s="77"/>
      <c r="W27" s="77"/>
      <c r="X27" s="77"/>
      <c r="Y27" s="110">
        <f>D27-AS27</f>
        <v>0</v>
      </c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105">
        <f>SUM(Z27:AR27,R27:X27,G27:P27)</f>
        <v>0</v>
      </c>
      <c r="AT27" s="108">
        <f>Y48</f>
        <v>0</v>
      </c>
      <c r="AU27" s="93"/>
    </row>
    <row r="28" spans="1:47" s="111" customFormat="1" ht="20.25" customHeight="1">
      <c r="A28" s="99" t="s">
        <v>42</v>
      </c>
      <c r="B28" s="100" t="s">
        <v>126</v>
      </c>
      <c r="C28" s="108" t="s">
        <v>27</v>
      </c>
      <c r="D28" s="102">
        <v>125.74</v>
      </c>
      <c r="E28" s="109">
        <f t="shared" si="6"/>
        <v>0</v>
      </c>
      <c r="F28" s="105">
        <f t="shared" si="4"/>
        <v>0</v>
      </c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105">
        <f>SUM(R28:Y28,AA28:AQ28)</f>
        <v>0.47</v>
      </c>
      <c r="R28" s="77"/>
      <c r="S28" s="77"/>
      <c r="T28" s="77"/>
      <c r="U28" s="77"/>
      <c r="V28" s="77"/>
      <c r="W28" s="77"/>
      <c r="X28" s="77"/>
      <c r="Y28" s="77"/>
      <c r="Z28" s="110">
        <f>D28-AS28</f>
        <v>125.27</v>
      </c>
      <c r="AA28" s="77"/>
      <c r="AB28" s="77"/>
      <c r="AC28" s="77"/>
      <c r="AD28" s="77">
        <v>0.47</v>
      </c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105">
        <f>SUM(AA28:AR28,R28:Y28,G28:P28)</f>
        <v>0.47</v>
      </c>
      <c r="AT28" s="108">
        <f>Z48</f>
        <v>130.69</v>
      </c>
      <c r="AU28" s="93"/>
    </row>
    <row r="29" spans="1:47" s="111" customFormat="1" ht="15">
      <c r="A29" s="99" t="s">
        <v>125</v>
      </c>
      <c r="B29" s="100" t="s">
        <v>101</v>
      </c>
      <c r="C29" s="100" t="s">
        <v>140</v>
      </c>
      <c r="D29" s="102">
        <v>0</v>
      </c>
      <c r="E29" s="109">
        <f t="shared" si="6"/>
        <v>0</v>
      </c>
      <c r="F29" s="105">
        <f t="shared" si="4"/>
        <v>0</v>
      </c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105">
        <f>SUM(R29:Z29,AB29:AQ29)</f>
        <v>0</v>
      </c>
      <c r="R29" s="77"/>
      <c r="S29" s="77"/>
      <c r="T29" s="77"/>
      <c r="U29" s="77"/>
      <c r="V29" s="77"/>
      <c r="W29" s="77"/>
      <c r="X29" s="77"/>
      <c r="Y29" s="77"/>
      <c r="Z29" s="77"/>
      <c r="AA29" s="110">
        <f>D29-AS29</f>
        <v>0</v>
      </c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105">
        <f>SUM(AB29:AR29,R29:Z29,G29:P29)</f>
        <v>0</v>
      </c>
      <c r="AT29" s="108">
        <f>AA48</f>
        <v>0</v>
      </c>
      <c r="AU29" s="93"/>
    </row>
    <row r="30" spans="1:47" s="111" customFormat="1" ht="15">
      <c r="A30" s="99" t="s">
        <v>167</v>
      </c>
      <c r="B30" s="100" t="s">
        <v>116</v>
      </c>
      <c r="C30" s="108" t="s">
        <v>119</v>
      </c>
      <c r="D30" s="102">
        <v>0</v>
      </c>
      <c r="E30" s="109">
        <f t="shared" si="6"/>
        <v>0</v>
      </c>
      <c r="F30" s="105">
        <f t="shared" si="4"/>
        <v>0</v>
      </c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105">
        <f>SUM(R30:AA30,AC30:AQ30)</f>
        <v>0</v>
      </c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110">
        <f>D30-AS30</f>
        <v>0</v>
      </c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105">
        <f>SUM(AC30:AR30,R30:AA30,G30:P30)</f>
        <v>0</v>
      </c>
      <c r="AT30" s="108">
        <f>AB48</f>
        <v>0</v>
      </c>
      <c r="AU30" s="93"/>
    </row>
    <row r="31" spans="1:47" s="111" customFormat="1" ht="15">
      <c r="A31" s="99" t="s">
        <v>168</v>
      </c>
      <c r="B31" s="100" t="s">
        <v>81</v>
      </c>
      <c r="C31" s="108" t="s">
        <v>70</v>
      </c>
      <c r="D31" s="102">
        <v>0</v>
      </c>
      <c r="E31" s="109">
        <f t="shared" si="6"/>
        <v>0</v>
      </c>
      <c r="F31" s="105">
        <f t="shared" si="4"/>
        <v>0</v>
      </c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105">
        <f>SUM(R31:AB31,AD31:AQ31)</f>
        <v>0</v>
      </c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110">
        <f>D31-AS31</f>
        <v>0</v>
      </c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105">
        <f>SUM(AD31:AR31,R31:AB31,G31:P31)</f>
        <v>0</v>
      </c>
      <c r="AT31" s="108">
        <f>AC48</f>
        <v>0</v>
      </c>
      <c r="AU31" s="93"/>
    </row>
    <row r="32" spans="1:47" s="111" customFormat="1" ht="15">
      <c r="A32" s="99" t="s">
        <v>169</v>
      </c>
      <c r="B32" s="100" t="s">
        <v>88</v>
      </c>
      <c r="C32" s="108" t="s">
        <v>93</v>
      </c>
      <c r="D32" s="102">
        <v>37.92</v>
      </c>
      <c r="E32" s="109">
        <f t="shared" si="6"/>
        <v>0</v>
      </c>
      <c r="F32" s="105">
        <f t="shared" si="4"/>
        <v>0</v>
      </c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105">
        <f>SUM(R32:AC32,AE32:AQ32)</f>
        <v>0</v>
      </c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110">
        <f>D32-AS32</f>
        <v>37.92</v>
      </c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105">
        <f>SUM(AE32:AR32,R32:AC32,G32:P32)</f>
        <v>0</v>
      </c>
      <c r="AT32" s="108">
        <f>AD48</f>
        <v>41.980000000000004</v>
      </c>
      <c r="AU32" s="93"/>
    </row>
    <row r="33" spans="1:47" s="111" customFormat="1" ht="15">
      <c r="A33" s="99" t="s">
        <v>170</v>
      </c>
      <c r="B33" s="100" t="s">
        <v>89</v>
      </c>
      <c r="C33" s="108" t="s">
        <v>94</v>
      </c>
      <c r="D33" s="102">
        <v>0</v>
      </c>
      <c r="E33" s="109">
        <f t="shared" si="6"/>
        <v>0</v>
      </c>
      <c r="F33" s="105">
        <f t="shared" si="4"/>
        <v>0</v>
      </c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105">
        <f>SUM(R33:AD33,AF33:AQ33)</f>
        <v>0</v>
      </c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110">
        <f>D33-AS33</f>
        <v>0</v>
      </c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105">
        <f>SUM(AF33:AR33,R33:AD33,G33:P33)</f>
        <v>0</v>
      </c>
      <c r="AT33" s="108">
        <f>AE48</f>
        <v>0</v>
      </c>
      <c r="AU33" s="93"/>
    </row>
    <row r="34" spans="1:47" s="111" customFormat="1" ht="15">
      <c r="A34" s="99" t="s">
        <v>171</v>
      </c>
      <c r="B34" s="100" t="s">
        <v>90</v>
      </c>
      <c r="C34" s="108" t="s">
        <v>98</v>
      </c>
      <c r="D34" s="102">
        <v>0.89</v>
      </c>
      <c r="E34" s="109">
        <f t="shared" si="6"/>
        <v>0</v>
      </c>
      <c r="F34" s="105">
        <f t="shared" si="4"/>
        <v>0</v>
      </c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105">
        <f>SUM(R34:AE34,AG34:AQ34)</f>
        <v>0</v>
      </c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110">
        <f>D34-AS34</f>
        <v>0.89</v>
      </c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105">
        <f>SUM(AG34:AR34,R34:AE34,G34:P34)</f>
        <v>0</v>
      </c>
      <c r="AT34" s="108">
        <f>AF48</f>
        <v>0.89</v>
      </c>
      <c r="AU34" s="93"/>
    </row>
    <row r="35" spans="1:47" s="111" customFormat="1" ht="18">
      <c r="A35" s="99" t="s">
        <v>172</v>
      </c>
      <c r="B35" s="100" t="s">
        <v>113</v>
      </c>
      <c r="C35" s="108" t="s">
        <v>95</v>
      </c>
      <c r="D35" s="102">
        <v>0</v>
      </c>
      <c r="E35" s="109">
        <f t="shared" si="6"/>
        <v>0</v>
      </c>
      <c r="F35" s="105">
        <f t="shared" si="4"/>
        <v>0</v>
      </c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105">
        <f>SUM(R35:AF35,AH35:AQ35)</f>
        <v>0</v>
      </c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110">
        <f>D35-AS35</f>
        <v>0</v>
      </c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105">
        <f>SUM(AH35:AR35,R35:AF35,G35:P35)</f>
        <v>0</v>
      </c>
      <c r="AT35" s="108">
        <f>AG48</f>
        <v>0</v>
      </c>
      <c r="AU35" s="93"/>
    </row>
    <row r="36" spans="1:47" s="111" customFormat="1" ht="15">
      <c r="A36" s="99" t="s">
        <v>173</v>
      </c>
      <c r="B36" s="100" t="s">
        <v>117</v>
      </c>
      <c r="C36" s="108" t="s">
        <v>114</v>
      </c>
      <c r="D36" s="102">
        <v>0</v>
      </c>
      <c r="E36" s="109">
        <f t="shared" si="6"/>
        <v>0</v>
      </c>
      <c r="F36" s="105">
        <f t="shared" si="4"/>
        <v>0</v>
      </c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105">
        <f>SUM(R36:AG36,AI36:AQ36)</f>
        <v>0</v>
      </c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110">
        <f>D36-AS36</f>
        <v>0</v>
      </c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105">
        <f>SUM(AI36:AR36,R36:AG36,G36:P36)</f>
        <v>0</v>
      </c>
      <c r="AT36" s="108">
        <f>AH48</f>
        <v>0</v>
      </c>
      <c r="AU36" s="93"/>
    </row>
    <row r="37" spans="1:47" s="111" customFormat="1" ht="15">
      <c r="A37" s="99" t="s">
        <v>174</v>
      </c>
      <c r="B37" s="100" t="s">
        <v>91</v>
      </c>
      <c r="C37" s="108" t="s">
        <v>96</v>
      </c>
      <c r="D37" s="102">
        <v>0</v>
      </c>
      <c r="E37" s="109">
        <f t="shared" si="6"/>
        <v>0</v>
      </c>
      <c r="F37" s="105">
        <f t="shared" si="4"/>
        <v>0</v>
      </c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105">
        <f>SUM(R37:AH37,AJ37:AQ37)</f>
        <v>0</v>
      </c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110">
        <f>D37-AS37</f>
        <v>0</v>
      </c>
      <c r="AJ37" s="77"/>
      <c r="AK37" s="77"/>
      <c r="AL37" s="77"/>
      <c r="AM37" s="77"/>
      <c r="AN37" s="77"/>
      <c r="AO37" s="77"/>
      <c r="AP37" s="77"/>
      <c r="AQ37" s="77"/>
      <c r="AR37" s="77"/>
      <c r="AS37" s="105">
        <f>SUM(AJ37:AR37,R37:AH37,G37:P37)</f>
        <v>0</v>
      </c>
      <c r="AT37" s="108">
        <f>AI48</f>
        <v>0</v>
      </c>
      <c r="AU37" s="93"/>
    </row>
    <row r="38" spans="1:47" s="111" customFormat="1" ht="18">
      <c r="A38" s="99" t="s">
        <v>175</v>
      </c>
      <c r="B38" s="100" t="s">
        <v>92</v>
      </c>
      <c r="C38" s="108" t="s">
        <v>43</v>
      </c>
      <c r="D38" s="102">
        <v>14.11</v>
      </c>
      <c r="E38" s="109">
        <f t="shared" si="6"/>
        <v>0</v>
      </c>
      <c r="F38" s="105">
        <f t="shared" si="4"/>
        <v>0</v>
      </c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105">
        <f>SUM(R38:AI38,AK38:AQ38)</f>
        <v>0</v>
      </c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110">
        <f>D38-AS38</f>
        <v>14.11</v>
      </c>
      <c r="AK38" s="77"/>
      <c r="AL38" s="77"/>
      <c r="AM38" s="77"/>
      <c r="AN38" s="77"/>
      <c r="AO38" s="77"/>
      <c r="AP38" s="77"/>
      <c r="AQ38" s="77"/>
      <c r="AR38" s="77"/>
      <c r="AS38" s="105">
        <f>SUM(AK38:AR38,R38:AI38,G38:P38)</f>
        <v>0</v>
      </c>
      <c r="AT38" s="108">
        <f>AJ48</f>
        <v>17.850000000000001</v>
      </c>
      <c r="AU38" s="93"/>
    </row>
    <row r="39" spans="1:47" s="111" customFormat="1" ht="18">
      <c r="A39" s="99" t="s">
        <v>177</v>
      </c>
      <c r="B39" s="100" t="s">
        <v>99</v>
      </c>
      <c r="C39" s="108" t="s">
        <v>49</v>
      </c>
      <c r="D39" s="102">
        <v>0</v>
      </c>
      <c r="E39" s="109">
        <f t="shared" si="6"/>
        <v>0</v>
      </c>
      <c r="F39" s="105">
        <f t="shared" si="4"/>
        <v>0</v>
      </c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105">
        <f>SUM(R39:AJ39,AL39:AQ39)</f>
        <v>0</v>
      </c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110">
        <f>D39-AS39</f>
        <v>0</v>
      </c>
      <c r="AL39" s="77"/>
      <c r="AM39" s="77"/>
      <c r="AN39" s="77"/>
      <c r="AO39" s="77"/>
      <c r="AP39" s="77"/>
      <c r="AQ39" s="77"/>
      <c r="AR39" s="77"/>
      <c r="AS39" s="105">
        <f>SUM(AL39:AR39,R39:AJ39,G39:P39)</f>
        <v>0</v>
      </c>
      <c r="AT39" s="108">
        <f>AK48</f>
        <v>0</v>
      </c>
      <c r="AU39" s="93"/>
    </row>
    <row r="40" spans="1:47" s="111" customFormat="1" ht="15">
      <c r="A40" s="99" t="s">
        <v>178</v>
      </c>
      <c r="B40" s="100" t="s">
        <v>144</v>
      </c>
      <c r="C40" s="108" t="s">
        <v>142</v>
      </c>
      <c r="D40" s="102">
        <v>1.74</v>
      </c>
      <c r="E40" s="109">
        <f t="shared" si="6"/>
        <v>0</v>
      </c>
      <c r="F40" s="105">
        <f t="shared" si="4"/>
        <v>0</v>
      </c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105">
        <f>SUM(R40:AK40,AM40:AQ40)</f>
        <v>0.04</v>
      </c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>
        <v>0.04</v>
      </c>
      <c r="AE40" s="77"/>
      <c r="AF40" s="77"/>
      <c r="AG40" s="77"/>
      <c r="AH40" s="77"/>
      <c r="AI40" s="77"/>
      <c r="AJ40" s="77"/>
      <c r="AK40" s="77"/>
      <c r="AL40" s="110">
        <f>D40-AS40</f>
        <v>1.7</v>
      </c>
      <c r="AM40" s="77"/>
      <c r="AN40" s="77"/>
      <c r="AO40" s="77"/>
      <c r="AP40" s="77"/>
      <c r="AQ40" s="77"/>
      <c r="AR40" s="77"/>
      <c r="AS40" s="105">
        <f>SUM(AM40:AR40,R40:AK40,G40:P40)</f>
        <v>0.04</v>
      </c>
      <c r="AT40" s="108">
        <f>AL48</f>
        <v>1.8199999999999998</v>
      </c>
      <c r="AU40" s="93"/>
    </row>
    <row r="41" spans="1:47" s="111" customFormat="1" ht="18">
      <c r="A41" s="99" t="s">
        <v>179</v>
      </c>
      <c r="B41" s="100" t="s">
        <v>145</v>
      </c>
      <c r="C41" s="108" t="s">
        <v>143</v>
      </c>
      <c r="D41" s="102">
        <v>0</v>
      </c>
      <c r="E41" s="109">
        <f t="shared" si="6"/>
        <v>0</v>
      </c>
      <c r="F41" s="105">
        <f t="shared" si="4"/>
        <v>0</v>
      </c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105">
        <f>SUM(R41:AL41,AN41:AQ41)</f>
        <v>0</v>
      </c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110">
        <f>D41-AS41</f>
        <v>0</v>
      </c>
      <c r="AN41" s="77"/>
      <c r="AO41" s="77"/>
      <c r="AP41" s="77"/>
      <c r="AQ41" s="77"/>
      <c r="AR41" s="77"/>
      <c r="AS41" s="105">
        <f>SUM(AN41:AR41,R41:AL41,G41:P41)</f>
        <v>0</v>
      </c>
      <c r="AT41" s="108">
        <f>AM48</f>
        <v>0</v>
      </c>
      <c r="AU41" s="93"/>
    </row>
    <row r="42" spans="1:47" s="111" customFormat="1" ht="15">
      <c r="A42" s="99" t="s">
        <v>180</v>
      </c>
      <c r="B42" s="100" t="s">
        <v>141</v>
      </c>
      <c r="C42" s="108" t="s">
        <v>100</v>
      </c>
      <c r="D42" s="102">
        <v>0.26</v>
      </c>
      <c r="E42" s="109">
        <f t="shared" si="6"/>
        <v>0</v>
      </c>
      <c r="F42" s="105">
        <f t="shared" si="4"/>
        <v>0</v>
      </c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105">
        <f>SUM(R42:AM42,AO42:AQ42)</f>
        <v>0</v>
      </c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110">
        <f>D42-AS42</f>
        <v>0.26</v>
      </c>
      <c r="AO42" s="77"/>
      <c r="AP42" s="77"/>
      <c r="AQ42" s="77"/>
      <c r="AR42" s="77"/>
      <c r="AS42" s="105">
        <f>SUM(AO42:AR42,R42:AM42,G42:P42)</f>
        <v>0</v>
      </c>
      <c r="AT42" s="108">
        <f>AN48</f>
        <v>0.26</v>
      </c>
      <c r="AU42" s="93"/>
    </row>
    <row r="43" spans="1:47" s="111" customFormat="1" ht="15">
      <c r="A43" s="99" t="s">
        <v>181</v>
      </c>
      <c r="B43" s="100" t="s">
        <v>147</v>
      </c>
      <c r="C43" s="108" t="s">
        <v>148</v>
      </c>
      <c r="D43" s="102">
        <v>0</v>
      </c>
      <c r="E43" s="109">
        <f t="shared" si="6"/>
        <v>0</v>
      </c>
      <c r="F43" s="105">
        <f t="shared" si="4"/>
        <v>0</v>
      </c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105">
        <f>SUM(R43:AN43,AP43:AQ43)</f>
        <v>0</v>
      </c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110">
        <f>D43-AS43</f>
        <v>0</v>
      </c>
      <c r="AP43" s="77"/>
      <c r="AQ43" s="77"/>
      <c r="AR43" s="77"/>
      <c r="AS43" s="105">
        <f>SUM(AP43:AR43,R43:AN43,G43:P43)</f>
        <v>0</v>
      </c>
      <c r="AT43" s="108">
        <f>AO48</f>
        <v>0</v>
      </c>
      <c r="AU43" s="93"/>
    </row>
    <row r="44" spans="1:47" s="111" customFormat="1" ht="15">
      <c r="A44" s="99" t="s">
        <v>182</v>
      </c>
      <c r="B44" s="100" t="s">
        <v>146</v>
      </c>
      <c r="C44" s="108" t="s">
        <v>149</v>
      </c>
      <c r="D44" s="102">
        <v>14.6</v>
      </c>
      <c r="E44" s="109">
        <f t="shared" si="6"/>
        <v>12</v>
      </c>
      <c r="F44" s="105">
        <f t="shared" si="4"/>
        <v>0</v>
      </c>
      <c r="G44" s="77"/>
      <c r="H44" s="77"/>
      <c r="I44" s="77"/>
      <c r="J44" s="77"/>
      <c r="K44" s="77"/>
      <c r="L44" s="77"/>
      <c r="M44" s="77"/>
      <c r="N44" s="77">
        <v>12</v>
      </c>
      <c r="O44" s="77"/>
      <c r="P44" s="77"/>
      <c r="Q44" s="105">
        <f>SUM(R44:AO44,AQ44)</f>
        <v>0.04</v>
      </c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>
        <v>0.04</v>
      </c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110">
        <f>D44-AS44</f>
        <v>2.5600000000000005</v>
      </c>
      <c r="AQ44" s="77"/>
      <c r="AR44" s="77"/>
      <c r="AS44" s="105">
        <f>SUM(AQ44:AR44,R44:AO44,G44:P44)</f>
        <v>12.04</v>
      </c>
      <c r="AT44" s="108">
        <f>AP48</f>
        <v>2.5600000000000005</v>
      </c>
      <c r="AU44" s="93"/>
    </row>
    <row r="45" spans="1:47" s="111" customFormat="1" ht="15">
      <c r="A45" s="99" t="s">
        <v>183</v>
      </c>
      <c r="B45" s="100" t="s">
        <v>74</v>
      </c>
      <c r="C45" s="108" t="s">
        <v>75</v>
      </c>
      <c r="D45" s="102">
        <v>0</v>
      </c>
      <c r="E45" s="109">
        <f t="shared" si="6"/>
        <v>0</v>
      </c>
      <c r="F45" s="105">
        <f t="shared" si="4"/>
        <v>0</v>
      </c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105">
        <f>SUM(R45:AP45)</f>
        <v>0</v>
      </c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110">
        <f>D45-AS45</f>
        <v>0</v>
      </c>
      <c r="AR45" s="77"/>
      <c r="AS45" s="105">
        <f>SUM(AR45,R45:AP45,G45:P45)</f>
        <v>0</v>
      </c>
      <c r="AT45" s="108">
        <f>AQ48</f>
        <v>0</v>
      </c>
      <c r="AU45" s="93"/>
    </row>
    <row r="46" spans="1:47" s="111" customFormat="1" ht="15">
      <c r="A46" s="112">
        <v>3</v>
      </c>
      <c r="B46" s="113" t="s">
        <v>69</v>
      </c>
      <c r="C46" s="114" t="s">
        <v>82</v>
      </c>
      <c r="D46" s="102">
        <v>4.92</v>
      </c>
      <c r="E46" s="109">
        <f t="shared" si="6"/>
        <v>2</v>
      </c>
      <c r="F46" s="105">
        <f t="shared" si="4"/>
        <v>0</v>
      </c>
      <c r="G46" s="77"/>
      <c r="H46" s="77"/>
      <c r="I46" s="77"/>
      <c r="J46" s="77"/>
      <c r="K46" s="77"/>
      <c r="L46" s="77"/>
      <c r="M46" s="77"/>
      <c r="N46" s="77">
        <v>2</v>
      </c>
      <c r="O46" s="77"/>
      <c r="P46" s="77"/>
      <c r="Q46" s="105">
        <f>SUM(R46:AQ46)</f>
        <v>0.33999999999999997</v>
      </c>
      <c r="R46" s="77"/>
      <c r="S46" s="77"/>
      <c r="T46" s="77"/>
      <c r="U46" s="77"/>
      <c r="V46" s="77"/>
      <c r="W46" s="77"/>
      <c r="X46" s="77"/>
      <c r="Y46" s="77"/>
      <c r="Z46" s="77">
        <v>0.3</v>
      </c>
      <c r="AA46" s="77"/>
      <c r="AB46" s="77"/>
      <c r="AC46" s="77"/>
      <c r="AD46" s="77">
        <v>0.04</v>
      </c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110">
        <f>D46-AS46</f>
        <v>2.58</v>
      </c>
      <c r="AS46" s="105">
        <f>SUM(R46:AQ46,G46:P46)</f>
        <v>2.34</v>
      </c>
      <c r="AT46" s="108">
        <f>AR48</f>
        <v>2.58</v>
      </c>
      <c r="AU46" s="93"/>
    </row>
    <row r="47" spans="1:47" ht="16.5" customHeight="1">
      <c r="A47" s="115"/>
      <c r="B47" s="116" t="s">
        <v>110</v>
      </c>
      <c r="C47" s="117"/>
      <c r="D47" s="77"/>
      <c r="E47" s="105">
        <f>SUM(G47:P47)</f>
        <v>25</v>
      </c>
      <c r="F47" s="105">
        <f>SUM(G47:H47)</f>
        <v>0</v>
      </c>
      <c r="G47" s="105">
        <f>SUM(G20:G46,G10:G18)</f>
        <v>0</v>
      </c>
      <c r="H47" s="105">
        <f>SUM(H20:H46,H11:H18,H9)</f>
        <v>0</v>
      </c>
      <c r="I47" s="105">
        <f>SUM(I20:I46,I12:I18,I9:I10)</f>
        <v>5</v>
      </c>
      <c r="J47" s="105">
        <f>SUM(J20:J46,J13:J18,J9:J11)</f>
        <v>0</v>
      </c>
      <c r="K47" s="105">
        <f>SUM(K20:K46,K14:K18,K9:K12)</f>
        <v>0</v>
      </c>
      <c r="L47" s="105">
        <f>SUM(L20:L46,L15:L18,L9:L13)</f>
        <v>0</v>
      </c>
      <c r="M47" s="105">
        <f>SUM(M20:M46,M16:M18,M9:M14)</f>
        <v>0</v>
      </c>
      <c r="N47" s="105">
        <f>SUM(N20:N46,N17:N18,N9:N15)</f>
        <v>20</v>
      </c>
      <c r="O47" s="105">
        <f>SUM(O20:O46,O18,O9:O16)</f>
        <v>0</v>
      </c>
      <c r="P47" s="105">
        <f>SUM(P20:P46,P9:P17)</f>
        <v>0</v>
      </c>
      <c r="Q47" s="105">
        <f>SUM(R47:AQ47)</f>
        <v>16.34</v>
      </c>
      <c r="R47" s="105">
        <f>SUM(R21:R46,R9:R18)</f>
        <v>0</v>
      </c>
      <c r="S47" s="105">
        <f>SUM(S22:S46,S20,S9:S18)</f>
        <v>0</v>
      </c>
      <c r="T47" s="105">
        <f>SUM(T23:T46,T20:T21,T9:T18)</f>
        <v>0</v>
      </c>
      <c r="U47" s="105">
        <f>SUM(U24:U46,U20:U22,U9:U18)</f>
        <v>0</v>
      </c>
      <c r="V47" s="105">
        <f>SUM(V25:V46,V20:V23,V9:V18)</f>
        <v>0</v>
      </c>
      <c r="W47" s="105">
        <f>SUM(W26:W46,W20:W24,W9:W18)</f>
        <v>3</v>
      </c>
      <c r="X47" s="105">
        <f>SUM(X27:X46,X20:X25,X9:X18)</f>
        <v>0</v>
      </c>
      <c r="Y47" s="105">
        <f>SUM(Y28:Y46,Y20:Y26,Y9:Y18)</f>
        <v>0</v>
      </c>
      <c r="Z47" s="105">
        <f>SUM(Z29:Z46,Z20:Z27,Z9:Z18)</f>
        <v>5.42</v>
      </c>
      <c r="AA47" s="105">
        <f>SUM(AA30:AA46,AA20:AA28,AA9:AA18)</f>
        <v>0</v>
      </c>
      <c r="AB47" s="105">
        <f>SUM(AB31:AB46,AB20:AB29,AB9:AB18)</f>
        <v>0</v>
      </c>
      <c r="AC47" s="105">
        <f>SUM(AC32:AC46,AC20:AC30,AC9:AC18)</f>
        <v>0</v>
      </c>
      <c r="AD47" s="105">
        <f>SUM(AD33:AD46,AD20:AD31,AD9:AD18)</f>
        <v>4.0600000000000005</v>
      </c>
      <c r="AE47" s="105">
        <f>SUM(AE34:AE46,AE20:AE32,AE9:AE18)</f>
        <v>0</v>
      </c>
      <c r="AF47" s="105">
        <f>SUM(AF35:AF46,AF20:AF33,AF9:AF18)</f>
        <v>0</v>
      </c>
      <c r="AG47" s="105">
        <f>SUM(AG36:AG46,AG20:AG34,AG9:AG18)</f>
        <v>0</v>
      </c>
      <c r="AH47" s="105">
        <f>SUM(AH37:AH46,AH20:AH35,AH9:AH18)</f>
        <v>0</v>
      </c>
      <c r="AI47" s="105">
        <f>SUM(AI9:AI18,AI20:AI36,AI38:AI46)</f>
        <v>0</v>
      </c>
      <c r="AJ47" s="105">
        <f>SUM(AJ39:AJ46,AJ20:AJ37,AJ9:AJ18)</f>
        <v>3.74</v>
      </c>
      <c r="AK47" s="105">
        <f>SUM(AK40:AK46,AK20:AK38,AK9:AK18)</f>
        <v>0</v>
      </c>
      <c r="AL47" s="105">
        <f>SUM(AL41:AL46,AL20:AL39,AL9:AL18)</f>
        <v>0.12</v>
      </c>
      <c r="AM47" s="105">
        <f>SUM(AM42:AM46,AM20:AM40,AM9:AM18)</f>
        <v>0</v>
      </c>
      <c r="AN47" s="105">
        <f>SUM(AN43:AN46,AN20:AN41,AN9:AN18)</f>
        <v>0</v>
      </c>
      <c r="AO47" s="105">
        <f>SUM(AO44:AO46,AO20:AO42,AO9:AO18)</f>
        <v>0</v>
      </c>
      <c r="AP47" s="105">
        <f>SUM(AP45:AP46,AP20:AP43,AP9:AP18)</f>
        <v>0</v>
      </c>
      <c r="AQ47" s="105">
        <f>SUM(AQ46,AQ20:AQ44,AQ9:AQ18)</f>
        <v>0</v>
      </c>
      <c r="AR47" s="105">
        <f>SUM(AR20:AR45,AR9:AR18)</f>
        <v>0</v>
      </c>
      <c r="AS47" s="77"/>
      <c r="AT47" s="77"/>
    </row>
    <row r="48" spans="1:47" ht="16.5" customHeight="1">
      <c r="A48" s="118"/>
      <c r="B48" s="119" t="s">
        <v>111</v>
      </c>
      <c r="C48" s="120"/>
      <c r="D48" s="121"/>
      <c r="E48" s="121">
        <f>E47+E7</f>
        <v>652.30999999999995</v>
      </c>
      <c r="F48" s="121">
        <f>F8+F47</f>
        <v>479.55999999999995</v>
      </c>
      <c r="G48" s="121">
        <f>G47+G9</f>
        <v>479.20000000000005</v>
      </c>
      <c r="H48" s="121">
        <f>H10+H47</f>
        <v>0.36</v>
      </c>
      <c r="I48" s="121">
        <f>I11+I47</f>
        <v>5.48</v>
      </c>
      <c r="J48" s="121">
        <f>J12+J47</f>
        <v>116.47999999999999</v>
      </c>
      <c r="K48" s="121">
        <f>K13+K47</f>
        <v>0</v>
      </c>
      <c r="L48" s="121">
        <f>L14+L47</f>
        <v>0</v>
      </c>
      <c r="M48" s="121">
        <f>M15+M47</f>
        <v>0</v>
      </c>
      <c r="N48" s="121">
        <f>N47+N16</f>
        <v>43.739999999999995</v>
      </c>
      <c r="O48" s="121">
        <f>O47+O17</f>
        <v>0</v>
      </c>
      <c r="P48" s="121">
        <f>P47+P18</f>
        <v>7.04</v>
      </c>
      <c r="Q48" s="121">
        <f>SUM(Q47,Q19)</f>
        <v>199.29</v>
      </c>
      <c r="R48" s="121">
        <f>R47+R20</f>
        <v>0</v>
      </c>
      <c r="S48" s="121">
        <f>S47+S21</f>
        <v>0</v>
      </c>
      <c r="T48" s="121">
        <f>T47+T22</f>
        <v>0</v>
      </c>
      <c r="U48" s="121">
        <f>U47+U23</f>
        <v>0</v>
      </c>
      <c r="V48" s="121">
        <f>+V47+V24</f>
        <v>0</v>
      </c>
      <c r="W48" s="121">
        <f>+W47+W25</f>
        <v>3.23</v>
      </c>
      <c r="X48" s="121">
        <f>X47+X26</f>
        <v>0</v>
      </c>
      <c r="Y48" s="121">
        <f>+Y47+Y27</f>
        <v>0</v>
      </c>
      <c r="Z48" s="121">
        <f>+Z47+Z28</f>
        <v>130.69</v>
      </c>
      <c r="AA48" s="121">
        <f>AA47+AA29</f>
        <v>0</v>
      </c>
      <c r="AB48" s="121">
        <f>AB47+AB30</f>
        <v>0</v>
      </c>
      <c r="AC48" s="121">
        <f>AC47+AC31</f>
        <v>0</v>
      </c>
      <c r="AD48" s="121">
        <f>AD47+AD32</f>
        <v>41.980000000000004</v>
      </c>
      <c r="AE48" s="121">
        <f>AE47+AE33</f>
        <v>0</v>
      </c>
      <c r="AF48" s="121">
        <f>AF47+AF34</f>
        <v>0.89</v>
      </c>
      <c r="AG48" s="121">
        <f>AG47+AG35</f>
        <v>0</v>
      </c>
      <c r="AH48" s="121">
        <f>AH47+AH36</f>
        <v>0</v>
      </c>
      <c r="AI48" s="121">
        <f>AI47+AI37</f>
        <v>0</v>
      </c>
      <c r="AJ48" s="121">
        <f>AJ47+AJ38</f>
        <v>17.850000000000001</v>
      </c>
      <c r="AK48" s="121">
        <f>AK47+AK39</f>
        <v>0</v>
      </c>
      <c r="AL48" s="121">
        <f>AL47+AL40</f>
        <v>1.8199999999999998</v>
      </c>
      <c r="AM48" s="121">
        <f>AM47+AM41</f>
        <v>0</v>
      </c>
      <c r="AN48" s="121">
        <f>AN47+AN42</f>
        <v>0.26</v>
      </c>
      <c r="AO48" s="121">
        <f>AO47+AO43</f>
        <v>0</v>
      </c>
      <c r="AP48" s="121">
        <f>AP47+AP44</f>
        <v>2.5600000000000005</v>
      </c>
      <c r="AQ48" s="121">
        <f>AQ47+AQ45</f>
        <v>0</v>
      </c>
      <c r="AR48" s="121">
        <f>AR47+AR46</f>
        <v>2.58</v>
      </c>
      <c r="AS48" s="121"/>
      <c r="AT48" s="121"/>
    </row>
    <row r="50" spans="2:37">
      <c r="B50" s="123" t="s">
        <v>156</v>
      </c>
      <c r="C50" s="124" t="s">
        <v>150</v>
      </c>
      <c r="D50" s="125"/>
    </row>
    <row r="51" spans="2:37" ht="15.75">
      <c r="B51" s="123" t="s">
        <v>157</v>
      </c>
      <c r="C51" s="124" t="s">
        <v>151</v>
      </c>
      <c r="D51" s="125"/>
      <c r="AA51" s="92"/>
      <c r="AB51" s="92"/>
      <c r="AC51" s="92"/>
      <c r="AD51" s="92"/>
      <c r="AE51" s="92"/>
      <c r="AF51" s="92"/>
      <c r="AG51" s="92"/>
      <c r="AH51" s="92"/>
      <c r="AI51" s="92"/>
      <c r="AJ51" s="126"/>
      <c r="AK51" s="126"/>
    </row>
    <row r="52" spans="2:37" ht="15.75">
      <c r="B52" s="123" t="s">
        <v>158</v>
      </c>
      <c r="C52" s="124" t="s">
        <v>115</v>
      </c>
      <c r="D52" s="125"/>
      <c r="AA52" s="92"/>
      <c r="AB52" s="92"/>
      <c r="AC52" s="92"/>
      <c r="AD52" s="92"/>
      <c r="AE52" s="92"/>
      <c r="AF52" s="92"/>
      <c r="AG52" s="92"/>
      <c r="AH52" s="92"/>
      <c r="AI52" s="92"/>
      <c r="AJ52" s="126"/>
      <c r="AK52" s="126"/>
    </row>
    <row r="53" spans="2:37" ht="15.75">
      <c r="AA53" s="92"/>
      <c r="AB53" s="92"/>
      <c r="AC53" s="92"/>
      <c r="AD53" s="92"/>
      <c r="AE53" s="92"/>
      <c r="AF53" s="92"/>
      <c r="AG53" s="92"/>
      <c r="AH53" s="92"/>
      <c r="AI53" s="92"/>
      <c r="AJ53" s="126"/>
      <c r="AK53" s="126"/>
    </row>
    <row r="54" spans="2:37" ht="18">
      <c r="B54" s="123" t="s">
        <v>277</v>
      </c>
      <c r="C54" s="123" t="s">
        <v>268</v>
      </c>
      <c r="D54" s="125"/>
      <c r="AA54" s="92"/>
      <c r="AB54" s="92"/>
      <c r="AC54" s="92"/>
      <c r="AD54" s="92"/>
      <c r="AE54" s="92"/>
      <c r="AF54" s="92"/>
      <c r="AG54" s="92"/>
      <c r="AH54" s="92"/>
      <c r="AI54" s="92"/>
      <c r="AJ54" s="126"/>
      <c r="AK54" s="126"/>
    </row>
    <row r="55" spans="2:37" ht="18">
      <c r="B55" s="123" t="s">
        <v>278</v>
      </c>
      <c r="C55" s="123" t="s">
        <v>269</v>
      </c>
      <c r="D55" s="125"/>
    </row>
    <row r="56" spans="2:37">
      <c r="B56" s="123" t="s">
        <v>279</v>
      </c>
      <c r="C56" s="123" t="s">
        <v>270</v>
      </c>
      <c r="D56" s="125"/>
    </row>
    <row r="57" spans="2:37">
      <c r="B57" s="123" t="s">
        <v>280</v>
      </c>
      <c r="C57" s="123" t="s">
        <v>271</v>
      </c>
      <c r="D57" s="125"/>
    </row>
    <row r="58" spans="2:37">
      <c r="B58" s="123" t="s">
        <v>281</v>
      </c>
      <c r="C58" s="123" t="s">
        <v>272</v>
      </c>
      <c r="D58" s="125"/>
    </row>
    <row r="59" spans="2:37" ht="18">
      <c r="B59" s="123" t="s">
        <v>282</v>
      </c>
      <c r="C59" s="123" t="s">
        <v>273</v>
      </c>
      <c r="D59" s="125"/>
    </row>
    <row r="60" spans="2:37" ht="18">
      <c r="B60" s="123" t="s">
        <v>283</v>
      </c>
      <c r="C60" s="123" t="s">
        <v>274</v>
      </c>
      <c r="D60" s="125"/>
    </row>
    <row r="61" spans="2:37">
      <c r="B61" s="123" t="s">
        <v>284</v>
      </c>
      <c r="C61" s="123" t="s">
        <v>275</v>
      </c>
      <c r="D61" s="125"/>
    </row>
    <row r="62" spans="2:37" ht="18">
      <c r="B62" s="123" t="s">
        <v>285</v>
      </c>
      <c r="C62" s="123" t="s">
        <v>276</v>
      </c>
      <c r="D62" s="125"/>
    </row>
    <row r="64" spans="2:37">
      <c r="B64" s="129"/>
    </row>
  </sheetData>
  <sheetProtection selectLockedCells="1"/>
  <mergeCells count="11">
    <mergeCell ref="B5:B6"/>
    <mergeCell ref="C5:C6"/>
    <mergeCell ref="D5:D6"/>
    <mergeCell ref="A1:B1"/>
    <mergeCell ref="A2:AS2"/>
    <mergeCell ref="A3:AT3"/>
    <mergeCell ref="AQ4:AT4"/>
    <mergeCell ref="F5:AR5"/>
    <mergeCell ref="AS5:AS6"/>
    <mergeCell ref="AT5:AT6"/>
    <mergeCell ref="A5:A6"/>
  </mergeCells>
  <phoneticPr fontId="28" type="noConversion"/>
  <pageMargins left="0.47" right="0.16" top="0.64" bottom="0.2" header="0.56999999999999995" footer="0.16"/>
  <pageSetup paperSize="8" orientation="landscape" r:id="rId1"/>
  <headerFooter alignWithMargins="0"/>
  <ignoredErrors>
    <ignoredError sqref="E7:AT8 E48:G48 I48:AT48 E30:AT31 E28:F28 K28:AC28 E19:AT25 E18:AQ18 AS18:AT18 E33:H38 E32:H32 J32:AE32 AG32:AT32 E27:AT27 E26:H26 J26:AT26 E41:AT43 E39:H39 J39:AQ39 AS39:AT39 J33:AT33 E40:H40 J40:AC40 E29:G29 K29:AT29 E10:P10 E9:H9 AA9:AC9 E13:AT14 E11:O11 E12:U12 AE12:AT12 E47:AT47 E46:M46 Q46:Y46 AE11:AJ11 J35:AT38 J34:AC34 AE34:AT34 AM11:AT11 AL46:AT46 Q11:R11 E16:AT17 E15:I15 K15:AT15 R10:AT10 K9:M9 E45:AT45 E44:M44 O44:AC44 O9:V9 O46 X9:Y9 AA46:AC46 AE9:AI9 AE28:AT28 AE40:AT40 AE44:AT44 AE46:AJ46 AK9 AM9:AT9 T11:U11" unlockedFormula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64"/>
  <sheetViews>
    <sheetView zoomScaleNormal="100" workbookViewId="0">
      <pane xSplit="4" ySplit="6" topLeftCell="E7" activePane="bottomRight" state="frozen"/>
      <selection activeCell="W16" sqref="W16"/>
      <selection pane="topRight" activeCell="W16" sqref="W16"/>
      <selection pane="bottomLeft" activeCell="W16" sqref="W16"/>
      <selection pane="bottomRight" activeCell="W16" sqref="W16"/>
    </sheetView>
  </sheetViews>
  <sheetFormatPr defaultColWidth="7.85546875" defaultRowHeight="12.75"/>
  <cols>
    <col min="1" max="1" width="3.7109375" style="122" customWidth="1"/>
    <col min="2" max="2" width="21.5703125" style="127" customWidth="1"/>
    <col min="3" max="3" width="5.140625" style="128" customWidth="1"/>
    <col min="4" max="4" width="8.7109375" style="93" customWidth="1"/>
    <col min="5" max="7" width="5.7109375" style="93" bestFit="1" customWidth="1"/>
    <col min="8" max="8" width="4.140625" style="93" bestFit="1" customWidth="1"/>
    <col min="9" max="10" width="5" style="93" bestFit="1" customWidth="1"/>
    <col min="11" max="11" width="4" style="93" bestFit="1" customWidth="1"/>
    <col min="12" max="12" width="4.140625" style="93" bestFit="1" customWidth="1"/>
    <col min="13" max="13" width="3.7109375" style="93" bestFit="1" customWidth="1"/>
    <col min="14" max="14" width="4.28515625" style="93" bestFit="1" customWidth="1"/>
    <col min="15" max="15" width="4" style="93" bestFit="1" customWidth="1"/>
    <col min="16" max="16" width="4.28515625" style="93" bestFit="1" customWidth="1"/>
    <col min="17" max="17" width="5.7109375" style="93" bestFit="1" customWidth="1"/>
    <col min="18" max="18" width="4" style="93" bestFit="1" customWidth="1"/>
    <col min="19" max="19" width="4.140625" style="93" bestFit="1" customWidth="1"/>
    <col min="20" max="21" width="3.7109375" style="93" bestFit="1" customWidth="1"/>
    <col min="22" max="23" width="5" style="93" bestFit="1" customWidth="1"/>
    <col min="24" max="24" width="4.28515625" style="93" bestFit="1" customWidth="1"/>
    <col min="25" max="25" width="3.7109375" style="93" bestFit="1" customWidth="1"/>
    <col min="26" max="26" width="5.7109375" style="93" bestFit="1" customWidth="1"/>
    <col min="27" max="27" width="4.28515625" style="93" bestFit="1" customWidth="1"/>
    <col min="28" max="28" width="3.85546875" style="93" bestFit="1" customWidth="1"/>
    <col min="29" max="29" width="4.140625" style="93" bestFit="1" customWidth="1"/>
    <col min="30" max="30" width="5" style="93" bestFit="1" customWidth="1"/>
    <col min="31" max="31" width="4" style="93" bestFit="1" customWidth="1"/>
    <col min="32" max="32" width="4.28515625" style="93" bestFit="1" customWidth="1"/>
    <col min="33" max="33" width="3.7109375" style="93" bestFit="1" customWidth="1"/>
    <col min="34" max="34" width="4.28515625" style="93" bestFit="1" customWidth="1"/>
    <col min="35" max="35" width="4" style="93" bestFit="1" customWidth="1"/>
    <col min="36" max="36" width="5" style="93" bestFit="1" customWidth="1"/>
    <col min="37" max="37" width="3.85546875" style="93" bestFit="1" customWidth="1"/>
    <col min="38" max="38" width="4.28515625" style="93" bestFit="1" customWidth="1"/>
    <col min="39" max="39" width="3.85546875" style="93" bestFit="1" customWidth="1"/>
    <col min="40" max="40" width="4.28515625" style="93" bestFit="1" customWidth="1"/>
    <col min="41" max="41" width="5" style="93" bestFit="1" customWidth="1"/>
    <col min="42" max="42" width="4.28515625" style="93" bestFit="1" customWidth="1"/>
    <col min="43" max="43" width="4.140625" style="93" bestFit="1" customWidth="1"/>
    <col min="44" max="44" width="5" style="93" bestFit="1" customWidth="1"/>
    <col min="45" max="45" width="7.42578125" style="93" bestFit="1" customWidth="1"/>
    <col min="46" max="46" width="7.7109375" style="93" bestFit="1" customWidth="1"/>
    <col min="47" max="47" width="9.85546875" style="93" customWidth="1"/>
    <col min="48" max="48" width="39.42578125" style="93" customWidth="1"/>
    <col min="49" max="16384" width="7.85546875" style="93"/>
  </cols>
  <sheetData>
    <row r="1" spans="1:48" ht="15.75">
      <c r="A1" s="460" t="s">
        <v>197</v>
      </c>
      <c r="B1" s="460"/>
      <c r="C1" s="80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</row>
    <row r="2" spans="1:48" ht="14.25" customHeight="1">
      <c r="A2" s="461" t="s">
        <v>0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81"/>
    </row>
    <row r="3" spans="1:48" ht="15.75">
      <c r="A3" s="415" t="s">
        <v>198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5"/>
      <c r="AG3" s="415"/>
      <c r="AH3" s="415"/>
      <c r="AI3" s="415"/>
      <c r="AJ3" s="415"/>
      <c r="AK3" s="415"/>
      <c r="AL3" s="415"/>
      <c r="AM3" s="415"/>
      <c r="AN3" s="415"/>
      <c r="AO3" s="415"/>
      <c r="AP3" s="415"/>
      <c r="AQ3" s="415"/>
      <c r="AR3" s="415"/>
      <c r="AS3" s="415"/>
      <c r="AT3" s="415"/>
    </row>
    <row r="4" spans="1:48" ht="15.75">
      <c r="A4" s="94"/>
      <c r="B4" s="86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462" t="s">
        <v>28</v>
      </c>
      <c r="AR4" s="462"/>
      <c r="AS4" s="462"/>
      <c r="AT4" s="462"/>
    </row>
    <row r="5" spans="1:48" ht="14.25" customHeight="1">
      <c r="A5" s="463" t="s">
        <v>16</v>
      </c>
      <c r="B5" s="464" t="s">
        <v>155</v>
      </c>
      <c r="C5" s="457" t="s">
        <v>20</v>
      </c>
      <c r="D5" s="459" t="s">
        <v>127</v>
      </c>
      <c r="E5" s="95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59"/>
      <c r="AC5" s="459"/>
      <c r="AD5" s="459"/>
      <c r="AE5" s="459"/>
      <c r="AF5" s="459"/>
      <c r="AG5" s="459"/>
      <c r="AH5" s="459"/>
      <c r="AI5" s="459"/>
      <c r="AJ5" s="459"/>
      <c r="AK5" s="459"/>
      <c r="AL5" s="459"/>
      <c r="AM5" s="459"/>
      <c r="AN5" s="459"/>
      <c r="AO5" s="459"/>
      <c r="AP5" s="459"/>
      <c r="AQ5" s="459"/>
      <c r="AR5" s="459"/>
      <c r="AS5" s="459" t="s">
        <v>109</v>
      </c>
      <c r="AT5" s="459" t="s">
        <v>184</v>
      </c>
    </row>
    <row r="6" spans="1:48" s="98" customFormat="1" ht="36" customHeight="1">
      <c r="A6" s="463"/>
      <c r="B6" s="465"/>
      <c r="C6" s="458"/>
      <c r="D6" s="459"/>
      <c r="E6" s="96" t="s">
        <v>21</v>
      </c>
      <c r="F6" s="97" t="s">
        <v>79</v>
      </c>
      <c r="G6" s="95" t="s">
        <v>77</v>
      </c>
      <c r="H6" s="95" t="s">
        <v>190</v>
      </c>
      <c r="I6" s="95" t="s">
        <v>51</v>
      </c>
      <c r="J6" s="95" t="s">
        <v>39</v>
      </c>
      <c r="K6" s="95" t="s">
        <v>22</v>
      </c>
      <c r="L6" s="95" t="s">
        <v>23</v>
      </c>
      <c r="M6" s="95" t="s">
        <v>40</v>
      </c>
      <c r="N6" s="95" t="s">
        <v>71</v>
      </c>
      <c r="O6" s="95" t="s">
        <v>46</v>
      </c>
      <c r="P6" s="95" t="s">
        <v>53</v>
      </c>
      <c r="Q6" s="96" t="s">
        <v>24</v>
      </c>
      <c r="R6" s="95" t="s">
        <v>25</v>
      </c>
      <c r="S6" s="95" t="s">
        <v>26</v>
      </c>
      <c r="T6" s="95" t="s">
        <v>118</v>
      </c>
      <c r="U6" s="95" t="s">
        <v>121</v>
      </c>
      <c r="V6" s="95" t="s">
        <v>122</v>
      </c>
      <c r="W6" s="95" t="s">
        <v>120</v>
      </c>
      <c r="X6" s="95" t="s">
        <v>48</v>
      </c>
      <c r="Y6" s="95" t="s">
        <v>41</v>
      </c>
      <c r="Z6" s="95" t="s">
        <v>27</v>
      </c>
      <c r="AA6" s="95" t="s">
        <v>140</v>
      </c>
      <c r="AB6" s="95" t="s">
        <v>119</v>
      </c>
      <c r="AC6" s="95" t="s">
        <v>70</v>
      </c>
      <c r="AD6" s="95" t="s">
        <v>93</v>
      </c>
      <c r="AE6" s="95" t="s">
        <v>94</v>
      </c>
      <c r="AF6" s="95" t="s">
        <v>98</v>
      </c>
      <c r="AG6" s="95" t="s">
        <v>95</v>
      </c>
      <c r="AH6" s="95" t="s">
        <v>114</v>
      </c>
      <c r="AI6" s="95" t="s">
        <v>96</v>
      </c>
      <c r="AJ6" s="95" t="s">
        <v>43</v>
      </c>
      <c r="AK6" s="95" t="s">
        <v>49</v>
      </c>
      <c r="AL6" s="95" t="s">
        <v>142</v>
      </c>
      <c r="AM6" s="95" t="s">
        <v>143</v>
      </c>
      <c r="AN6" s="95" t="s">
        <v>100</v>
      </c>
      <c r="AO6" s="95" t="s">
        <v>148</v>
      </c>
      <c r="AP6" s="95" t="s">
        <v>149</v>
      </c>
      <c r="AQ6" s="95" t="s">
        <v>75</v>
      </c>
      <c r="AR6" s="95" t="s">
        <v>82</v>
      </c>
      <c r="AS6" s="459"/>
      <c r="AT6" s="459"/>
    </row>
    <row r="7" spans="1:48" s="98" customFormat="1" ht="17.25" customHeight="1">
      <c r="A7" s="99">
        <v>1</v>
      </c>
      <c r="B7" s="100" t="s">
        <v>31</v>
      </c>
      <c r="C7" s="101" t="s">
        <v>21</v>
      </c>
      <c r="D7" s="102">
        <v>468.31</v>
      </c>
      <c r="E7" s="103">
        <f>D7-AS7</f>
        <v>367.90999999999997</v>
      </c>
      <c r="F7" s="104">
        <f>SUM(F11:F18)</f>
        <v>0</v>
      </c>
      <c r="G7" s="104">
        <f>SUM(G10:G18)</f>
        <v>0</v>
      </c>
      <c r="H7" s="104">
        <f>SUM(H9,H11:H18)</f>
        <v>0</v>
      </c>
      <c r="I7" s="104">
        <f>SUM(I9:I10,I12:I18)</f>
        <v>0</v>
      </c>
      <c r="J7" s="104">
        <f>SUM(J9:J11,J13:J18)</f>
        <v>0</v>
      </c>
      <c r="K7" s="104">
        <f>SUM(K9:K12,K14:K18)</f>
        <v>0</v>
      </c>
      <c r="L7" s="104">
        <f>SUM(L9:L13,L15:L18)</f>
        <v>0</v>
      </c>
      <c r="M7" s="104">
        <f>SUM(M9:M14,M16:M18)</f>
        <v>0</v>
      </c>
      <c r="N7" s="104">
        <f>SUM(N9:N15,N17:N18)</f>
        <v>0</v>
      </c>
      <c r="O7" s="104">
        <f>SUM(O9:O16,O18)</f>
        <v>0</v>
      </c>
      <c r="P7" s="104">
        <f>SUM(P9:P17)</f>
        <v>0</v>
      </c>
      <c r="Q7" s="105">
        <f>SUM(Q9:Q18)</f>
        <v>100.4</v>
      </c>
      <c r="R7" s="104">
        <f>SUM(R9:R18)</f>
        <v>0</v>
      </c>
      <c r="S7" s="104">
        <f t="shared" ref="S7:AR7" si="0">SUM(S9:S18)</f>
        <v>0</v>
      </c>
      <c r="T7" s="104">
        <f t="shared" si="0"/>
        <v>0</v>
      </c>
      <c r="U7" s="104">
        <f t="shared" si="0"/>
        <v>0</v>
      </c>
      <c r="V7" s="104">
        <f t="shared" si="0"/>
        <v>40.04</v>
      </c>
      <c r="W7" s="104">
        <f t="shared" si="0"/>
        <v>40</v>
      </c>
      <c r="X7" s="104">
        <f t="shared" si="0"/>
        <v>0</v>
      </c>
      <c r="Y7" s="104">
        <f t="shared" si="0"/>
        <v>0</v>
      </c>
      <c r="Z7" s="104">
        <f t="shared" si="0"/>
        <v>9.18</v>
      </c>
      <c r="AA7" s="104">
        <f t="shared" si="0"/>
        <v>0</v>
      </c>
      <c r="AB7" s="104">
        <f t="shared" si="0"/>
        <v>0</v>
      </c>
      <c r="AC7" s="104">
        <f t="shared" si="0"/>
        <v>0</v>
      </c>
      <c r="AD7" s="104">
        <f t="shared" si="0"/>
        <v>11.18</v>
      </c>
      <c r="AE7" s="104">
        <f t="shared" si="0"/>
        <v>0</v>
      </c>
      <c r="AF7" s="104">
        <f t="shared" si="0"/>
        <v>0</v>
      </c>
      <c r="AG7" s="104">
        <f t="shared" si="0"/>
        <v>0</v>
      </c>
      <c r="AH7" s="104">
        <f t="shared" si="0"/>
        <v>0</v>
      </c>
      <c r="AI7" s="104">
        <f t="shared" si="0"/>
        <v>0</v>
      </c>
      <c r="AJ7" s="104">
        <f t="shared" si="0"/>
        <v>0</v>
      </c>
      <c r="AK7" s="104">
        <f t="shared" si="0"/>
        <v>0</v>
      </c>
      <c r="AL7" s="104">
        <f t="shared" si="0"/>
        <v>0</v>
      </c>
      <c r="AM7" s="104">
        <f t="shared" si="0"/>
        <v>0</v>
      </c>
      <c r="AN7" s="104">
        <f t="shared" si="0"/>
        <v>0</v>
      </c>
      <c r="AO7" s="104">
        <f t="shared" si="0"/>
        <v>0</v>
      </c>
      <c r="AP7" s="104">
        <f t="shared" si="0"/>
        <v>0</v>
      </c>
      <c r="AQ7" s="104">
        <f t="shared" si="0"/>
        <v>0</v>
      </c>
      <c r="AR7" s="104">
        <f t="shared" si="0"/>
        <v>0</v>
      </c>
      <c r="AS7" s="106">
        <f>SUM(AS9:AS18)</f>
        <v>100.4</v>
      </c>
      <c r="AT7" s="107">
        <f>E48</f>
        <v>371.30999999999995</v>
      </c>
      <c r="AV7" s="132" t="s">
        <v>193</v>
      </c>
    </row>
    <row r="8" spans="1:48" s="111" customFormat="1" ht="15">
      <c r="A8" s="99" t="s">
        <v>1</v>
      </c>
      <c r="B8" s="100" t="s">
        <v>78</v>
      </c>
      <c r="C8" s="108" t="s">
        <v>79</v>
      </c>
      <c r="D8" s="102">
        <v>371.72</v>
      </c>
      <c r="E8" s="109">
        <f>SUM(I8:P8)</f>
        <v>0</v>
      </c>
      <c r="F8" s="110">
        <f>D8-AS8</f>
        <v>271.60000000000002</v>
      </c>
      <c r="G8" s="105">
        <f>SUM(G10)</f>
        <v>0</v>
      </c>
      <c r="H8" s="105">
        <f>SUM(H9)</f>
        <v>0</v>
      </c>
      <c r="I8" s="105">
        <f>SUM(I9:I10)</f>
        <v>0</v>
      </c>
      <c r="J8" s="105">
        <f t="shared" ref="J8:AS8" si="1">SUM(J9:J10)</f>
        <v>0</v>
      </c>
      <c r="K8" s="105">
        <f t="shared" si="1"/>
        <v>0</v>
      </c>
      <c r="L8" s="105">
        <f t="shared" si="1"/>
        <v>0</v>
      </c>
      <c r="M8" s="105">
        <f t="shared" si="1"/>
        <v>0</v>
      </c>
      <c r="N8" s="105">
        <f t="shared" si="1"/>
        <v>0</v>
      </c>
      <c r="O8" s="105">
        <f t="shared" si="1"/>
        <v>0</v>
      </c>
      <c r="P8" s="105">
        <f t="shared" si="1"/>
        <v>0</v>
      </c>
      <c r="Q8" s="105">
        <f>SUM(Q9:Q10)</f>
        <v>100.12</v>
      </c>
      <c r="R8" s="105">
        <f t="shared" si="1"/>
        <v>0</v>
      </c>
      <c r="S8" s="105">
        <f t="shared" si="1"/>
        <v>0</v>
      </c>
      <c r="T8" s="105">
        <f t="shared" si="1"/>
        <v>0</v>
      </c>
      <c r="U8" s="105">
        <f t="shared" si="1"/>
        <v>0</v>
      </c>
      <c r="V8" s="105">
        <f t="shared" si="1"/>
        <v>40.04</v>
      </c>
      <c r="W8" s="105">
        <f t="shared" si="1"/>
        <v>40</v>
      </c>
      <c r="X8" s="105">
        <f t="shared" si="1"/>
        <v>0</v>
      </c>
      <c r="Y8" s="105">
        <f t="shared" si="1"/>
        <v>0</v>
      </c>
      <c r="Z8" s="105">
        <f t="shared" si="1"/>
        <v>8.9</v>
      </c>
      <c r="AA8" s="105">
        <f t="shared" si="1"/>
        <v>0</v>
      </c>
      <c r="AB8" s="105">
        <f t="shared" si="1"/>
        <v>0</v>
      </c>
      <c r="AC8" s="105">
        <f t="shared" si="1"/>
        <v>0</v>
      </c>
      <c r="AD8" s="105">
        <f t="shared" si="1"/>
        <v>11.18</v>
      </c>
      <c r="AE8" s="105">
        <f t="shared" si="1"/>
        <v>0</v>
      </c>
      <c r="AF8" s="105">
        <f t="shared" si="1"/>
        <v>0</v>
      </c>
      <c r="AG8" s="105">
        <f t="shared" si="1"/>
        <v>0</v>
      </c>
      <c r="AH8" s="105">
        <f t="shared" si="1"/>
        <v>0</v>
      </c>
      <c r="AI8" s="105">
        <f t="shared" si="1"/>
        <v>0</v>
      </c>
      <c r="AJ8" s="105">
        <f t="shared" si="1"/>
        <v>0</v>
      </c>
      <c r="AK8" s="105">
        <f t="shared" si="1"/>
        <v>0</v>
      </c>
      <c r="AL8" s="105">
        <f t="shared" si="1"/>
        <v>0</v>
      </c>
      <c r="AM8" s="105">
        <f t="shared" si="1"/>
        <v>0</v>
      </c>
      <c r="AN8" s="105">
        <f t="shared" si="1"/>
        <v>0</v>
      </c>
      <c r="AO8" s="105">
        <f t="shared" si="1"/>
        <v>0</v>
      </c>
      <c r="AP8" s="105">
        <f t="shared" si="1"/>
        <v>0</v>
      </c>
      <c r="AQ8" s="105">
        <f t="shared" si="1"/>
        <v>0</v>
      </c>
      <c r="AR8" s="105">
        <f t="shared" si="1"/>
        <v>0</v>
      </c>
      <c r="AS8" s="105">
        <f t="shared" si="1"/>
        <v>100.12</v>
      </c>
      <c r="AT8" s="108">
        <f>F48</f>
        <v>271.60000000000002</v>
      </c>
      <c r="AU8" s="93"/>
      <c r="AV8" s="132" t="s">
        <v>194</v>
      </c>
    </row>
    <row r="9" spans="1:48" s="111" customFormat="1" ht="15">
      <c r="A9" s="99"/>
      <c r="B9" s="100" t="s">
        <v>191</v>
      </c>
      <c r="C9" s="108" t="s">
        <v>77</v>
      </c>
      <c r="D9" s="102">
        <v>371.72</v>
      </c>
      <c r="E9" s="109">
        <f>SUM(H9:P9)</f>
        <v>0</v>
      </c>
      <c r="F9" s="105">
        <f>SUM(H9)</f>
        <v>0</v>
      </c>
      <c r="G9" s="110">
        <f>D9-AS9</f>
        <v>271.60000000000002</v>
      </c>
      <c r="H9" s="77"/>
      <c r="I9" s="77"/>
      <c r="J9" s="77"/>
      <c r="K9" s="77"/>
      <c r="L9" s="77"/>
      <c r="M9" s="77"/>
      <c r="N9" s="77"/>
      <c r="O9" s="77"/>
      <c r="P9" s="77"/>
      <c r="Q9" s="105">
        <f>SUM(R9:AQ9)</f>
        <v>100.12</v>
      </c>
      <c r="R9" s="77"/>
      <c r="S9" s="77"/>
      <c r="T9" s="77"/>
      <c r="U9" s="77"/>
      <c r="V9" s="77">
        <v>40.04</v>
      </c>
      <c r="W9" s="77">
        <v>40</v>
      </c>
      <c r="X9" s="77"/>
      <c r="Y9" s="77"/>
      <c r="Z9" s="77">
        <v>8.9</v>
      </c>
      <c r="AA9" s="77"/>
      <c r="AB9" s="77"/>
      <c r="AC9" s="77"/>
      <c r="AD9" s="77">
        <f>2.78+8.4</f>
        <v>11.18</v>
      </c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105">
        <f>SUM(R9:AR9,H9:P9)</f>
        <v>100.12</v>
      </c>
      <c r="AT9" s="108">
        <f>G48</f>
        <v>271.60000000000002</v>
      </c>
      <c r="AU9" s="93"/>
      <c r="AV9" s="132" t="s">
        <v>195</v>
      </c>
    </row>
    <row r="10" spans="1:48" s="111" customFormat="1" ht="15">
      <c r="A10" s="99"/>
      <c r="B10" s="100" t="s">
        <v>192</v>
      </c>
      <c r="C10" s="108" t="s">
        <v>190</v>
      </c>
      <c r="D10" s="102">
        <v>0</v>
      </c>
      <c r="E10" s="109">
        <f>SUM(G10,I10:P10)</f>
        <v>0</v>
      </c>
      <c r="F10" s="105">
        <f>SUM(G10)</f>
        <v>0</v>
      </c>
      <c r="G10" s="77"/>
      <c r="H10" s="110">
        <f>D10-AS10</f>
        <v>0</v>
      </c>
      <c r="I10" s="77"/>
      <c r="J10" s="77"/>
      <c r="K10" s="77"/>
      <c r="L10" s="77"/>
      <c r="M10" s="77"/>
      <c r="N10" s="77"/>
      <c r="O10" s="77"/>
      <c r="P10" s="77"/>
      <c r="Q10" s="105">
        <f t="shared" ref="Q10:Q17" si="2">SUM(R10:AQ10)</f>
        <v>0</v>
      </c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105">
        <f>SUM(R10:AR10,I10:P10,G10)</f>
        <v>0</v>
      </c>
      <c r="AT10" s="108">
        <f>H48</f>
        <v>0</v>
      </c>
      <c r="AU10" s="93"/>
      <c r="AV10" s="132" t="s">
        <v>196</v>
      </c>
    </row>
    <row r="11" spans="1:48" s="111" customFormat="1" ht="15">
      <c r="A11" s="99" t="s">
        <v>2</v>
      </c>
      <c r="B11" s="100" t="s">
        <v>102</v>
      </c>
      <c r="C11" s="108" t="s">
        <v>51</v>
      </c>
      <c r="D11" s="102">
        <v>10.17</v>
      </c>
      <c r="E11" s="109">
        <f>SUM(G11:H11,J11:P11)</f>
        <v>0</v>
      </c>
      <c r="F11" s="105">
        <f>SUM(G11:H11)</f>
        <v>0</v>
      </c>
      <c r="G11" s="77"/>
      <c r="H11" s="77"/>
      <c r="I11" s="110">
        <f>D11-AS11</f>
        <v>10.17</v>
      </c>
      <c r="J11" s="77"/>
      <c r="K11" s="77"/>
      <c r="L11" s="77"/>
      <c r="M11" s="77"/>
      <c r="N11" s="77"/>
      <c r="O11" s="77"/>
      <c r="P11" s="77"/>
      <c r="Q11" s="105">
        <f t="shared" si="2"/>
        <v>0</v>
      </c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105">
        <f>SUM(R11:AR11,J11:P11,G11:H11)</f>
        <v>0</v>
      </c>
      <c r="AT11" s="108">
        <f>I48</f>
        <v>10.57</v>
      </c>
      <c r="AU11" s="93"/>
    </row>
    <row r="12" spans="1:48" s="111" customFormat="1" ht="15">
      <c r="A12" s="99" t="s">
        <v>3</v>
      </c>
      <c r="B12" s="100" t="s">
        <v>34</v>
      </c>
      <c r="C12" s="108" t="s">
        <v>39</v>
      </c>
      <c r="D12" s="102">
        <v>81.209999999999994</v>
      </c>
      <c r="E12" s="109">
        <f>SUM(G12:I12,K12:P12)</f>
        <v>0</v>
      </c>
      <c r="F12" s="105">
        <f t="shared" ref="F12:F17" si="3">SUM(G12:H12)</f>
        <v>0</v>
      </c>
      <c r="G12" s="77"/>
      <c r="H12" s="77"/>
      <c r="I12" s="77"/>
      <c r="J12" s="110">
        <f>D12-AS12</f>
        <v>80.929999999999993</v>
      </c>
      <c r="K12" s="77"/>
      <c r="L12" s="77"/>
      <c r="M12" s="77"/>
      <c r="N12" s="77"/>
      <c r="O12" s="77"/>
      <c r="P12" s="77"/>
      <c r="Q12" s="105">
        <f t="shared" si="2"/>
        <v>0.28000000000000003</v>
      </c>
      <c r="R12" s="77"/>
      <c r="S12" s="77"/>
      <c r="T12" s="77"/>
      <c r="U12" s="77"/>
      <c r="V12" s="77"/>
      <c r="W12" s="77"/>
      <c r="X12" s="77"/>
      <c r="Y12" s="77"/>
      <c r="Z12" s="77">
        <v>0.28000000000000003</v>
      </c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105">
        <f>SUM(R12:AR12,K12:P12,G12:I12)</f>
        <v>0.28000000000000003</v>
      </c>
      <c r="AT12" s="108">
        <f>J48</f>
        <v>80.929999999999993</v>
      </c>
      <c r="AU12" s="93"/>
    </row>
    <row r="13" spans="1:48" s="111" customFormat="1" ht="15">
      <c r="A13" s="99" t="s">
        <v>4</v>
      </c>
      <c r="B13" s="100" t="s">
        <v>11</v>
      </c>
      <c r="C13" s="108" t="s">
        <v>22</v>
      </c>
      <c r="D13" s="102">
        <v>0</v>
      </c>
      <c r="E13" s="109">
        <f>SUM(G13:J13,L13:P13)</f>
        <v>0</v>
      </c>
      <c r="F13" s="105">
        <f t="shared" si="3"/>
        <v>0</v>
      </c>
      <c r="G13" s="77"/>
      <c r="H13" s="77"/>
      <c r="I13" s="77"/>
      <c r="J13" s="77"/>
      <c r="K13" s="110">
        <f>D13-AS13</f>
        <v>0</v>
      </c>
      <c r="L13" s="77"/>
      <c r="M13" s="77"/>
      <c r="N13" s="77"/>
      <c r="O13" s="77"/>
      <c r="P13" s="77"/>
      <c r="Q13" s="105">
        <f t="shared" si="2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105">
        <f>SUM(R13:AR13,L13:P13,G13:J13)</f>
        <v>0</v>
      </c>
      <c r="AT13" s="108">
        <f>K48</f>
        <v>0</v>
      </c>
      <c r="AU13" s="93"/>
    </row>
    <row r="14" spans="1:48" s="111" customFormat="1" ht="15">
      <c r="A14" s="99" t="s">
        <v>5</v>
      </c>
      <c r="B14" s="100" t="s">
        <v>12</v>
      </c>
      <c r="C14" s="108" t="s">
        <v>23</v>
      </c>
      <c r="D14" s="102">
        <v>0</v>
      </c>
      <c r="E14" s="109">
        <f>SUM(G14:K14,M14:P14)</f>
        <v>0</v>
      </c>
      <c r="F14" s="105">
        <f t="shared" si="3"/>
        <v>0</v>
      </c>
      <c r="G14" s="77"/>
      <c r="H14" s="77"/>
      <c r="I14" s="77"/>
      <c r="J14" s="77"/>
      <c r="K14" s="77"/>
      <c r="L14" s="110">
        <f>D14-AS14</f>
        <v>0</v>
      </c>
      <c r="M14" s="77"/>
      <c r="N14" s="77"/>
      <c r="O14" s="77"/>
      <c r="P14" s="77"/>
      <c r="Q14" s="105">
        <f t="shared" si="2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105">
        <f>SUM(R14:AR14,M14:P14,G14:K14)</f>
        <v>0</v>
      </c>
      <c r="AT14" s="108">
        <f>L48</f>
        <v>0</v>
      </c>
      <c r="AU14" s="93"/>
    </row>
    <row r="15" spans="1:48" s="111" customFormat="1" ht="15">
      <c r="A15" s="99" t="s">
        <v>36</v>
      </c>
      <c r="B15" s="100" t="s">
        <v>35</v>
      </c>
      <c r="C15" s="108" t="s">
        <v>40</v>
      </c>
      <c r="D15" s="102">
        <v>0</v>
      </c>
      <c r="E15" s="109">
        <f>SUM(G15:L15,N15:P15)</f>
        <v>0</v>
      </c>
      <c r="F15" s="105">
        <f t="shared" si="3"/>
        <v>0</v>
      </c>
      <c r="G15" s="77"/>
      <c r="H15" s="77"/>
      <c r="I15" s="77"/>
      <c r="J15" s="77"/>
      <c r="K15" s="77"/>
      <c r="L15" s="77"/>
      <c r="M15" s="110">
        <f>D15-AS15</f>
        <v>0</v>
      </c>
      <c r="N15" s="77"/>
      <c r="O15" s="77"/>
      <c r="P15" s="77"/>
      <c r="Q15" s="105">
        <f t="shared" si="2"/>
        <v>0</v>
      </c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105">
        <f>SUM(R15:AR15,N15:P15,G15:L15)</f>
        <v>0</v>
      </c>
      <c r="AT15" s="108">
        <f>M48</f>
        <v>0</v>
      </c>
      <c r="AU15" s="93"/>
    </row>
    <row r="16" spans="1:48" s="111" customFormat="1" ht="15">
      <c r="A16" s="99" t="s">
        <v>37</v>
      </c>
      <c r="B16" s="100" t="s">
        <v>83</v>
      </c>
      <c r="C16" s="108" t="s">
        <v>71</v>
      </c>
      <c r="D16" s="102">
        <v>4.7</v>
      </c>
      <c r="E16" s="109">
        <f>SUM(G16:M16,O16:P16)</f>
        <v>0</v>
      </c>
      <c r="F16" s="105">
        <f t="shared" si="3"/>
        <v>0</v>
      </c>
      <c r="G16" s="77"/>
      <c r="H16" s="77"/>
      <c r="I16" s="77"/>
      <c r="J16" s="77"/>
      <c r="K16" s="77"/>
      <c r="L16" s="77"/>
      <c r="M16" s="77"/>
      <c r="N16" s="110">
        <f>D16-AS16</f>
        <v>4.7</v>
      </c>
      <c r="O16" s="77"/>
      <c r="P16" s="77"/>
      <c r="Q16" s="105">
        <f t="shared" si="2"/>
        <v>0</v>
      </c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105">
        <f>SUM(R16:AR16,O16:P16,G16:M16)</f>
        <v>0</v>
      </c>
      <c r="AT16" s="108">
        <f>N48</f>
        <v>7.7</v>
      </c>
      <c r="AU16" s="93"/>
    </row>
    <row r="17" spans="1:47" s="111" customFormat="1" ht="15">
      <c r="A17" s="99" t="s">
        <v>47</v>
      </c>
      <c r="B17" s="100" t="s">
        <v>45</v>
      </c>
      <c r="C17" s="108" t="s">
        <v>46</v>
      </c>
      <c r="D17" s="102">
        <v>0</v>
      </c>
      <c r="E17" s="109">
        <f>SUM(G17:N17,P17)</f>
        <v>0</v>
      </c>
      <c r="F17" s="105">
        <f t="shared" si="3"/>
        <v>0</v>
      </c>
      <c r="G17" s="77"/>
      <c r="H17" s="77"/>
      <c r="I17" s="77"/>
      <c r="J17" s="77"/>
      <c r="K17" s="77"/>
      <c r="L17" s="77"/>
      <c r="M17" s="77"/>
      <c r="N17" s="77"/>
      <c r="O17" s="110">
        <f>D17-AS17</f>
        <v>0</v>
      </c>
      <c r="P17" s="77"/>
      <c r="Q17" s="105">
        <f t="shared" si="2"/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105">
        <f>SUM(R17:AR17,P17,G17:N17)</f>
        <v>0</v>
      </c>
      <c r="AT17" s="108">
        <f>O48</f>
        <v>0</v>
      </c>
      <c r="AU17" s="93"/>
    </row>
    <row r="18" spans="1:47" s="111" customFormat="1" ht="15">
      <c r="A18" s="99" t="s">
        <v>176</v>
      </c>
      <c r="B18" s="100" t="s">
        <v>52</v>
      </c>
      <c r="C18" s="108" t="s">
        <v>53</v>
      </c>
      <c r="D18" s="102">
        <v>0.5</v>
      </c>
      <c r="E18" s="109">
        <f>SUM(G18:O18)</f>
        <v>0</v>
      </c>
      <c r="F18" s="105">
        <f>SUM(G18:H18)</f>
        <v>0</v>
      </c>
      <c r="G18" s="77"/>
      <c r="H18" s="77"/>
      <c r="I18" s="77"/>
      <c r="J18" s="77"/>
      <c r="K18" s="77"/>
      <c r="L18" s="77"/>
      <c r="M18" s="77"/>
      <c r="N18" s="77"/>
      <c r="O18" s="77"/>
      <c r="P18" s="110">
        <f>D18-AS18</f>
        <v>0.5</v>
      </c>
      <c r="Q18" s="105">
        <f>SUM(R18:AQ18)</f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105">
        <f>SUM(R18:AR18,G18:O18)</f>
        <v>0</v>
      </c>
      <c r="AT18" s="108">
        <f>P48</f>
        <v>0.5</v>
      </c>
      <c r="AU18" s="93"/>
    </row>
    <row r="19" spans="1:47" s="111" customFormat="1" ht="15">
      <c r="A19" s="99">
        <v>2</v>
      </c>
      <c r="B19" s="99" t="s">
        <v>32</v>
      </c>
      <c r="C19" s="108" t="s">
        <v>24</v>
      </c>
      <c r="D19" s="102">
        <v>258.93</v>
      </c>
      <c r="E19" s="109">
        <f>SUM(G19:P19)</f>
        <v>3</v>
      </c>
      <c r="F19" s="105">
        <f t="shared" ref="F19:F46" si="4">SUM(G19:H19)</f>
        <v>0</v>
      </c>
      <c r="G19" s="105">
        <f>SUM(G20:G45)</f>
        <v>0</v>
      </c>
      <c r="H19" s="105">
        <f t="shared" ref="H19:P19" si="5">SUM(H20:H45)</f>
        <v>0</v>
      </c>
      <c r="I19" s="105">
        <f t="shared" si="5"/>
        <v>0</v>
      </c>
      <c r="J19" s="105">
        <f t="shared" si="5"/>
        <v>0</v>
      </c>
      <c r="K19" s="105">
        <f t="shared" si="5"/>
        <v>0</v>
      </c>
      <c r="L19" s="105">
        <f t="shared" si="5"/>
        <v>0</v>
      </c>
      <c r="M19" s="105">
        <f t="shared" si="5"/>
        <v>0</v>
      </c>
      <c r="N19" s="105">
        <f t="shared" si="5"/>
        <v>3</v>
      </c>
      <c r="O19" s="105">
        <f t="shared" si="5"/>
        <v>0</v>
      </c>
      <c r="P19" s="105">
        <f t="shared" si="5"/>
        <v>0</v>
      </c>
      <c r="Q19" s="110">
        <f>D19-AS19</f>
        <v>254.41</v>
      </c>
      <c r="R19" s="105">
        <f>SUM(R21:R45)</f>
        <v>0</v>
      </c>
      <c r="S19" s="105">
        <f>SUM(S22:S45,S20)</f>
        <v>0</v>
      </c>
      <c r="T19" s="105">
        <f>SUM(T20:T21,T23:T45)</f>
        <v>0</v>
      </c>
      <c r="U19" s="105">
        <f>SUM(U20:U22,U24:U45)</f>
        <v>0</v>
      </c>
      <c r="V19" s="105">
        <f>SUM(V20:V23,V25:V45)</f>
        <v>0</v>
      </c>
      <c r="W19" s="105">
        <f>SUM(W20:W24,W26:W45)</f>
        <v>0</v>
      </c>
      <c r="X19" s="105">
        <f>SUM(X20:X25,X27:X45)</f>
        <v>0</v>
      </c>
      <c r="Y19" s="105">
        <f>SUM(Y20:Y26,Y28:Y45)</f>
        <v>0</v>
      </c>
      <c r="Z19" s="105">
        <f>SUM(Z20:Z27,Z29:Z45)</f>
        <v>1.47</v>
      </c>
      <c r="AA19" s="105">
        <f>SUM(AA20:AA28,AA30:AA45)</f>
        <v>0</v>
      </c>
      <c r="AB19" s="105">
        <f>SUM(AB20:AB29,AB31:AB45)</f>
        <v>0</v>
      </c>
      <c r="AC19" s="105">
        <f>SUM(AC20:AC30,AC32:AC45)</f>
        <v>0</v>
      </c>
      <c r="AD19" s="105">
        <f>SUM(AD20:AD31,AD33:AD45)</f>
        <v>0.05</v>
      </c>
      <c r="AE19" s="105">
        <f>SUM(AE20:AE32,AE34:AE45)</f>
        <v>0</v>
      </c>
      <c r="AF19" s="105">
        <f>SUM(AF20:AF33,AF35:AF45)</f>
        <v>0</v>
      </c>
      <c r="AG19" s="105">
        <f>SUM(AG20:AG34,AG36:AG45)</f>
        <v>0</v>
      </c>
      <c r="AH19" s="105">
        <f>SUM(AH20:AH35,AH37:AH45)</f>
        <v>0</v>
      </c>
      <c r="AI19" s="105">
        <f>SUM(AI20:AI36,AI38:AI45)</f>
        <v>0</v>
      </c>
      <c r="AJ19" s="105">
        <f>SUM(AJ20:AJ37,AJ39:AJ45)</f>
        <v>0</v>
      </c>
      <c r="AK19" s="105">
        <f>SUM(AK20:AK38,AK40:AK45)</f>
        <v>0</v>
      </c>
      <c r="AL19" s="105">
        <f>SUM(AL20:AL39,AL41:AL45)</f>
        <v>0</v>
      </c>
      <c r="AM19" s="105">
        <f>SUM(AM20:AM40,AM42:AM45)</f>
        <v>0</v>
      </c>
      <c r="AN19" s="105">
        <f>SUM(AN20:AN41,AN43:AN45)</f>
        <v>0</v>
      </c>
      <c r="AO19" s="105">
        <f>SUM(AO20:AO42,AO44:AO45)</f>
        <v>0</v>
      </c>
      <c r="AP19" s="105">
        <f>SUM(AP20:AP43,AP45)</f>
        <v>0</v>
      </c>
      <c r="AQ19" s="105">
        <f>SUM(AQ20:AQ44)</f>
        <v>0</v>
      </c>
      <c r="AR19" s="105">
        <f>SUM(AR20:AR45)</f>
        <v>0</v>
      </c>
      <c r="AS19" s="105">
        <f>SUM(AS20:AS45)</f>
        <v>4.5199999999999996</v>
      </c>
      <c r="AT19" s="108">
        <f>Q48</f>
        <v>359.34999999999997</v>
      </c>
      <c r="AU19" s="93"/>
    </row>
    <row r="20" spans="1:47" s="111" customFormat="1" ht="15">
      <c r="A20" s="99" t="s">
        <v>17</v>
      </c>
      <c r="B20" s="100" t="s">
        <v>13</v>
      </c>
      <c r="C20" s="108" t="s">
        <v>25</v>
      </c>
      <c r="D20" s="102">
        <v>0</v>
      </c>
      <c r="E20" s="109">
        <f>SUM(G20:P20)</f>
        <v>0</v>
      </c>
      <c r="F20" s="105">
        <f t="shared" si="4"/>
        <v>0</v>
      </c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105">
        <f>SUM(S20:AQ20)</f>
        <v>0</v>
      </c>
      <c r="R20" s="110">
        <f>D20-AS20</f>
        <v>0</v>
      </c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105">
        <f>SUM(S20:AR20,G20:P20)</f>
        <v>0</v>
      </c>
      <c r="AT20" s="108">
        <f>R48</f>
        <v>0</v>
      </c>
      <c r="AU20" s="93"/>
    </row>
    <row r="21" spans="1:47" s="111" customFormat="1" ht="15">
      <c r="A21" s="99" t="s">
        <v>6</v>
      </c>
      <c r="B21" s="100" t="s">
        <v>14</v>
      </c>
      <c r="C21" s="108" t="s">
        <v>26</v>
      </c>
      <c r="D21" s="102">
        <v>0</v>
      </c>
      <c r="E21" s="109">
        <f t="shared" ref="E21:E46" si="6">SUM(G21:P21)</f>
        <v>0</v>
      </c>
      <c r="F21" s="105">
        <f t="shared" si="4"/>
        <v>0</v>
      </c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105">
        <f>SUM(R21,T21:AQ21)</f>
        <v>0</v>
      </c>
      <c r="R21" s="77"/>
      <c r="S21" s="110">
        <f>D21-AS21</f>
        <v>0</v>
      </c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105">
        <f>SUM(T21:AR21,R21,G21:P21)</f>
        <v>0</v>
      </c>
      <c r="AT21" s="108">
        <f>S48</f>
        <v>0</v>
      </c>
      <c r="AU21" s="93"/>
    </row>
    <row r="22" spans="1:47" s="111" customFormat="1" ht="15">
      <c r="A22" s="99" t="s">
        <v>7</v>
      </c>
      <c r="B22" s="100" t="s">
        <v>15</v>
      </c>
      <c r="C22" s="108" t="s">
        <v>118</v>
      </c>
      <c r="D22" s="102">
        <v>0</v>
      </c>
      <c r="E22" s="109">
        <f t="shared" si="6"/>
        <v>0</v>
      </c>
      <c r="F22" s="105">
        <f t="shared" si="4"/>
        <v>0</v>
      </c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105">
        <f>SUM(R22:S22,U22:AQ22)</f>
        <v>0</v>
      </c>
      <c r="R22" s="77"/>
      <c r="S22" s="77"/>
      <c r="T22" s="110">
        <f>D22-AS22</f>
        <v>0</v>
      </c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105">
        <f>SUM(U22:AR22,R22:S22,G22:P22)</f>
        <v>0</v>
      </c>
      <c r="AT22" s="108">
        <f>T48</f>
        <v>0</v>
      </c>
      <c r="AU22" s="93"/>
    </row>
    <row r="23" spans="1:47" s="111" customFormat="1" ht="15">
      <c r="A23" s="99" t="s">
        <v>8</v>
      </c>
      <c r="B23" s="100" t="s">
        <v>80</v>
      </c>
      <c r="C23" s="108" t="s">
        <v>121</v>
      </c>
      <c r="D23" s="102">
        <v>0</v>
      </c>
      <c r="E23" s="109">
        <f t="shared" si="6"/>
        <v>0</v>
      </c>
      <c r="F23" s="105">
        <f t="shared" si="4"/>
        <v>0</v>
      </c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105">
        <f>SUM(R23:T23,V23:AQ23)</f>
        <v>0</v>
      </c>
      <c r="R23" s="77"/>
      <c r="S23" s="77"/>
      <c r="T23" s="77"/>
      <c r="U23" s="110">
        <f>D23-AS23</f>
        <v>0</v>
      </c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105">
        <f>SUM(V23:AR23,R23:T23,G23:P23)</f>
        <v>0</v>
      </c>
      <c r="AT23" s="108">
        <f>U48</f>
        <v>0</v>
      </c>
      <c r="AU23" s="93"/>
    </row>
    <row r="24" spans="1:47" s="111" customFormat="1" ht="15">
      <c r="A24" s="99" t="s">
        <v>9</v>
      </c>
      <c r="B24" s="100" t="s">
        <v>84</v>
      </c>
      <c r="C24" s="108" t="s">
        <v>122</v>
      </c>
      <c r="D24" s="102">
        <v>11.01</v>
      </c>
      <c r="E24" s="109">
        <f t="shared" si="6"/>
        <v>0</v>
      </c>
      <c r="F24" s="105">
        <f t="shared" si="4"/>
        <v>0</v>
      </c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105">
        <f>SUM(R24:U24,W24:AQ24)</f>
        <v>0</v>
      </c>
      <c r="R24" s="77"/>
      <c r="S24" s="77"/>
      <c r="T24" s="77"/>
      <c r="U24" s="77"/>
      <c r="V24" s="110">
        <f>D24-AS24</f>
        <v>11.01</v>
      </c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105">
        <f>SUM(W24:AR24,R24:U24,G24:P24)</f>
        <v>0</v>
      </c>
      <c r="AT24" s="108">
        <f>V48</f>
        <v>51.05</v>
      </c>
      <c r="AU24" s="93"/>
    </row>
    <row r="25" spans="1:47" s="111" customFormat="1" ht="15">
      <c r="A25" s="99" t="s">
        <v>10</v>
      </c>
      <c r="B25" s="100" t="s">
        <v>85</v>
      </c>
      <c r="C25" s="108" t="s">
        <v>120</v>
      </c>
      <c r="D25" s="102">
        <v>0.59</v>
      </c>
      <c r="E25" s="109">
        <f t="shared" si="6"/>
        <v>0</v>
      </c>
      <c r="F25" s="105">
        <f t="shared" si="4"/>
        <v>0</v>
      </c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105">
        <f>SUM(R25:V25,X25:AQ25)</f>
        <v>0</v>
      </c>
      <c r="R25" s="77"/>
      <c r="S25" s="77"/>
      <c r="T25" s="77"/>
      <c r="U25" s="77"/>
      <c r="V25" s="77"/>
      <c r="W25" s="110">
        <f>D25-AS25</f>
        <v>0.59</v>
      </c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105">
        <f>SUM(X25:AR25,R25:V25,G25:P25)</f>
        <v>0</v>
      </c>
      <c r="AT25" s="108">
        <f>W48</f>
        <v>40.590000000000003</v>
      </c>
      <c r="AU25" s="93"/>
    </row>
    <row r="26" spans="1:47" s="111" customFormat="1" ht="18">
      <c r="A26" s="99" t="s">
        <v>18</v>
      </c>
      <c r="B26" s="100" t="s">
        <v>86</v>
      </c>
      <c r="C26" s="108" t="s">
        <v>48</v>
      </c>
      <c r="D26" s="102">
        <v>0</v>
      </c>
      <c r="E26" s="109">
        <f t="shared" si="6"/>
        <v>0</v>
      </c>
      <c r="F26" s="105">
        <f t="shared" si="4"/>
        <v>0</v>
      </c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105">
        <f>SUM(R26:W26,Y26:AQ26)</f>
        <v>0</v>
      </c>
      <c r="R26" s="77"/>
      <c r="S26" s="77"/>
      <c r="T26" s="77"/>
      <c r="U26" s="77"/>
      <c r="V26" s="77"/>
      <c r="W26" s="77"/>
      <c r="X26" s="110">
        <f>D26-AS26</f>
        <v>0</v>
      </c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105">
        <f>SUM(Y26:AR26,R26:W26,G26:P26)</f>
        <v>0</v>
      </c>
      <c r="AT26" s="108">
        <f>X48</f>
        <v>0.45</v>
      </c>
      <c r="AU26" s="93"/>
    </row>
    <row r="27" spans="1:47" s="111" customFormat="1" ht="20.25" customHeight="1">
      <c r="A27" s="99" t="s">
        <v>19</v>
      </c>
      <c r="B27" s="100" t="s">
        <v>87</v>
      </c>
      <c r="C27" s="108" t="s">
        <v>41</v>
      </c>
      <c r="D27" s="102">
        <v>0</v>
      </c>
      <c r="E27" s="109">
        <f t="shared" si="6"/>
        <v>0</v>
      </c>
      <c r="F27" s="105">
        <f t="shared" si="4"/>
        <v>0</v>
      </c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105">
        <f>SUM(R27:X27,Z27:AQ27)</f>
        <v>0</v>
      </c>
      <c r="R27" s="77"/>
      <c r="S27" s="77"/>
      <c r="T27" s="77"/>
      <c r="U27" s="77"/>
      <c r="V27" s="77"/>
      <c r="W27" s="77"/>
      <c r="X27" s="77"/>
      <c r="Y27" s="110">
        <f>D27-AS27</f>
        <v>0</v>
      </c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105">
        <f>SUM(Z27:AR27,R27:X27,G27:P27)</f>
        <v>0</v>
      </c>
      <c r="AT27" s="108">
        <f>Y48</f>
        <v>0</v>
      </c>
      <c r="AU27" s="93"/>
    </row>
    <row r="28" spans="1:47" s="111" customFormat="1" ht="20.25" customHeight="1">
      <c r="A28" s="99" t="s">
        <v>42</v>
      </c>
      <c r="B28" s="100" t="s">
        <v>126</v>
      </c>
      <c r="C28" s="108" t="s">
        <v>27</v>
      </c>
      <c r="D28" s="102">
        <v>149.6</v>
      </c>
      <c r="E28" s="109">
        <f t="shared" si="6"/>
        <v>0</v>
      </c>
      <c r="F28" s="105">
        <f t="shared" si="4"/>
        <v>0</v>
      </c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105">
        <f>SUM(R28:Y28,AA28:AQ28)</f>
        <v>0</v>
      </c>
      <c r="R28" s="77"/>
      <c r="S28" s="77"/>
      <c r="T28" s="77"/>
      <c r="U28" s="77"/>
      <c r="V28" s="77"/>
      <c r="W28" s="77"/>
      <c r="X28" s="77"/>
      <c r="Y28" s="77"/>
      <c r="Z28" s="110">
        <f>D28-AS28</f>
        <v>149.6</v>
      </c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105">
        <f>SUM(AA28:AR28,R28:Y28,G28:P28)</f>
        <v>0</v>
      </c>
      <c r="AT28" s="108">
        <f>Z48</f>
        <v>160.94999999999999</v>
      </c>
      <c r="AU28" s="93"/>
    </row>
    <row r="29" spans="1:47" s="111" customFormat="1" ht="15">
      <c r="A29" s="99" t="s">
        <v>125</v>
      </c>
      <c r="B29" s="100" t="s">
        <v>101</v>
      </c>
      <c r="C29" s="100" t="s">
        <v>140</v>
      </c>
      <c r="D29" s="102">
        <v>0.38</v>
      </c>
      <c r="E29" s="109">
        <f t="shared" si="6"/>
        <v>0</v>
      </c>
      <c r="F29" s="105">
        <f t="shared" si="4"/>
        <v>0</v>
      </c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105">
        <f>SUM(R29:Z29,AB29:AQ29)</f>
        <v>0</v>
      </c>
      <c r="R29" s="77"/>
      <c r="S29" s="77"/>
      <c r="T29" s="77"/>
      <c r="U29" s="77"/>
      <c r="V29" s="77"/>
      <c r="W29" s="77"/>
      <c r="X29" s="77"/>
      <c r="Y29" s="77"/>
      <c r="Z29" s="77"/>
      <c r="AA29" s="110">
        <f>D29-AS29</f>
        <v>0.38</v>
      </c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105">
        <f>SUM(AB29:AR29,R29:Z29,G29:P29)</f>
        <v>0</v>
      </c>
      <c r="AT29" s="108">
        <f>AA48</f>
        <v>0.38</v>
      </c>
      <c r="AU29" s="93"/>
    </row>
    <row r="30" spans="1:47" s="111" customFormat="1" ht="15">
      <c r="A30" s="99" t="s">
        <v>167</v>
      </c>
      <c r="B30" s="100" t="s">
        <v>116</v>
      </c>
      <c r="C30" s="108" t="s">
        <v>119</v>
      </c>
      <c r="D30" s="102">
        <v>0</v>
      </c>
      <c r="E30" s="109">
        <f t="shared" si="6"/>
        <v>0</v>
      </c>
      <c r="F30" s="105">
        <f t="shared" si="4"/>
        <v>0</v>
      </c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105">
        <f>SUM(R30:AA30,AC30:AQ30)</f>
        <v>0</v>
      </c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110">
        <f>D30-AS30</f>
        <v>0</v>
      </c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105">
        <f>SUM(AC30:AR30,R30:AA30,G30:P30)</f>
        <v>0</v>
      </c>
      <c r="AT30" s="108">
        <f>AB48</f>
        <v>0</v>
      </c>
      <c r="AU30" s="93"/>
    </row>
    <row r="31" spans="1:47" s="111" customFormat="1" ht="15">
      <c r="A31" s="99" t="s">
        <v>168</v>
      </c>
      <c r="B31" s="100" t="s">
        <v>81</v>
      </c>
      <c r="C31" s="108" t="s">
        <v>70</v>
      </c>
      <c r="D31" s="102">
        <v>0</v>
      </c>
      <c r="E31" s="109">
        <f t="shared" si="6"/>
        <v>0</v>
      </c>
      <c r="F31" s="105">
        <f t="shared" si="4"/>
        <v>0</v>
      </c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105">
        <f>SUM(R31:AB31,AD31:AQ31)</f>
        <v>0</v>
      </c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110">
        <f>D31-AS31</f>
        <v>0</v>
      </c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105">
        <f>SUM(AD31:AR31,R31:AB31,G31:P31)</f>
        <v>0</v>
      </c>
      <c r="AT31" s="108">
        <f>AC48</f>
        <v>0</v>
      </c>
      <c r="AU31" s="93"/>
    </row>
    <row r="32" spans="1:47" s="111" customFormat="1" ht="15">
      <c r="A32" s="99" t="s">
        <v>169</v>
      </c>
      <c r="B32" s="100" t="s">
        <v>88</v>
      </c>
      <c r="C32" s="108" t="s">
        <v>93</v>
      </c>
      <c r="D32" s="102">
        <v>44.19</v>
      </c>
      <c r="E32" s="109">
        <f t="shared" si="6"/>
        <v>0</v>
      </c>
      <c r="F32" s="105">
        <f t="shared" si="4"/>
        <v>0</v>
      </c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105">
        <f>SUM(R32:AC32,AE32:AQ32)</f>
        <v>1.47</v>
      </c>
      <c r="R32" s="77"/>
      <c r="S32" s="77"/>
      <c r="T32" s="77"/>
      <c r="U32" s="77"/>
      <c r="V32" s="77"/>
      <c r="W32" s="77"/>
      <c r="X32" s="77"/>
      <c r="Y32" s="77"/>
      <c r="Z32" s="77">
        <v>1.47</v>
      </c>
      <c r="AA32" s="77"/>
      <c r="AB32" s="77"/>
      <c r="AC32" s="77"/>
      <c r="AD32" s="110">
        <f>D32-AS32</f>
        <v>42.72</v>
      </c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105">
        <f>SUM(AE32:AR32,R32:AC32,G32:P32)</f>
        <v>1.47</v>
      </c>
      <c r="AT32" s="108">
        <f>AD48</f>
        <v>55.82</v>
      </c>
      <c r="AU32" s="93"/>
    </row>
    <row r="33" spans="1:47" s="111" customFormat="1" ht="15">
      <c r="A33" s="99" t="s">
        <v>170</v>
      </c>
      <c r="B33" s="100" t="s">
        <v>89</v>
      </c>
      <c r="C33" s="108" t="s">
        <v>94</v>
      </c>
      <c r="D33" s="102">
        <v>0</v>
      </c>
      <c r="E33" s="109">
        <f t="shared" si="6"/>
        <v>0</v>
      </c>
      <c r="F33" s="105">
        <f t="shared" si="4"/>
        <v>0</v>
      </c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105">
        <f>SUM(R33:AD33,AF33:AQ33)</f>
        <v>0</v>
      </c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110">
        <f>D33-AS33</f>
        <v>0</v>
      </c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105">
        <f>SUM(AF33:AR33,R33:AD33,G33:P33)</f>
        <v>0</v>
      </c>
      <c r="AT33" s="108">
        <f>AE48</f>
        <v>0</v>
      </c>
      <c r="AU33" s="93"/>
    </row>
    <row r="34" spans="1:47" s="111" customFormat="1" ht="15">
      <c r="A34" s="99" t="s">
        <v>171</v>
      </c>
      <c r="B34" s="100" t="s">
        <v>90</v>
      </c>
      <c r="C34" s="108" t="s">
        <v>98</v>
      </c>
      <c r="D34" s="102">
        <v>0.45</v>
      </c>
      <c r="E34" s="109">
        <f t="shared" si="6"/>
        <v>0</v>
      </c>
      <c r="F34" s="105">
        <f t="shared" si="4"/>
        <v>0</v>
      </c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105">
        <f>SUM(R34:AE34,AG34:AQ34)</f>
        <v>0</v>
      </c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110">
        <f>D34-AS34</f>
        <v>0.45</v>
      </c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105">
        <f>SUM(AG34:AR34,R34:AE34,G34:P34)</f>
        <v>0</v>
      </c>
      <c r="AT34" s="108">
        <f>AF48</f>
        <v>0.45</v>
      </c>
      <c r="AU34" s="93"/>
    </row>
    <row r="35" spans="1:47" s="111" customFormat="1" ht="18">
      <c r="A35" s="99" t="s">
        <v>172</v>
      </c>
      <c r="B35" s="100" t="s">
        <v>113</v>
      </c>
      <c r="C35" s="108" t="s">
        <v>95</v>
      </c>
      <c r="D35" s="102">
        <v>0</v>
      </c>
      <c r="E35" s="109">
        <f t="shared" si="6"/>
        <v>0</v>
      </c>
      <c r="F35" s="105">
        <f t="shared" si="4"/>
        <v>0</v>
      </c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105">
        <f>SUM(R35:AF35,AH35:AQ35)</f>
        <v>0</v>
      </c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110">
        <f>D35-AS35</f>
        <v>0</v>
      </c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105">
        <f>SUM(AH35:AR35,R35:AF35,G35:P35)</f>
        <v>0</v>
      </c>
      <c r="AT35" s="108">
        <f>AG48</f>
        <v>0</v>
      </c>
      <c r="AU35" s="93"/>
    </row>
    <row r="36" spans="1:47" s="111" customFormat="1" ht="15">
      <c r="A36" s="99" t="s">
        <v>173</v>
      </c>
      <c r="B36" s="100" t="s">
        <v>117</v>
      </c>
      <c r="C36" s="108" t="s">
        <v>114</v>
      </c>
      <c r="D36" s="102">
        <v>0</v>
      </c>
      <c r="E36" s="109">
        <f t="shared" si="6"/>
        <v>0</v>
      </c>
      <c r="F36" s="105">
        <f t="shared" si="4"/>
        <v>0</v>
      </c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105">
        <f>SUM(R36:AG36,AI36:AQ36)</f>
        <v>0</v>
      </c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110">
        <f>D36-AS36</f>
        <v>0</v>
      </c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105">
        <f>SUM(AI36:AR36,R36:AG36,G36:P36)</f>
        <v>0</v>
      </c>
      <c r="AT36" s="108">
        <f>AH48</f>
        <v>0</v>
      </c>
      <c r="AU36" s="93"/>
    </row>
    <row r="37" spans="1:47" s="111" customFormat="1" ht="15">
      <c r="A37" s="99" t="s">
        <v>174</v>
      </c>
      <c r="B37" s="100" t="s">
        <v>91</v>
      </c>
      <c r="C37" s="108" t="s">
        <v>96</v>
      </c>
      <c r="D37" s="102">
        <v>0</v>
      </c>
      <c r="E37" s="109">
        <f t="shared" si="6"/>
        <v>0</v>
      </c>
      <c r="F37" s="105">
        <f t="shared" si="4"/>
        <v>0</v>
      </c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105">
        <f>SUM(R37:AH37,AJ37:AQ37)</f>
        <v>0</v>
      </c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110">
        <f>D37-AS37</f>
        <v>0</v>
      </c>
      <c r="AJ37" s="77"/>
      <c r="AK37" s="77"/>
      <c r="AL37" s="77"/>
      <c r="AM37" s="77"/>
      <c r="AN37" s="77"/>
      <c r="AO37" s="77"/>
      <c r="AP37" s="77"/>
      <c r="AQ37" s="77"/>
      <c r="AR37" s="77"/>
      <c r="AS37" s="105">
        <f>SUM(AJ37:AR37,R37:AH37,G37:P37)</f>
        <v>0</v>
      </c>
      <c r="AT37" s="108">
        <f>AI48</f>
        <v>0</v>
      </c>
      <c r="AU37" s="93"/>
    </row>
    <row r="38" spans="1:47" s="111" customFormat="1" ht="18">
      <c r="A38" s="99" t="s">
        <v>175</v>
      </c>
      <c r="B38" s="100" t="s">
        <v>92</v>
      </c>
      <c r="C38" s="108" t="s">
        <v>43</v>
      </c>
      <c r="D38" s="102">
        <v>21.02</v>
      </c>
      <c r="E38" s="109">
        <f t="shared" si="6"/>
        <v>0</v>
      </c>
      <c r="F38" s="105">
        <f t="shared" si="4"/>
        <v>0</v>
      </c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105">
        <f>SUM(R38:AI38,AK38:AQ38)</f>
        <v>0</v>
      </c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110">
        <f>D38-AS38</f>
        <v>21.02</v>
      </c>
      <c r="AK38" s="77"/>
      <c r="AL38" s="77"/>
      <c r="AM38" s="77"/>
      <c r="AN38" s="77"/>
      <c r="AO38" s="77"/>
      <c r="AP38" s="77"/>
      <c r="AQ38" s="77"/>
      <c r="AR38" s="77"/>
      <c r="AS38" s="105">
        <f>SUM(AK38:AR38,R38:AI38,G38:P38)</f>
        <v>0</v>
      </c>
      <c r="AT38" s="108">
        <f>AJ48</f>
        <v>21.02</v>
      </c>
      <c r="AU38" s="93"/>
    </row>
    <row r="39" spans="1:47" s="111" customFormat="1" ht="18">
      <c r="A39" s="99" t="s">
        <v>177</v>
      </c>
      <c r="B39" s="100" t="s">
        <v>99</v>
      </c>
      <c r="C39" s="108" t="s">
        <v>49</v>
      </c>
      <c r="D39" s="102">
        <v>0</v>
      </c>
      <c r="E39" s="109">
        <f t="shared" si="6"/>
        <v>0</v>
      </c>
      <c r="F39" s="105">
        <f t="shared" si="4"/>
        <v>0</v>
      </c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105">
        <f>SUM(R39:AJ39,AL39:AQ39)</f>
        <v>0</v>
      </c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110">
        <f>D39-AS39</f>
        <v>0</v>
      </c>
      <c r="AL39" s="77"/>
      <c r="AM39" s="77"/>
      <c r="AN39" s="77"/>
      <c r="AO39" s="77"/>
      <c r="AP39" s="77"/>
      <c r="AQ39" s="77"/>
      <c r="AR39" s="77"/>
      <c r="AS39" s="105">
        <f>SUM(AL39:AR39,R39:AJ39,G39:P39)</f>
        <v>0</v>
      </c>
      <c r="AT39" s="108">
        <f>AK48</f>
        <v>0</v>
      </c>
      <c r="AU39" s="93"/>
    </row>
    <row r="40" spans="1:47" s="111" customFormat="1" ht="15">
      <c r="A40" s="99" t="s">
        <v>178</v>
      </c>
      <c r="B40" s="100" t="s">
        <v>144</v>
      </c>
      <c r="C40" s="108" t="s">
        <v>142</v>
      </c>
      <c r="D40" s="102">
        <v>0.96</v>
      </c>
      <c r="E40" s="109">
        <f t="shared" si="6"/>
        <v>0</v>
      </c>
      <c r="F40" s="105">
        <f t="shared" si="4"/>
        <v>0</v>
      </c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105">
        <f>SUM(R40:AK40,AM40:AQ40)</f>
        <v>0.05</v>
      </c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>
        <v>0.05</v>
      </c>
      <c r="AE40" s="77"/>
      <c r="AF40" s="77"/>
      <c r="AG40" s="77"/>
      <c r="AH40" s="77"/>
      <c r="AI40" s="77"/>
      <c r="AJ40" s="77"/>
      <c r="AK40" s="77"/>
      <c r="AL40" s="110">
        <f>D40-AS40</f>
        <v>0.90999999999999992</v>
      </c>
      <c r="AM40" s="77"/>
      <c r="AN40" s="77"/>
      <c r="AO40" s="77"/>
      <c r="AP40" s="77"/>
      <c r="AQ40" s="77"/>
      <c r="AR40" s="77"/>
      <c r="AS40" s="105">
        <f>SUM(AM40:AR40,R40:AK40,G40:P40)</f>
        <v>0.05</v>
      </c>
      <c r="AT40" s="108">
        <f>AL48</f>
        <v>0.90999999999999992</v>
      </c>
      <c r="AU40" s="93"/>
    </row>
    <row r="41" spans="1:47" s="111" customFormat="1" ht="18">
      <c r="A41" s="99" t="s">
        <v>179</v>
      </c>
      <c r="B41" s="100" t="s">
        <v>145</v>
      </c>
      <c r="C41" s="108" t="s">
        <v>143</v>
      </c>
      <c r="D41" s="102">
        <v>0</v>
      </c>
      <c r="E41" s="109">
        <f t="shared" si="6"/>
        <v>0</v>
      </c>
      <c r="F41" s="105">
        <f t="shared" si="4"/>
        <v>0</v>
      </c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105">
        <f>SUM(R41:AL41,AN41:AQ41)</f>
        <v>0</v>
      </c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110">
        <f>D41-AS41</f>
        <v>0</v>
      </c>
      <c r="AN41" s="77"/>
      <c r="AO41" s="77"/>
      <c r="AP41" s="77"/>
      <c r="AQ41" s="77"/>
      <c r="AR41" s="77"/>
      <c r="AS41" s="105">
        <f>SUM(AN41:AR41,R41:AL41,G41:P41)</f>
        <v>0</v>
      </c>
      <c r="AT41" s="108">
        <f>AM48</f>
        <v>0</v>
      </c>
      <c r="AU41" s="93"/>
    </row>
    <row r="42" spans="1:47" s="111" customFormat="1" ht="15">
      <c r="A42" s="99" t="s">
        <v>180</v>
      </c>
      <c r="B42" s="100" t="s">
        <v>141</v>
      </c>
      <c r="C42" s="108" t="s">
        <v>100</v>
      </c>
      <c r="D42" s="102">
        <v>1.02</v>
      </c>
      <c r="E42" s="109">
        <f t="shared" si="6"/>
        <v>0</v>
      </c>
      <c r="F42" s="105">
        <f t="shared" si="4"/>
        <v>0</v>
      </c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105">
        <f>SUM(R42:AM42,AO42:AQ42)</f>
        <v>0</v>
      </c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110">
        <f>D42-AS42</f>
        <v>1.02</v>
      </c>
      <c r="AO42" s="77"/>
      <c r="AP42" s="77"/>
      <c r="AQ42" s="77"/>
      <c r="AR42" s="77"/>
      <c r="AS42" s="105">
        <f>SUM(AO42:AR42,R42:AM42,G42:P42)</f>
        <v>0</v>
      </c>
      <c r="AT42" s="108">
        <f>AN48</f>
        <v>1.02</v>
      </c>
      <c r="AU42" s="93"/>
    </row>
    <row r="43" spans="1:47" s="111" customFormat="1" ht="15">
      <c r="A43" s="99" t="s">
        <v>181</v>
      </c>
      <c r="B43" s="100" t="s">
        <v>147</v>
      </c>
      <c r="C43" s="108" t="s">
        <v>148</v>
      </c>
      <c r="D43" s="102">
        <v>24.52</v>
      </c>
      <c r="E43" s="109">
        <f t="shared" si="6"/>
        <v>0</v>
      </c>
      <c r="F43" s="105">
        <f t="shared" si="4"/>
        <v>0</v>
      </c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105">
        <f>SUM(R43:AN43,AP43:AQ43)</f>
        <v>0</v>
      </c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110">
        <f>D43-AS43</f>
        <v>24.52</v>
      </c>
      <c r="AP43" s="77"/>
      <c r="AQ43" s="77"/>
      <c r="AR43" s="77"/>
      <c r="AS43" s="105">
        <f>SUM(AP43:AR43,R43:AN43,G43:P43)</f>
        <v>0</v>
      </c>
      <c r="AT43" s="108">
        <f>AO48</f>
        <v>24.52</v>
      </c>
      <c r="AU43" s="93"/>
    </row>
    <row r="44" spans="1:47" s="111" customFormat="1" ht="15">
      <c r="A44" s="99" t="s">
        <v>182</v>
      </c>
      <c r="B44" s="100" t="s">
        <v>146</v>
      </c>
      <c r="C44" s="108" t="s">
        <v>149</v>
      </c>
      <c r="D44" s="102">
        <v>5.2</v>
      </c>
      <c r="E44" s="109">
        <f t="shared" si="6"/>
        <v>3</v>
      </c>
      <c r="F44" s="105">
        <f t="shared" si="4"/>
        <v>0</v>
      </c>
      <c r="G44" s="77"/>
      <c r="H44" s="77"/>
      <c r="I44" s="77"/>
      <c r="J44" s="77"/>
      <c r="K44" s="77"/>
      <c r="L44" s="77"/>
      <c r="M44" s="77"/>
      <c r="N44" s="77">
        <v>3</v>
      </c>
      <c r="O44" s="77"/>
      <c r="P44" s="77"/>
      <c r="Q44" s="105">
        <f>SUM(R44:AO44,AQ44)</f>
        <v>0</v>
      </c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110">
        <f>D44-AS44</f>
        <v>2.2000000000000002</v>
      </c>
      <c r="AQ44" s="77"/>
      <c r="AR44" s="77"/>
      <c r="AS44" s="105">
        <f>SUM(AQ44:AR44,R44:AO44,G44:P44)</f>
        <v>3</v>
      </c>
      <c r="AT44" s="108">
        <f>AP48</f>
        <v>2.2000000000000002</v>
      </c>
      <c r="AU44" s="93"/>
    </row>
    <row r="45" spans="1:47" s="111" customFormat="1" ht="15">
      <c r="A45" s="99" t="s">
        <v>183</v>
      </c>
      <c r="B45" s="100" t="s">
        <v>74</v>
      </c>
      <c r="C45" s="108" t="s">
        <v>75</v>
      </c>
      <c r="D45" s="102">
        <v>0</v>
      </c>
      <c r="E45" s="109">
        <f t="shared" si="6"/>
        <v>0</v>
      </c>
      <c r="F45" s="105">
        <f t="shared" si="4"/>
        <v>0</v>
      </c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105">
        <f>SUM(R45:AP45)</f>
        <v>0</v>
      </c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110">
        <f>D45-AS45</f>
        <v>0</v>
      </c>
      <c r="AR45" s="77"/>
      <c r="AS45" s="105">
        <f>SUM(AR45,R45:AP45,G45:P45)</f>
        <v>0</v>
      </c>
      <c r="AT45" s="108">
        <f>AQ48</f>
        <v>0</v>
      </c>
      <c r="AU45" s="93"/>
    </row>
    <row r="46" spans="1:47" s="111" customFormat="1" ht="15">
      <c r="A46" s="112">
        <v>3</v>
      </c>
      <c r="B46" s="113" t="s">
        <v>69</v>
      </c>
      <c r="C46" s="114" t="s">
        <v>82</v>
      </c>
      <c r="D46" s="102">
        <v>14.67</v>
      </c>
      <c r="E46" s="109">
        <f t="shared" si="6"/>
        <v>0.4</v>
      </c>
      <c r="F46" s="105">
        <f t="shared" si="4"/>
        <v>0</v>
      </c>
      <c r="G46" s="77"/>
      <c r="H46" s="77"/>
      <c r="I46" s="77">
        <v>0.4</v>
      </c>
      <c r="J46" s="77"/>
      <c r="K46" s="77"/>
      <c r="L46" s="77"/>
      <c r="M46" s="77"/>
      <c r="N46" s="77"/>
      <c r="O46" s="77"/>
      <c r="P46" s="77"/>
      <c r="Q46" s="105">
        <f>SUM(R46:AQ46)</f>
        <v>3.02</v>
      </c>
      <c r="R46" s="77"/>
      <c r="S46" s="77"/>
      <c r="T46" s="77"/>
      <c r="U46" s="77"/>
      <c r="V46" s="77"/>
      <c r="W46" s="77"/>
      <c r="X46" s="77">
        <v>0.45</v>
      </c>
      <c r="Y46" s="77"/>
      <c r="Z46" s="77">
        <v>0.7</v>
      </c>
      <c r="AA46" s="77"/>
      <c r="AB46" s="77"/>
      <c r="AC46" s="77"/>
      <c r="AD46" s="77">
        <v>1.87</v>
      </c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110">
        <f>D46-AS46</f>
        <v>11.25</v>
      </c>
      <c r="AS46" s="105">
        <f>SUM(R46:AQ46,G46:P46)</f>
        <v>3.42</v>
      </c>
      <c r="AT46" s="108">
        <f>AR48</f>
        <v>11.25</v>
      </c>
      <c r="AU46" s="93"/>
    </row>
    <row r="47" spans="1:47" ht="16.5" customHeight="1">
      <c r="A47" s="115"/>
      <c r="B47" s="116" t="s">
        <v>110</v>
      </c>
      <c r="C47" s="117"/>
      <c r="D47" s="77"/>
      <c r="E47" s="105">
        <f>SUM(G47:P47)</f>
        <v>3.4</v>
      </c>
      <c r="F47" s="105">
        <f>SUM(G47:H47)</f>
        <v>0</v>
      </c>
      <c r="G47" s="105">
        <f>SUM(G20:G46,G10:G18)</f>
        <v>0</v>
      </c>
      <c r="H47" s="105">
        <f>SUM(H20:H46,H11:H18,H9)</f>
        <v>0</v>
      </c>
      <c r="I47" s="105">
        <f>SUM(I20:I46,I12:I18,I9:I10)</f>
        <v>0.4</v>
      </c>
      <c r="J47" s="105">
        <f>SUM(J20:J46,J13:J18,J9:J11)</f>
        <v>0</v>
      </c>
      <c r="K47" s="105">
        <f>SUM(K20:K46,K14:K18,K9:K12)</f>
        <v>0</v>
      </c>
      <c r="L47" s="105">
        <f>SUM(L20:L46,L15:L18,L9:L13)</f>
        <v>0</v>
      </c>
      <c r="M47" s="105">
        <f>SUM(M20:M46,M16:M18,M9:M14)</f>
        <v>0</v>
      </c>
      <c r="N47" s="105">
        <f>SUM(N20:N46,N17:N18,N9:N15)</f>
        <v>3</v>
      </c>
      <c r="O47" s="105">
        <f>SUM(O20:O46,O18,O9:O16)</f>
        <v>0</v>
      </c>
      <c r="P47" s="105">
        <f>SUM(P20:P46,P9:P17)</f>
        <v>0</v>
      </c>
      <c r="Q47" s="105">
        <f>SUM(R47:AQ47)</f>
        <v>104.93999999999998</v>
      </c>
      <c r="R47" s="105">
        <f>SUM(R21:R46,R9:R18)</f>
        <v>0</v>
      </c>
      <c r="S47" s="105">
        <f>SUM(S22:S46,S20,S9:S18)</f>
        <v>0</v>
      </c>
      <c r="T47" s="105">
        <f>SUM(T23:T46,T20:T21,T9:T18)</f>
        <v>0</v>
      </c>
      <c r="U47" s="105">
        <f>SUM(U24:U46,U20:U22,U9:U18)</f>
        <v>0</v>
      </c>
      <c r="V47" s="105">
        <f>SUM(V25:V46,V20:V23,V9:V18)</f>
        <v>40.04</v>
      </c>
      <c r="W47" s="105">
        <f>SUM(W26:W46,W20:W24,W9:W18)</f>
        <v>40</v>
      </c>
      <c r="X47" s="105">
        <f>SUM(X27:X46,X20:X25,X9:X18)</f>
        <v>0.45</v>
      </c>
      <c r="Y47" s="105">
        <f>SUM(Y28:Y46,Y20:Y26,Y9:Y18)</f>
        <v>0</v>
      </c>
      <c r="Z47" s="105">
        <f>SUM(Z29:Z46,Z20:Z27,Z9:Z18)</f>
        <v>11.35</v>
      </c>
      <c r="AA47" s="105">
        <f>SUM(AA30:AA46,AA20:AA28,AA9:AA18)</f>
        <v>0</v>
      </c>
      <c r="AB47" s="105">
        <f>SUM(AB31:AB46,AB20:AB29,AB9:AB18)</f>
        <v>0</v>
      </c>
      <c r="AC47" s="105">
        <f>SUM(AC32:AC46,AC20:AC30,AC9:AC18)</f>
        <v>0</v>
      </c>
      <c r="AD47" s="105">
        <f>SUM(AD33:AD46,AD20:AD31,AD9:AD18)</f>
        <v>13.1</v>
      </c>
      <c r="AE47" s="105">
        <f>SUM(AE34:AE46,AE20:AE32,AE9:AE18)</f>
        <v>0</v>
      </c>
      <c r="AF47" s="105">
        <f>SUM(AF35:AF46,AF20:AF33,AF9:AF18)</f>
        <v>0</v>
      </c>
      <c r="AG47" s="105">
        <f>SUM(AG36:AG46,AG20:AG34,AG9:AG18)</f>
        <v>0</v>
      </c>
      <c r="AH47" s="105">
        <f>SUM(AH37:AH46,AH20:AH35,AH9:AH18)</f>
        <v>0</v>
      </c>
      <c r="AI47" s="105">
        <f>SUM(AI9:AI18,AI20:AI36,AI38:AI46)</f>
        <v>0</v>
      </c>
      <c r="AJ47" s="105">
        <f>SUM(AJ39:AJ46,AJ20:AJ37,AJ9:AJ18)</f>
        <v>0</v>
      </c>
      <c r="AK47" s="105">
        <f>SUM(AK40:AK46,AK20:AK38,AK9:AK18)</f>
        <v>0</v>
      </c>
      <c r="AL47" s="105">
        <f>SUM(AL41:AL46,AL20:AL39,AL9:AL18)</f>
        <v>0</v>
      </c>
      <c r="AM47" s="105">
        <f>SUM(AM42:AM46,AM20:AM40,AM9:AM18)</f>
        <v>0</v>
      </c>
      <c r="AN47" s="105">
        <f>SUM(AN43:AN46,AN20:AN41,AN9:AN18)</f>
        <v>0</v>
      </c>
      <c r="AO47" s="105">
        <f>SUM(AO44:AO46,AO20:AO42,AO9:AO18)</f>
        <v>0</v>
      </c>
      <c r="AP47" s="105">
        <f>SUM(AP45:AP46,AP20:AP43,AP9:AP18)</f>
        <v>0</v>
      </c>
      <c r="AQ47" s="105">
        <f>SUM(AQ46,AQ20:AQ44,AQ9:AQ18)</f>
        <v>0</v>
      </c>
      <c r="AR47" s="105">
        <f>SUM(AR20:AR45,AR9:AR18)</f>
        <v>0</v>
      </c>
      <c r="AS47" s="77"/>
      <c r="AT47" s="77"/>
    </row>
    <row r="48" spans="1:47" ht="16.5" customHeight="1">
      <c r="A48" s="118"/>
      <c r="B48" s="119" t="s">
        <v>111</v>
      </c>
      <c r="C48" s="120"/>
      <c r="D48" s="121"/>
      <c r="E48" s="121">
        <f>E47+E7</f>
        <v>371.30999999999995</v>
      </c>
      <c r="F48" s="121">
        <f>F8+F47</f>
        <v>271.60000000000002</v>
      </c>
      <c r="G48" s="121">
        <f>G47+G9</f>
        <v>271.60000000000002</v>
      </c>
      <c r="H48" s="121">
        <f>H10+H47</f>
        <v>0</v>
      </c>
      <c r="I48" s="121">
        <f>I11+I47</f>
        <v>10.57</v>
      </c>
      <c r="J48" s="121">
        <f>J12+J47</f>
        <v>80.929999999999993</v>
      </c>
      <c r="K48" s="121">
        <f>K13+K47</f>
        <v>0</v>
      </c>
      <c r="L48" s="121">
        <f>L14+L47</f>
        <v>0</v>
      </c>
      <c r="M48" s="121">
        <f>M15+M47</f>
        <v>0</v>
      </c>
      <c r="N48" s="121">
        <f>N47+N16</f>
        <v>7.7</v>
      </c>
      <c r="O48" s="121">
        <f>O47+O17</f>
        <v>0</v>
      </c>
      <c r="P48" s="121">
        <f>P47+P18</f>
        <v>0.5</v>
      </c>
      <c r="Q48" s="121">
        <f>SUM(Q47,Q19)</f>
        <v>359.34999999999997</v>
      </c>
      <c r="R48" s="121">
        <f>R47+R20</f>
        <v>0</v>
      </c>
      <c r="S48" s="121">
        <f>S47+S21</f>
        <v>0</v>
      </c>
      <c r="T48" s="121">
        <f>T47+T22</f>
        <v>0</v>
      </c>
      <c r="U48" s="121">
        <f>U47+U23</f>
        <v>0</v>
      </c>
      <c r="V48" s="121">
        <f>+V47+V24</f>
        <v>51.05</v>
      </c>
      <c r="W48" s="121">
        <f>+W47+W25</f>
        <v>40.590000000000003</v>
      </c>
      <c r="X48" s="121">
        <f>X47+X26</f>
        <v>0.45</v>
      </c>
      <c r="Y48" s="121">
        <f>+Y47+Y27</f>
        <v>0</v>
      </c>
      <c r="Z48" s="121">
        <f>+Z47+Z28</f>
        <v>160.94999999999999</v>
      </c>
      <c r="AA48" s="121">
        <f>AA47+AA29</f>
        <v>0.38</v>
      </c>
      <c r="AB48" s="121">
        <f>AB47+AB30</f>
        <v>0</v>
      </c>
      <c r="AC48" s="121">
        <f>AC47+AC31</f>
        <v>0</v>
      </c>
      <c r="AD48" s="121">
        <f>AD47+AD32</f>
        <v>55.82</v>
      </c>
      <c r="AE48" s="121">
        <f>AE47+AE33</f>
        <v>0</v>
      </c>
      <c r="AF48" s="121">
        <f>AF47+AF34</f>
        <v>0.45</v>
      </c>
      <c r="AG48" s="121">
        <f>AG47+AG35</f>
        <v>0</v>
      </c>
      <c r="AH48" s="121">
        <f>AH47+AH36</f>
        <v>0</v>
      </c>
      <c r="AI48" s="121">
        <f>AI47+AI37</f>
        <v>0</v>
      </c>
      <c r="AJ48" s="121">
        <f>AJ47+AJ38</f>
        <v>21.02</v>
      </c>
      <c r="AK48" s="121">
        <f>AK47+AK39</f>
        <v>0</v>
      </c>
      <c r="AL48" s="121">
        <f>AL47+AL40</f>
        <v>0.90999999999999992</v>
      </c>
      <c r="AM48" s="121">
        <f>AM47+AM41</f>
        <v>0</v>
      </c>
      <c r="AN48" s="121">
        <f>AN47+AN42</f>
        <v>1.02</v>
      </c>
      <c r="AO48" s="121">
        <f>AO47+AO43</f>
        <v>24.52</v>
      </c>
      <c r="AP48" s="121">
        <f>AP47+AP44</f>
        <v>2.2000000000000002</v>
      </c>
      <c r="AQ48" s="121">
        <f>AQ47+AQ45</f>
        <v>0</v>
      </c>
      <c r="AR48" s="121">
        <f>AR47+AR46</f>
        <v>11.25</v>
      </c>
      <c r="AS48" s="121"/>
      <c r="AT48" s="121"/>
    </row>
    <row r="50" spans="2:37">
      <c r="B50" s="123" t="s">
        <v>156</v>
      </c>
      <c r="C50" s="124" t="s">
        <v>150</v>
      </c>
      <c r="D50" s="125"/>
    </row>
    <row r="51" spans="2:37" ht="15.75">
      <c r="B51" s="123" t="s">
        <v>157</v>
      </c>
      <c r="C51" s="124" t="s">
        <v>151</v>
      </c>
      <c r="D51" s="125"/>
      <c r="AA51" s="92"/>
      <c r="AB51" s="92"/>
      <c r="AC51" s="92"/>
      <c r="AD51" s="92"/>
      <c r="AE51" s="92"/>
      <c r="AF51" s="92"/>
      <c r="AG51" s="92"/>
      <c r="AH51" s="92"/>
      <c r="AI51" s="92"/>
      <c r="AJ51" s="126"/>
      <c r="AK51" s="126"/>
    </row>
    <row r="52" spans="2:37" ht="15.75">
      <c r="B52" s="123" t="s">
        <v>158</v>
      </c>
      <c r="C52" s="124" t="s">
        <v>115</v>
      </c>
      <c r="D52" s="125"/>
      <c r="AA52" s="92"/>
      <c r="AB52" s="92"/>
      <c r="AC52" s="92"/>
      <c r="AD52" s="92"/>
      <c r="AE52" s="92"/>
      <c r="AF52" s="92"/>
      <c r="AG52" s="92"/>
      <c r="AH52" s="92"/>
      <c r="AI52" s="92"/>
      <c r="AJ52" s="126"/>
      <c r="AK52" s="126"/>
    </row>
    <row r="53" spans="2:37" ht="15.75">
      <c r="AA53" s="92"/>
      <c r="AB53" s="92"/>
      <c r="AC53" s="92"/>
      <c r="AD53" s="92"/>
      <c r="AE53" s="92"/>
      <c r="AF53" s="92"/>
      <c r="AG53" s="92"/>
      <c r="AH53" s="92"/>
      <c r="AI53" s="92"/>
      <c r="AJ53" s="126"/>
      <c r="AK53" s="126"/>
    </row>
    <row r="54" spans="2:37" ht="18">
      <c r="B54" s="123" t="s">
        <v>277</v>
      </c>
      <c r="C54" s="123" t="s">
        <v>268</v>
      </c>
      <c r="D54" s="125"/>
      <c r="AA54" s="92"/>
      <c r="AB54" s="92"/>
      <c r="AC54" s="92"/>
      <c r="AD54" s="92"/>
      <c r="AE54" s="92"/>
      <c r="AF54" s="92"/>
      <c r="AG54" s="92"/>
      <c r="AH54" s="92"/>
      <c r="AI54" s="92"/>
      <c r="AJ54" s="126"/>
      <c r="AK54" s="126"/>
    </row>
    <row r="55" spans="2:37" ht="18">
      <c r="B55" s="123" t="s">
        <v>278</v>
      </c>
      <c r="C55" s="123" t="s">
        <v>269</v>
      </c>
      <c r="D55" s="125"/>
    </row>
    <row r="56" spans="2:37">
      <c r="B56" s="123" t="s">
        <v>279</v>
      </c>
      <c r="C56" s="123" t="s">
        <v>270</v>
      </c>
      <c r="D56" s="125"/>
    </row>
    <row r="57" spans="2:37">
      <c r="B57" s="123" t="s">
        <v>280</v>
      </c>
      <c r="C57" s="123" t="s">
        <v>271</v>
      </c>
      <c r="D57" s="125"/>
    </row>
    <row r="58" spans="2:37">
      <c r="B58" s="123" t="s">
        <v>281</v>
      </c>
      <c r="C58" s="123" t="s">
        <v>272</v>
      </c>
      <c r="D58" s="125"/>
    </row>
    <row r="59" spans="2:37" ht="18">
      <c r="B59" s="123" t="s">
        <v>282</v>
      </c>
      <c r="C59" s="123" t="s">
        <v>273</v>
      </c>
      <c r="D59" s="125"/>
    </row>
    <row r="60" spans="2:37" ht="18">
      <c r="B60" s="123" t="s">
        <v>283</v>
      </c>
      <c r="C60" s="123" t="s">
        <v>274</v>
      </c>
      <c r="D60" s="125"/>
    </row>
    <row r="61" spans="2:37">
      <c r="B61" s="123" t="s">
        <v>284</v>
      </c>
      <c r="C61" s="123" t="s">
        <v>275</v>
      </c>
      <c r="D61" s="125"/>
    </row>
    <row r="62" spans="2:37" ht="18">
      <c r="B62" s="123" t="s">
        <v>285</v>
      </c>
      <c r="C62" s="123" t="s">
        <v>276</v>
      </c>
      <c r="D62" s="125"/>
    </row>
    <row r="64" spans="2:37">
      <c r="B64" s="129"/>
    </row>
  </sheetData>
  <sheetProtection selectLockedCells="1"/>
  <mergeCells count="11">
    <mergeCell ref="B5:B6"/>
    <mergeCell ref="C5:C6"/>
    <mergeCell ref="D5:D6"/>
    <mergeCell ref="A1:B1"/>
    <mergeCell ref="A2:AS2"/>
    <mergeCell ref="A3:AT3"/>
    <mergeCell ref="AQ4:AT4"/>
    <mergeCell ref="F5:AR5"/>
    <mergeCell ref="AS5:AS6"/>
    <mergeCell ref="AT5:AT6"/>
    <mergeCell ref="A5:A6"/>
  </mergeCells>
  <phoneticPr fontId="28" type="noConversion"/>
  <pageMargins left="0.47" right="0.16" top="0.64" bottom="0.2" header="0.56999999999999995" footer="0.16"/>
  <pageSetup paperSize="8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64"/>
  <sheetViews>
    <sheetView zoomScaleNormal="100" workbookViewId="0">
      <pane xSplit="4" ySplit="6" topLeftCell="E40" activePane="bottomRight" state="frozen"/>
      <selection activeCell="L52" sqref="L52"/>
      <selection pane="topRight" activeCell="L52" sqref="L52"/>
      <selection pane="bottomLeft" activeCell="L52" sqref="L52"/>
      <selection pane="bottomRight" activeCell="L52" sqref="L52"/>
    </sheetView>
  </sheetViews>
  <sheetFormatPr defaultColWidth="7.85546875" defaultRowHeight="12.75"/>
  <cols>
    <col min="1" max="1" width="3.7109375" style="122" customWidth="1"/>
    <col min="2" max="2" width="21.5703125" style="127" customWidth="1"/>
    <col min="3" max="3" width="5.140625" style="128" customWidth="1"/>
    <col min="4" max="4" width="8.7109375" style="93" customWidth="1"/>
    <col min="5" max="7" width="5.7109375" style="93" bestFit="1" customWidth="1"/>
    <col min="8" max="8" width="4.28515625" style="93" bestFit="1" customWidth="1"/>
    <col min="9" max="10" width="5" style="93" bestFit="1" customWidth="1"/>
    <col min="11" max="11" width="4" style="93" bestFit="1" customWidth="1"/>
    <col min="12" max="12" width="4.140625" style="93" bestFit="1" customWidth="1"/>
    <col min="13" max="13" width="3.7109375" style="93" bestFit="1" customWidth="1"/>
    <col min="14" max="14" width="5" style="93" bestFit="1" customWidth="1"/>
    <col min="15" max="16" width="4.28515625" style="93" bestFit="1" customWidth="1"/>
    <col min="17" max="17" width="5.7109375" style="93" bestFit="1" customWidth="1"/>
    <col min="18" max="18" width="4" style="93" bestFit="1" customWidth="1"/>
    <col min="19" max="19" width="4.140625" style="93" bestFit="1" customWidth="1"/>
    <col min="20" max="20" width="4" style="93" bestFit="1" customWidth="1"/>
    <col min="21" max="21" width="3.7109375" style="93" bestFit="1" customWidth="1"/>
    <col min="22" max="22" width="4" style="93" bestFit="1" customWidth="1"/>
    <col min="23" max="24" width="4.28515625" style="93" bestFit="1" customWidth="1"/>
    <col min="25" max="25" width="3.7109375" style="93" bestFit="1" customWidth="1"/>
    <col min="26" max="26" width="5.7109375" style="93" bestFit="1" customWidth="1"/>
    <col min="27" max="27" width="4" style="93" bestFit="1" customWidth="1"/>
    <col min="28" max="28" width="4.28515625" style="93" bestFit="1" customWidth="1"/>
    <col min="29" max="29" width="4.140625" style="93" bestFit="1" customWidth="1"/>
    <col min="30" max="30" width="5.7109375" style="93" bestFit="1" customWidth="1"/>
    <col min="31" max="31" width="4" style="93" bestFit="1" customWidth="1"/>
    <col min="32" max="32" width="4.28515625" style="93" bestFit="1" customWidth="1"/>
    <col min="33" max="33" width="3.7109375" style="93" bestFit="1" customWidth="1"/>
    <col min="34" max="35" width="4.28515625" style="93" bestFit="1" customWidth="1"/>
    <col min="36" max="36" width="5" style="93" bestFit="1" customWidth="1"/>
    <col min="37" max="38" width="4.28515625" style="93" bestFit="1" customWidth="1"/>
    <col min="39" max="39" width="4.140625" style="93" bestFit="1" customWidth="1"/>
    <col min="40" max="40" width="4.28515625" style="93" bestFit="1" customWidth="1"/>
    <col min="41" max="41" width="5" style="93" bestFit="1" customWidth="1"/>
    <col min="42" max="42" width="4.28515625" style="93" bestFit="1" customWidth="1"/>
    <col min="43" max="43" width="4.140625" style="93" bestFit="1" customWidth="1"/>
    <col min="44" max="44" width="5" style="93" bestFit="1" customWidth="1"/>
    <col min="45" max="45" width="7.85546875" style="93" bestFit="1" customWidth="1"/>
    <col min="46" max="46" width="9.28515625" style="93" bestFit="1" customWidth="1"/>
    <col min="47" max="47" width="9.85546875" style="93" customWidth="1"/>
    <col min="48" max="48" width="34" style="93" customWidth="1"/>
    <col min="49" max="16384" width="7.85546875" style="93"/>
  </cols>
  <sheetData>
    <row r="1" spans="1:48" ht="15.75">
      <c r="A1" s="460" t="s">
        <v>197</v>
      </c>
      <c r="B1" s="460"/>
      <c r="C1" s="80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</row>
    <row r="2" spans="1:48" ht="14.25" customHeight="1">
      <c r="A2" s="461" t="s">
        <v>0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81"/>
    </row>
    <row r="3" spans="1:48" ht="15.75">
      <c r="A3" s="415" t="s">
        <v>198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5"/>
      <c r="AG3" s="415"/>
      <c r="AH3" s="415"/>
      <c r="AI3" s="415"/>
      <c r="AJ3" s="415"/>
      <c r="AK3" s="415"/>
      <c r="AL3" s="415"/>
      <c r="AM3" s="415"/>
      <c r="AN3" s="415"/>
      <c r="AO3" s="415"/>
      <c r="AP3" s="415"/>
      <c r="AQ3" s="415"/>
      <c r="AR3" s="415"/>
      <c r="AS3" s="415"/>
      <c r="AT3" s="415"/>
    </row>
    <row r="4" spans="1:48" ht="15.75">
      <c r="A4" s="94"/>
      <c r="B4" s="86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462" t="s">
        <v>28</v>
      </c>
      <c r="AR4" s="462"/>
      <c r="AS4" s="462"/>
      <c r="AT4" s="462"/>
    </row>
    <row r="5" spans="1:48" ht="14.25" customHeight="1">
      <c r="A5" s="463" t="s">
        <v>16</v>
      </c>
      <c r="B5" s="464" t="s">
        <v>155</v>
      </c>
      <c r="C5" s="457" t="s">
        <v>20</v>
      </c>
      <c r="D5" s="459" t="s">
        <v>127</v>
      </c>
      <c r="E5" s="95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59"/>
      <c r="AC5" s="459"/>
      <c r="AD5" s="459"/>
      <c r="AE5" s="459"/>
      <c r="AF5" s="459"/>
      <c r="AG5" s="459"/>
      <c r="AH5" s="459"/>
      <c r="AI5" s="459"/>
      <c r="AJ5" s="459"/>
      <c r="AK5" s="459"/>
      <c r="AL5" s="459"/>
      <c r="AM5" s="459"/>
      <c r="AN5" s="459"/>
      <c r="AO5" s="459"/>
      <c r="AP5" s="459"/>
      <c r="AQ5" s="459"/>
      <c r="AR5" s="459"/>
      <c r="AS5" s="459" t="s">
        <v>109</v>
      </c>
      <c r="AT5" s="459" t="s">
        <v>184</v>
      </c>
    </row>
    <row r="6" spans="1:48" s="98" customFormat="1" ht="36" customHeight="1">
      <c r="A6" s="463"/>
      <c r="B6" s="465"/>
      <c r="C6" s="458"/>
      <c r="D6" s="459"/>
      <c r="E6" s="96" t="s">
        <v>21</v>
      </c>
      <c r="F6" s="97" t="s">
        <v>79</v>
      </c>
      <c r="G6" s="95" t="s">
        <v>77</v>
      </c>
      <c r="H6" s="95" t="s">
        <v>190</v>
      </c>
      <c r="I6" s="95" t="s">
        <v>51</v>
      </c>
      <c r="J6" s="95" t="s">
        <v>39</v>
      </c>
      <c r="K6" s="95" t="s">
        <v>22</v>
      </c>
      <c r="L6" s="95" t="s">
        <v>23</v>
      </c>
      <c r="M6" s="95" t="s">
        <v>40</v>
      </c>
      <c r="N6" s="95" t="s">
        <v>71</v>
      </c>
      <c r="O6" s="95" t="s">
        <v>46</v>
      </c>
      <c r="P6" s="95" t="s">
        <v>53</v>
      </c>
      <c r="Q6" s="96" t="s">
        <v>24</v>
      </c>
      <c r="R6" s="95" t="s">
        <v>25</v>
      </c>
      <c r="S6" s="95" t="s">
        <v>26</v>
      </c>
      <c r="T6" s="95" t="s">
        <v>118</v>
      </c>
      <c r="U6" s="95" t="s">
        <v>121</v>
      </c>
      <c r="V6" s="95" t="s">
        <v>122</v>
      </c>
      <c r="W6" s="95" t="s">
        <v>120</v>
      </c>
      <c r="X6" s="95" t="s">
        <v>48</v>
      </c>
      <c r="Y6" s="95" t="s">
        <v>41</v>
      </c>
      <c r="Z6" s="95" t="s">
        <v>27</v>
      </c>
      <c r="AA6" s="95" t="s">
        <v>140</v>
      </c>
      <c r="AB6" s="95" t="s">
        <v>119</v>
      </c>
      <c r="AC6" s="95" t="s">
        <v>70</v>
      </c>
      <c r="AD6" s="95" t="s">
        <v>93</v>
      </c>
      <c r="AE6" s="95" t="s">
        <v>94</v>
      </c>
      <c r="AF6" s="95" t="s">
        <v>98</v>
      </c>
      <c r="AG6" s="95" t="s">
        <v>95</v>
      </c>
      <c r="AH6" s="95" t="s">
        <v>114</v>
      </c>
      <c r="AI6" s="95" t="s">
        <v>96</v>
      </c>
      <c r="AJ6" s="95" t="s">
        <v>43</v>
      </c>
      <c r="AK6" s="95" t="s">
        <v>49</v>
      </c>
      <c r="AL6" s="95" t="s">
        <v>142</v>
      </c>
      <c r="AM6" s="95" t="s">
        <v>143</v>
      </c>
      <c r="AN6" s="95" t="s">
        <v>100</v>
      </c>
      <c r="AO6" s="95" t="s">
        <v>148</v>
      </c>
      <c r="AP6" s="95" t="s">
        <v>149</v>
      </c>
      <c r="AQ6" s="95" t="s">
        <v>75</v>
      </c>
      <c r="AR6" s="95" t="s">
        <v>82</v>
      </c>
      <c r="AS6" s="459"/>
      <c r="AT6" s="459"/>
    </row>
    <row r="7" spans="1:48" s="98" customFormat="1" ht="17.25" customHeight="1">
      <c r="A7" s="99">
        <v>1</v>
      </c>
      <c r="B7" s="100" t="s">
        <v>31</v>
      </c>
      <c r="C7" s="101" t="s">
        <v>21</v>
      </c>
      <c r="D7" s="102">
        <v>649.54</v>
      </c>
      <c r="E7" s="103">
        <f>D7-AS7</f>
        <v>631.81999999999994</v>
      </c>
      <c r="F7" s="104">
        <f>SUM(F11:F18)</f>
        <v>0</v>
      </c>
      <c r="G7" s="104">
        <f>SUM(G10:G18)</f>
        <v>0</v>
      </c>
      <c r="H7" s="104">
        <f>SUM(H9,H11:H18)</f>
        <v>0</v>
      </c>
      <c r="I7" s="104">
        <f>SUM(I9:I10,I12:I18)</f>
        <v>0</v>
      </c>
      <c r="J7" s="104">
        <f>SUM(J9:J11,J13:J18)</f>
        <v>0</v>
      </c>
      <c r="K7" s="104">
        <f>SUM(K9:K12,K14:K18)</f>
        <v>0</v>
      </c>
      <c r="L7" s="104">
        <f>SUM(L9:L13,L15:L18)</f>
        <v>0</v>
      </c>
      <c r="M7" s="104">
        <f>SUM(M9:M14,M16:M18)</f>
        <v>0</v>
      </c>
      <c r="N7" s="104">
        <f>SUM(N9:N15,N17:N18)</f>
        <v>0</v>
      </c>
      <c r="O7" s="104">
        <f>SUM(O9:O16,O18)</f>
        <v>0</v>
      </c>
      <c r="P7" s="104">
        <f>SUM(P9:P17)</f>
        <v>3.3</v>
      </c>
      <c r="Q7" s="105">
        <f>SUM(Q9:Q18)</f>
        <v>14.42</v>
      </c>
      <c r="R7" s="104">
        <f>SUM(R9:R18)</f>
        <v>0</v>
      </c>
      <c r="S7" s="104">
        <f t="shared" ref="S7:AR7" si="0">SUM(S9:S18)</f>
        <v>0</v>
      </c>
      <c r="T7" s="104">
        <f t="shared" si="0"/>
        <v>0</v>
      </c>
      <c r="U7" s="104">
        <f t="shared" si="0"/>
        <v>0</v>
      </c>
      <c r="V7" s="104">
        <f t="shared" si="0"/>
        <v>0</v>
      </c>
      <c r="W7" s="104">
        <f t="shared" si="0"/>
        <v>3</v>
      </c>
      <c r="X7" s="104">
        <f t="shared" si="0"/>
        <v>0</v>
      </c>
      <c r="Y7" s="104">
        <f t="shared" si="0"/>
        <v>0</v>
      </c>
      <c r="Z7" s="104">
        <f t="shared" si="0"/>
        <v>7.7799999999999994</v>
      </c>
      <c r="AA7" s="104">
        <f t="shared" si="0"/>
        <v>0</v>
      </c>
      <c r="AB7" s="104">
        <f t="shared" si="0"/>
        <v>0</v>
      </c>
      <c r="AC7" s="104">
        <f t="shared" si="0"/>
        <v>0</v>
      </c>
      <c r="AD7" s="104">
        <f t="shared" si="0"/>
        <v>3.14</v>
      </c>
      <c r="AE7" s="104">
        <f t="shared" si="0"/>
        <v>0</v>
      </c>
      <c r="AF7" s="104">
        <f t="shared" si="0"/>
        <v>0</v>
      </c>
      <c r="AG7" s="104">
        <f t="shared" si="0"/>
        <v>0</v>
      </c>
      <c r="AH7" s="104">
        <f t="shared" si="0"/>
        <v>0</v>
      </c>
      <c r="AI7" s="104">
        <f t="shared" si="0"/>
        <v>0</v>
      </c>
      <c r="AJ7" s="104">
        <f t="shared" si="0"/>
        <v>0.5</v>
      </c>
      <c r="AK7" s="104">
        <f t="shared" si="0"/>
        <v>0</v>
      </c>
      <c r="AL7" s="104">
        <f t="shared" si="0"/>
        <v>0</v>
      </c>
      <c r="AM7" s="104">
        <f t="shared" si="0"/>
        <v>0</v>
      </c>
      <c r="AN7" s="104">
        <f t="shared" si="0"/>
        <v>0</v>
      </c>
      <c r="AO7" s="104">
        <f t="shared" si="0"/>
        <v>0</v>
      </c>
      <c r="AP7" s="104">
        <f t="shared" si="0"/>
        <v>0</v>
      </c>
      <c r="AQ7" s="104">
        <f t="shared" si="0"/>
        <v>0</v>
      </c>
      <c r="AR7" s="104">
        <f t="shared" si="0"/>
        <v>0</v>
      </c>
      <c r="AS7" s="106">
        <f>SUM(AS9:AS18)</f>
        <v>17.72</v>
      </c>
      <c r="AT7" s="107">
        <f>E48</f>
        <v>637.4799999999999</v>
      </c>
      <c r="AV7" s="132" t="s">
        <v>193</v>
      </c>
    </row>
    <row r="8" spans="1:48" s="111" customFormat="1" ht="15">
      <c r="A8" s="99" t="s">
        <v>1</v>
      </c>
      <c r="B8" s="100" t="s">
        <v>78</v>
      </c>
      <c r="C8" s="108" t="s">
        <v>79</v>
      </c>
      <c r="D8" s="102">
        <v>595.42999999999995</v>
      </c>
      <c r="E8" s="109">
        <f>SUM(I8:P8)</f>
        <v>3.3</v>
      </c>
      <c r="F8" s="110">
        <f>D8-AS8</f>
        <v>580.87</v>
      </c>
      <c r="G8" s="105">
        <f>SUM(G10)</f>
        <v>0</v>
      </c>
      <c r="H8" s="105">
        <f>SUM(H9)</f>
        <v>0</v>
      </c>
      <c r="I8" s="105">
        <f>SUM(I9:I10)</f>
        <v>0</v>
      </c>
      <c r="J8" s="105">
        <f t="shared" ref="J8:AS8" si="1">SUM(J9:J10)</f>
        <v>0</v>
      </c>
      <c r="K8" s="105">
        <f t="shared" si="1"/>
        <v>0</v>
      </c>
      <c r="L8" s="105">
        <f t="shared" si="1"/>
        <v>0</v>
      </c>
      <c r="M8" s="105">
        <f t="shared" si="1"/>
        <v>0</v>
      </c>
      <c r="N8" s="105">
        <f t="shared" si="1"/>
        <v>0</v>
      </c>
      <c r="O8" s="105">
        <f t="shared" si="1"/>
        <v>0</v>
      </c>
      <c r="P8" s="105">
        <f t="shared" si="1"/>
        <v>3.3</v>
      </c>
      <c r="Q8" s="105">
        <f>SUM(Q9:Q10)</f>
        <v>11.26</v>
      </c>
      <c r="R8" s="105">
        <f t="shared" si="1"/>
        <v>0</v>
      </c>
      <c r="S8" s="105">
        <f t="shared" si="1"/>
        <v>0</v>
      </c>
      <c r="T8" s="105">
        <f t="shared" si="1"/>
        <v>0</v>
      </c>
      <c r="U8" s="105">
        <f t="shared" si="1"/>
        <v>0</v>
      </c>
      <c r="V8" s="105">
        <f t="shared" si="1"/>
        <v>0</v>
      </c>
      <c r="W8" s="105">
        <f t="shared" si="1"/>
        <v>3</v>
      </c>
      <c r="X8" s="105">
        <f t="shared" si="1"/>
        <v>0</v>
      </c>
      <c r="Y8" s="105">
        <f t="shared" si="1"/>
        <v>0</v>
      </c>
      <c r="Z8" s="105">
        <f t="shared" si="1"/>
        <v>5.91</v>
      </c>
      <c r="AA8" s="105">
        <f t="shared" si="1"/>
        <v>0</v>
      </c>
      <c r="AB8" s="105">
        <f t="shared" si="1"/>
        <v>0</v>
      </c>
      <c r="AC8" s="105">
        <f t="shared" si="1"/>
        <v>0</v>
      </c>
      <c r="AD8" s="105">
        <f t="shared" si="1"/>
        <v>1.85</v>
      </c>
      <c r="AE8" s="105">
        <f t="shared" si="1"/>
        <v>0</v>
      </c>
      <c r="AF8" s="105">
        <f t="shared" si="1"/>
        <v>0</v>
      </c>
      <c r="AG8" s="105">
        <f t="shared" si="1"/>
        <v>0</v>
      </c>
      <c r="AH8" s="105">
        <f t="shared" si="1"/>
        <v>0</v>
      </c>
      <c r="AI8" s="105">
        <f t="shared" si="1"/>
        <v>0</v>
      </c>
      <c r="AJ8" s="105">
        <f t="shared" si="1"/>
        <v>0.5</v>
      </c>
      <c r="AK8" s="105">
        <f t="shared" si="1"/>
        <v>0</v>
      </c>
      <c r="AL8" s="105">
        <f t="shared" si="1"/>
        <v>0</v>
      </c>
      <c r="AM8" s="105">
        <f t="shared" si="1"/>
        <v>0</v>
      </c>
      <c r="AN8" s="105">
        <f t="shared" si="1"/>
        <v>0</v>
      </c>
      <c r="AO8" s="105">
        <f t="shared" si="1"/>
        <v>0</v>
      </c>
      <c r="AP8" s="105">
        <f t="shared" si="1"/>
        <v>0</v>
      </c>
      <c r="AQ8" s="105">
        <f t="shared" si="1"/>
        <v>0</v>
      </c>
      <c r="AR8" s="105">
        <f t="shared" si="1"/>
        <v>0</v>
      </c>
      <c r="AS8" s="105">
        <f t="shared" si="1"/>
        <v>14.559999999999999</v>
      </c>
      <c r="AT8" s="108">
        <f>F48</f>
        <v>580.87</v>
      </c>
      <c r="AU8" s="93"/>
      <c r="AV8" s="132" t="s">
        <v>194</v>
      </c>
    </row>
    <row r="9" spans="1:48" s="111" customFormat="1" ht="15">
      <c r="A9" s="99"/>
      <c r="B9" s="100" t="s">
        <v>191</v>
      </c>
      <c r="C9" s="108" t="s">
        <v>77</v>
      </c>
      <c r="D9" s="102">
        <v>589.91999999999996</v>
      </c>
      <c r="E9" s="109">
        <f>SUM(H9:P9)</f>
        <v>3</v>
      </c>
      <c r="F9" s="105">
        <f>SUM(H9)</f>
        <v>0</v>
      </c>
      <c r="G9" s="110">
        <f>D9-AS9</f>
        <v>577.49</v>
      </c>
      <c r="H9" s="77"/>
      <c r="I9" s="77"/>
      <c r="J9" s="77"/>
      <c r="K9" s="77"/>
      <c r="L9" s="77"/>
      <c r="M9" s="77"/>
      <c r="N9" s="77"/>
      <c r="O9" s="77"/>
      <c r="P9" s="77">
        <v>3</v>
      </c>
      <c r="Q9" s="105">
        <f>SUM(R9:AQ9)</f>
        <v>9.43</v>
      </c>
      <c r="R9" s="77"/>
      <c r="S9" s="77"/>
      <c r="T9" s="77"/>
      <c r="U9" s="77"/>
      <c r="V9" s="77"/>
      <c r="W9" s="77">
        <v>3</v>
      </c>
      <c r="X9" s="77"/>
      <c r="Y9" s="77"/>
      <c r="Z9" s="77">
        <v>5.68</v>
      </c>
      <c r="AA9" s="77"/>
      <c r="AB9" s="77"/>
      <c r="AC9" s="77"/>
      <c r="AD9" s="77">
        <v>0.75</v>
      </c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105">
        <f>SUM(R9:AR9,H9:P9)</f>
        <v>12.43</v>
      </c>
      <c r="AT9" s="108">
        <f>G48</f>
        <v>577.49</v>
      </c>
      <c r="AU9" s="93"/>
      <c r="AV9" s="132" t="s">
        <v>195</v>
      </c>
    </row>
    <row r="10" spans="1:48" s="111" customFormat="1" ht="15">
      <c r="A10" s="99"/>
      <c r="B10" s="100" t="s">
        <v>192</v>
      </c>
      <c r="C10" s="108" t="s">
        <v>190</v>
      </c>
      <c r="D10" s="102">
        <v>5.51</v>
      </c>
      <c r="E10" s="109">
        <f>SUM(G10,I10:P10)</f>
        <v>0.3</v>
      </c>
      <c r="F10" s="105">
        <f>SUM(G10)</f>
        <v>0</v>
      </c>
      <c r="G10" s="77"/>
      <c r="H10" s="110">
        <f>D10-AS10</f>
        <v>3.38</v>
      </c>
      <c r="I10" s="77"/>
      <c r="J10" s="77"/>
      <c r="K10" s="77"/>
      <c r="L10" s="77"/>
      <c r="M10" s="77"/>
      <c r="N10" s="77"/>
      <c r="O10" s="77"/>
      <c r="P10" s="77">
        <v>0.3</v>
      </c>
      <c r="Q10" s="105">
        <f t="shared" ref="Q10:Q17" si="2">SUM(R10:AQ10)</f>
        <v>1.83</v>
      </c>
      <c r="R10" s="77"/>
      <c r="S10" s="77"/>
      <c r="T10" s="77"/>
      <c r="U10" s="77"/>
      <c r="V10" s="77"/>
      <c r="W10" s="77"/>
      <c r="X10" s="77"/>
      <c r="Y10" s="77"/>
      <c r="Z10" s="77">
        <v>0.23</v>
      </c>
      <c r="AA10" s="77"/>
      <c r="AB10" s="77"/>
      <c r="AC10" s="77"/>
      <c r="AD10" s="77">
        <v>1.1000000000000001</v>
      </c>
      <c r="AE10" s="77"/>
      <c r="AF10" s="77"/>
      <c r="AG10" s="77"/>
      <c r="AH10" s="77"/>
      <c r="AI10" s="77"/>
      <c r="AJ10" s="77">
        <v>0.5</v>
      </c>
      <c r="AK10" s="77"/>
      <c r="AL10" s="77"/>
      <c r="AM10" s="77"/>
      <c r="AN10" s="77"/>
      <c r="AO10" s="77"/>
      <c r="AP10" s="77"/>
      <c r="AQ10" s="77"/>
      <c r="AR10" s="77"/>
      <c r="AS10" s="105">
        <f>SUM(R10:AR10,I10:P10,G10)</f>
        <v>2.13</v>
      </c>
      <c r="AT10" s="108">
        <f>H48</f>
        <v>3.38</v>
      </c>
      <c r="AU10" s="93"/>
      <c r="AV10" s="132" t="s">
        <v>196</v>
      </c>
    </row>
    <row r="11" spans="1:48" s="111" customFormat="1" ht="15">
      <c r="A11" s="99" t="s">
        <v>2</v>
      </c>
      <c r="B11" s="100" t="s">
        <v>102</v>
      </c>
      <c r="C11" s="108" t="s">
        <v>51</v>
      </c>
      <c r="D11" s="102">
        <v>19.46</v>
      </c>
      <c r="E11" s="109">
        <f>SUM(G11:H11,J11:P11)</f>
        <v>0</v>
      </c>
      <c r="F11" s="105">
        <f>SUM(G11:H11)</f>
        <v>0</v>
      </c>
      <c r="G11" s="77"/>
      <c r="H11" s="77"/>
      <c r="I11" s="110">
        <f>D11-AS11</f>
        <v>17.57</v>
      </c>
      <c r="J11" s="77"/>
      <c r="K11" s="77"/>
      <c r="L11" s="77"/>
      <c r="M11" s="77"/>
      <c r="N11" s="77"/>
      <c r="O11" s="77"/>
      <c r="P11" s="77"/>
      <c r="Q11" s="105">
        <f t="shared" si="2"/>
        <v>1.8900000000000001</v>
      </c>
      <c r="R11" s="77"/>
      <c r="S11" s="77"/>
      <c r="T11" s="77"/>
      <c r="U11" s="77"/>
      <c r="V11" s="77"/>
      <c r="W11" s="77"/>
      <c r="X11" s="77"/>
      <c r="Y11" s="77"/>
      <c r="Z11" s="77">
        <v>0.6</v>
      </c>
      <c r="AA11" s="77"/>
      <c r="AB11" s="77"/>
      <c r="AC11" s="77"/>
      <c r="AD11" s="77">
        <v>1.29</v>
      </c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105">
        <f>SUM(R11:AR11,J11:P11,G11:H11)</f>
        <v>1.8900000000000001</v>
      </c>
      <c r="AT11" s="108">
        <f>I48</f>
        <v>19.93</v>
      </c>
      <c r="AU11" s="93"/>
    </row>
    <row r="12" spans="1:48" s="111" customFormat="1" ht="15">
      <c r="A12" s="99" t="s">
        <v>3</v>
      </c>
      <c r="B12" s="100" t="s">
        <v>34</v>
      </c>
      <c r="C12" s="108" t="s">
        <v>39</v>
      </c>
      <c r="D12" s="102">
        <v>12.34</v>
      </c>
      <c r="E12" s="109">
        <f>SUM(G12:I12,K12:P12)</f>
        <v>0</v>
      </c>
      <c r="F12" s="105">
        <f t="shared" ref="F12:F17" si="3">SUM(G12:H12)</f>
        <v>0</v>
      </c>
      <c r="G12" s="77"/>
      <c r="H12" s="77"/>
      <c r="I12" s="77"/>
      <c r="J12" s="110">
        <f>D12-AS12</f>
        <v>11.07</v>
      </c>
      <c r="K12" s="77"/>
      <c r="L12" s="77"/>
      <c r="M12" s="77"/>
      <c r="N12" s="77"/>
      <c r="O12" s="77"/>
      <c r="P12" s="77"/>
      <c r="Q12" s="105">
        <f t="shared" si="2"/>
        <v>1.27</v>
      </c>
      <c r="R12" s="77"/>
      <c r="S12" s="77"/>
      <c r="T12" s="77"/>
      <c r="U12" s="77"/>
      <c r="V12" s="77"/>
      <c r="W12" s="77"/>
      <c r="X12" s="77"/>
      <c r="Y12" s="77"/>
      <c r="Z12" s="77">
        <v>1.27</v>
      </c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105">
        <f>SUM(R12:AR12,K12:P12,G12:I12)</f>
        <v>1.27</v>
      </c>
      <c r="AT12" s="108">
        <f>J48</f>
        <v>11.07</v>
      </c>
      <c r="AU12" s="93"/>
    </row>
    <row r="13" spans="1:48" s="111" customFormat="1" ht="15">
      <c r="A13" s="99" t="s">
        <v>4</v>
      </c>
      <c r="B13" s="100" t="s">
        <v>11</v>
      </c>
      <c r="C13" s="108" t="s">
        <v>22</v>
      </c>
      <c r="D13" s="102">
        <v>0</v>
      </c>
      <c r="E13" s="109">
        <f>SUM(G13:J13,L13:P13)</f>
        <v>0</v>
      </c>
      <c r="F13" s="105">
        <f t="shared" si="3"/>
        <v>0</v>
      </c>
      <c r="G13" s="77"/>
      <c r="H13" s="77"/>
      <c r="I13" s="77"/>
      <c r="J13" s="77"/>
      <c r="K13" s="110">
        <f>D13-AS13</f>
        <v>0</v>
      </c>
      <c r="L13" s="77"/>
      <c r="M13" s="77"/>
      <c r="N13" s="77"/>
      <c r="O13" s="77"/>
      <c r="P13" s="77"/>
      <c r="Q13" s="105">
        <f t="shared" si="2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105">
        <f>SUM(R13:AR13,L13:P13,G13:J13)</f>
        <v>0</v>
      </c>
      <c r="AT13" s="108">
        <f>K48</f>
        <v>0</v>
      </c>
      <c r="AU13" s="93"/>
    </row>
    <row r="14" spans="1:48" s="111" customFormat="1" ht="15">
      <c r="A14" s="99" t="s">
        <v>5</v>
      </c>
      <c r="B14" s="100" t="s">
        <v>12</v>
      </c>
      <c r="C14" s="108" t="s">
        <v>23</v>
      </c>
      <c r="D14" s="102">
        <v>0</v>
      </c>
      <c r="E14" s="109">
        <f>SUM(G14:K14,M14:P14)</f>
        <v>0</v>
      </c>
      <c r="F14" s="105">
        <f t="shared" si="3"/>
        <v>0</v>
      </c>
      <c r="G14" s="77"/>
      <c r="H14" s="77"/>
      <c r="I14" s="77"/>
      <c r="J14" s="77"/>
      <c r="K14" s="77"/>
      <c r="L14" s="110">
        <f>D14-AS14</f>
        <v>0</v>
      </c>
      <c r="M14" s="77"/>
      <c r="N14" s="77"/>
      <c r="O14" s="77"/>
      <c r="P14" s="77"/>
      <c r="Q14" s="105">
        <f t="shared" si="2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105">
        <f>SUM(R14:AR14,M14:P14,G14:K14)</f>
        <v>0</v>
      </c>
      <c r="AT14" s="108">
        <f>L48</f>
        <v>0</v>
      </c>
      <c r="AU14" s="93"/>
    </row>
    <row r="15" spans="1:48" s="111" customFormat="1" ht="15">
      <c r="A15" s="99" t="s">
        <v>36</v>
      </c>
      <c r="B15" s="100" t="s">
        <v>35</v>
      </c>
      <c r="C15" s="108" t="s">
        <v>40</v>
      </c>
      <c r="D15" s="102">
        <v>0</v>
      </c>
      <c r="E15" s="109">
        <f>SUM(G15:L15,N15:P15)</f>
        <v>0</v>
      </c>
      <c r="F15" s="105">
        <f t="shared" si="3"/>
        <v>0</v>
      </c>
      <c r="G15" s="77"/>
      <c r="H15" s="77"/>
      <c r="I15" s="77"/>
      <c r="J15" s="77"/>
      <c r="K15" s="77"/>
      <c r="L15" s="77"/>
      <c r="M15" s="110">
        <f>D15-AS15</f>
        <v>0</v>
      </c>
      <c r="N15" s="77"/>
      <c r="O15" s="77"/>
      <c r="P15" s="77"/>
      <c r="Q15" s="105">
        <f t="shared" si="2"/>
        <v>0</v>
      </c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105">
        <f>SUM(R15:AR15,N15:P15,G15:L15)</f>
        <v>0</v>
      </c>
      <c r="AT15" s="108">
        <f>M48</f>
        <v>0</v>
      </c>
      <c r="AU15" s="93"/>
    </row>
    <row r="16" spans="1:48" s="111" customFormat="1" ht="15">
      <c r="A16" s="99" t="s">
        <v>37</v>
      </c>
      <c r="B16" s="100" t="s">
        <v>83</v>
      </c>
      <c r="C16" s="108" t="s">
        <v>71</v>
      </c>
      <c r="D16" s="102">
        <v>18.12</v>
      </c>
      <c r="E16" s="109">
        <f>SUM(G16:M16,O16:P16)</f>
        <v>0</v>
      </c>
      <c r="F16" s="105">
        <f t="shared" si="3"/>
        <v>0</v>
      </c>
      <c r="G16" s="77"/>
      <c r="H16" s="77"/>
      <c r="I16" s="77"/>
      <c r="J16" s="77"/>
      <c r="K16" s="77"/>
      <c r="L16" s="77"/>
      <c r="M16" s="77"/>
      <c r="N16" s="110">
        <f>D16-AS16</f>
        <v>18.12</v>
      </c>
      <c r="O16" s="77"/>
      <c r="P16" s="77"/>
      <c r="Q16" s="105">
        <f t="shared" si="2"/>
        <v>0</v>
      </c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105">
        <f>SUM(R16:AR16,O16:P16,G16:M16)</f>
        <v>0</v>
      </c>
      <c r="AT16" s="108">
        <f>N48</f>
        <v>18.12</v>
      </c>
      <c r="AU16" s="93"/>
    </row>
    <row r="17" spans="1:47" s="111" customFormat="1" ht="15">
      <c r="A17" s="99" t="s">
        <v>47</v>
      </c>
      <c r="B17" s="100" t="s">
        <v>45</v>
      </c>
      <c r="C17" s="108" t="s">
        <v>46</v>
      </c>
      <c r="D17" s="102">
        <v>0</v>
      </c>
      <c r="E17" s="109">
        <f>SUM(G17:N17,P17)</f>
        <v>0</v>
      </c>
      <c r="F17" s="105">
        <f t="shared" si="3"/>
        <v>0</v>
      </c>
      <c r="G17" s="77"/>
      <c r="H17" s="77"/>
      <c r="I17" s="77"/>
      <c r="J17" s="77"/>
      <c r="K17" s="77"/>
      <c r="L17" s="77"/>
      <c r="M17" s="77"/>
      <c r="N17" s="77"/>
      <c r="O17" s="110">
        <f>D17-AS17</f>
        <v>0</v>
      </c>
      <c r="P17" s="77"/>
      <c r="Q17" s="105">
        <f t="shared" si="2"/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105">
        <f>SUM(R17:AR17,P17,G17:N17)</f>
        <v>0</v>
      </c>
      <c r="AT17" s="108">
        <f>O48</f>
        <v>0</v>
      </c>
      <c r="AU17" s="93"/>
    </row>
    <row r="18" spans="1:47" s="111" customFormat="1" ht="15">
      <c r="A18" s="99" t="s">
        <v>176</v>
      </c>
      <c r="B18" s="100" t="s">
        <v>52</v>
      </c>
      <c r="C18" s="108" t="s">
        <v>53</v>
      </c>
      <c r="D18" s="102">
        <v>4.18</v>
      </c>
      <c r="E18" s="109">
        <f>SUM(G18:O18)</f>
        <v>0</v>
      </c>
      <c r="F18" s="105">
        <f>SUM(G18:H18)</f>
        <v>0</v>
      </c>
      <c r="G18" s="77"/>
      <c r="H18" s="77"/>
      <c r="I18" s="77"/>
      <c r="J18" s="77"/>
      <c r="K18" s="77"/>
      <c r="L18" s="77"/>
      <c r="M18" s="77"/>
      <c r="N18" s="77"/>
      <c r="O18" s="77"/>
      <c r="P18" s="110">
        <f>D18-AS18</f>
        <v>4.18</v>
      </c>
      <c r="Q18" s="105">
        <f>SUM(R18:AQ18)</f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105">
        <f>SUM(R18:AR18,G18:O18)</f>
        <v>0</v>
      </c>
      <c r="AT18" s="108">
        <f>P48</f>
        <v>7.4799999999999995</v>
      </c>
      <c r="AU18" s="93"/>
    </row>
    <row r="19" spans="1:47" s="111" customFormat="1" ht="15">
      <c r="A19" s="99">
        <v>2</v>
      </c>
      <c r="B19" s="99" t="s">
        <v>32</v>
      </c>
      <c r="C19" s="108" t="s">
        <v>24</v>
      </c>
      <c r="D19" s="102">
        <v>430.19</v>
      </c>
      <c r="E19" s="109">
        <f>SUM(G19:P19)</f>
        <v>0</v>
      </c>
      <c r="F19" s="105">
        <f t="shared" ref="F19:F46" si="4">SUM(G19:H19)</f>
        <v>0</v>
      </c>
      <c r="G19" s="105">
        <f>SUM(G20:G45)</f>
        <v>0</v>
      </c>
      <c r="H19" s="105">
        <f t="shared" ref="H19:P19" si="5">SUM(H20:H45)</f>
        <v>0</v>
      </c>
      <c r="I19" s="105">
        <f t="shared" si="5"/>
        <v>0</v>
      </c>
      <c r="J19" s="105">
        <f t="shared" si="5"/>
        <v>0</v>
      </c>
      <c r="K19" s="105">
        <f t="shared" si="5"/>
        <v>0</v>
      </c>
      <c r="L19" s="105">
        <f t="shared" si="5"/>
        <v>0</v>
      </c>
      <c r="M19" s="105">
        <f t="shared" si="5"/>
        <v>0</v>
      </c>
      <c r="N19" s="105">
        <f t="shared" si="5"/>
        <v>0</v>
      </c>
      <c r="O19" s="105">
        <f t="shared" si="5"/>
        <v>0</v>
      </c>
      <c r="P19" s="105">
        <f t="shared" si="5"/>
        <v>0</v>
      </c>
      <c r="Q19" s="110">
        <f>D19-AS19</f>
        <v>429.04</v>
      </c>
      <c r="R19" s="105">
        <f>SUM(R21:R45)</f>
        <v>0</v>
      </c>
      <c r="S19" s="105">
        <f>SUM(S22:S45,S20)</f>
        <v>0</v>
      </c>
      <c r="T19" s="105">
        <f>SUM(T20:T21,T23:T45)</f>
        <v>0</v>
      </c>
      <c r="U19" s="105">
        <f>SUM(U20:U22,U24:U45)</f>
        <v>0</v>
      </c>
      <c r="V19" s="105">
        <f>SUM(V20:V23,V25:V45)</f>
        <v>0</v>
      </c>
      <c r="W19" s="105">
        <f>SUM(W20:W24,W26:W45)</f>
        <v>0</v>
      </c>
      <c r="X19" s="105">
        <f>SUM(X20:X25,X27:X45)</f>
        <v>0</v>
      </c>
      <c r="Y19" s="105">
        <f>SUM(Y20:Y26,Y28:Y45)</f>
        <v>0</v>
      </c>
      <c r="Z19" s="105">
        <f>SUM(Z20:Z27,Z29:Z45)</f>
        <v>0.25</v>
      </c>
      <c r="AA19" s="105">
        <f>SUM(AA20:AA28,AA30:AA45)</f>
        <v>0</v>
      </c>
      <c r="AB19" s="105">
        <f>SUM(AB20:AB29,AB31:AB45)</f>
        <v>0</v>
      </c>
      <c r="AC19" s="105">
        <f>SUM(AC20:AC30,AC32:AC45)</f>
        <v>0</v>
      </c>
      <c r="AD19" s="105">
        <f>SUM(AD20:AD31,AD33:AD45)</f>
        <v>0.6</v>
      </c>
      <c r="AE19" s="105">
        <f>SUM(AE20:AE32,AE34:AE45)</f>
        <v>0</v>
      </c>
      <c r="AF19" s="105">
        <f>SUM(AF20:AF33,AF35:AF45)</f>
        <v>0</v>
      </c>
      <c r="AG19" s="105">
        <f>SUM(AG20:AG34,AG36:AG45)</f>
        <v>0</v>
      </c>
      <c r="AH19" s="105">
        <f>SUM(AH20:AH35,AH37:AH45)</f>
        <v>0</v>
      </c>
      <c r="AI19" s="105">
        <f>SUM(AI20:AI36,AI38:AI45)</f>
        <v>0</v>
      </c>
      <c r="AJ19" s="105">
        <f>SUM(AJ20:AJ37,AJ39:AJ45)</f>
        <v>0.3</v>
      </c>
      <c r="AK19" s="105">
        <f>SUM(AK20:AK38,AK40:AK45)</f>
        <v>0</v>
      </c>
      <c r="AL19" s="105">
        <f>SUM(AL20:AL39,AL41:AL45)</f>
        <v>0</v>
      </c>
      <c r="AM19" s="105">
        <f>SUM(AM20:AM40,AM42:AM45)</f>
        <v>0</v>
      </c>
      <c r="AN19" s="105">
        <f>SUM(AN20:AN41,AN43:AN45)</f>
        <v>0</v>
      </c>
      <c r="AO19" s="105">
        <f>SUM(AO20:AO42,AO44:AO45)</f>
        <v>0</v>
      </c>
      <c r="AP19" s="105">
        <f>SUM(AP20:AP43,AP45)</f>
        <v>0</v>
      </c>
      <c r="AQ19" s="105">
        <f>SUM(AQ20:AQ44)</f>
        <v>0</v>
      </c>
      <c r="AR19" s="105">
        <f>SUM(AR20:AR45)</f>
        <v>0</v>
      </c>
      <c r="AS19" s="105">
        <f>SUM(AS20:AS45)</f>
        <v>1.1499999999999999</v>
      </c>
      <c r="AT19" s="108">
        <f>Q48</f>
        <v>446.1</v>
      </c>
      <c r="AU19" s="93"/>
    </row>
    <row r="20" spans="1:47" s="111" customFormat="1" ht="15">
      <c r="A20" s="99" t="s">
        <v>17</v>
      </c>
      <c r="B20" s="100" t="s">
        <v>13</v>
      </c>
      <c r="C20" s="108" t="s">
        <v>25</v>
      </c>
      <c r="D20" s="102">
        <v>0</v>
      </c>
      <c r="E20" s="109">
        <f>SUM(G20:P20)</f>
        <v>0</v>
      </c>
      <c r="F20" s="105">
        <f t="shared" si="4"/>
        <v>0</v>
      </c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105">
        <f>SUM(S20:AQ20)</f>
        <v>0</v>
      </c>
      <c r="R20" s="110">
        <f>D20-AS20</f>
        <v>0</v>
      </c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105">
        <f>SUM(S20:AR20,G20:P20)</f>
        <v>0</v>
      </c>
      <c r="AT20" s="108">
        <f>R48</f>
        <v>0</v>
      </c>
      <c r="AU20" s="93"/>
    </row>
    <row r="21" spans="1:47" s="111" customFormat="1" ht="15">
      <c r="A21" s="99" t="s">
        <v>6</v>
      </c>
      <c r="B21" s="100" t="s">
        <v>14</v>
      </c>
      <c r="C21" s="108" t="s">
        <v>26</v>
      </c>
      <c r="D21" s="102">
        <v>0</v>
      </c>
      <c r="E21" s="109">
        <f t="shared" ref="E21:E46" si="6">SUM(G21:P21)</f>
        <v>0</v>
      </c>
      <c r="F21" s="105">
        <f t="shared" si="4"/>
        <v>0</v>
      </c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105">
        <f>SUM(R21,T21:AQ21)</f>
        <v>0</v>
      </c>
      <c r="R21" s="77"/>
      <c r="S21" s="110">
        <f>D21-AS21</f>
        <v>0</v>
      </c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105">
        <f>SUM(T21:AR21,R21,G21:P21)</f>
        <v>0</v>
      </c>
      <c r="AT21" s="108">
        <f>S48</f>
        <v>0</v>
      </c>
      <c r="AU21" s="93"/>
    </row>
    <row r="22" spans="1:47" s="111" customFormat="1" ht="15">
      <c r="A22" s="99" t="s">
        <v>7</v>
      </c>
      <c r="B22" s="100" t="s">
        <v>15</v>
      </c>
      <c r="C22" s="108" t="s">
        <v>118</v>
      </c>
      <c r="D22" s="102">
        <v>0</v>
      </c>
      <c r="E22" s="109">
        <f t="shared" si="6"/>
        <v>0</v>
      </c>
      <c r="F22" s="105">
        <f t="shared" si="4"/>
        <v>0</v>
      </c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105">
        <f>SUM(R22:S22,U22:AQ22)</f>
        <v>0</v>
      </c>
      <c r="R22" s="77"/>
      <c r="S22" s="77"/>
      <c r="T22" s="110">
        <f>D22-AS22</f>
        <v>0</v>
      </c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105">
        <f>SUM(U22:AR22,R22:S22,G22:P22)</f>
        <v>0</v>
      </c>
      <c r="AT22" s="108">
        <f>T48</f>
        <v>0</v>
      </c>
      <c r="AU22" s="93"/>
    </row>
    <row r="23" spans="1:47" s="111" customFormat="1" ht="15">
      <c r="A23" s="99" t="s">
        <v>8</v>
      </c>
      <c r="B23" s="100" t="s">
        <v>80</v>
      </c>
      <c r="C23" s="108" t="s">
        <v>121</v>
      </c>
      <c r="D23" s="102">
        <v>0</v>
      </c>
      <c r="E23" s="109">
        <f t="shared" si="6"/>
        <v>0</v>
      </c>
      <c r="F23" s="105">
        <f t="shared" si="4"/>
        <v>0</v>
      </c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105">
        <f>SUM(R23:T23,V23:AQ23)</f>
        <v>0</v>
      </c>
      <c r="R23" s="77"/>
      <c r="S23" s="77"/>
      <c r="T23" s="77"/>
      <c r="U23" s="110">
        <f>D23-AS23</f>
        <v>0</v>
      </c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105">
        <f>SUM(V23:AR23,R23:T23,G23:P23)</f>
        <v>0</v>
      </c>
      <c r="AT23" s="108">
        <f>U48</f>
        <v>0</v>
      </c>
      <c r="AU23" s="93"/>
    </row>
    <row r="24" spans="1:47" s="111" customFormat="1" ht="15">
      <c r="A24" s="99" t="s">
        <v>9</v>
      </c>
      <c r="B24" s="100" t="s">
        <v>84</v>
      </c>
      <c r="C24" s="108" t="s">
        <v>122</v>
      </c>
      <c r="D24" s="102">
        <v>0</v>
      </c>
      <c r="E24" s="109">
        <f t="shared" si="6"/>
        <v>0</v>
      </c>
      <c r="F24" s="105">
        <f t="shared" si="4"/>
        <v>0</v>
      </c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105">
        <f>SUM(R24:U24,W24:AQ24)</f>
        <v>0</v>
      </c>
      <c r="R24" s="77"/>
      <c r="S24" s="77"/>
      <c r="T24" s="77"/>
      <c r="U24" s="77"/>
      <c r="V24" s="110">
        <f>D24-AS24</f>
        <v>0</v>
      </c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105">
        <f>SUM(W24:AR24,R24:U24,G24:P24)</f>
        <v>0</v>
      </c>
      <c r="AT24" s="108">
        <f>V48</f>
        <v>0</v>
      </c>
      <c r="AU24" s="93"/>
    </row>
    <row r="25" spans="1:47" s="111" customFormat="1" ht="15">
      <c r="A25" s="99" t="s">
        <v>10</v>
      </c>
      <c r="B25" s="100" t="s">
        <v>85</v>
      </c>
      <c r="C25" s="108" t="s">
        <v>120</v>
      </c>
      <c r="D25" s="102">
        <v>0.66</v>
      </c>
      <c r="E25" s="109">
        <f t="shared" si="6"/>
        <v>0</v>
      </c>
      <c r="F25" s="105">
        <f t="shared" si="4"/>
        <v>0</v>
      </c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105">
        <f>SUM(R25:V25,X25:AQ25)</f>
        <v>0</v>
      </c>
      <c r="R25" s="77"/>
      <c r="S25" s="77"/>
      <c r="T25" s="77"/>
      <c r="U25" s="77"/>
      <c r="V25" s="77"/>
      <c r="W25" s="110">
        <f>D25-AS25</f>
        <v>0.66</v>
      </c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105">
        <f>SUM(X25:AR25,R25:V25,G25:P25)</f>
        <v>0</v>
      </c>
      <c r="AT25" s="108">
        <f>W48</f>
        <v>3.66</v>
      </c>
      <c r="AU25" s="93"/>
    </row>
    <row r="26" spans="1:47" s="111" customFormat="1" ht="18">
      <c r="A26" s="99" t="s">
        <v>18</v>
      </c>
      <c r="B26" s="100" t="s">
        <v>86</v>
      </c>
      <c r="C26" s="108" t="s">
        <v>48</v>
      </c>
      <c r="D26" s="102">
        <v>0.45</v>
      </c>
      <c r="E26" s="109">
        <f t="shared" si="6"/>
        <v>0</v>
      </c>
      <c r="F26" s="105">
        <f t="shared" si="4"/>
        <v>0</v>
      </c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105">
        <f>SUM(R26:W26,Y26:AQ26)</f>
        <v>0</v>
      </c>
      <c r="R26" s="77"/>
      <c r="S26" s="77"/>
      <c r="T26" s="77"/>
      <c r="U26" s="77"/>
      <c r="V26" s="77"/>
      <c r="W26" s="77"/>
      <c r="X26" s="110">
        <f>D26-AS26</f>
        <v>0.45</v>
      </c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105">
        <f>SUM(Y26:AR26,R26:W26,G26:P26)</f>
        <v>0</v>
      </c>
      <c r="AT26" s="108">
        <f>X48</f>
        <v>0.45</v>
      </c>
      <c r="AU26" s="93"/>
    </row>
    <row r="27" spans="1:47" s="111" customFormat="1" ht="20.25" customHeight="1">
      <c r="A27" s="99" t="s">
        <v>19</v>
      </c>
      <c r="B27" s="100" t="s">
        <v>87</v>
      </c>
      <c r="C27" s="108" t="s">
        <v>41</v>
      </c>
      <c r="D27" s="102">
        <v>0</v>
      </c>
      <c r="E27" s="109">
        <f t="shared" si="6"/>
        <v>0</v>
      </c>
      <c r="F27" s="105">
        <f t="shared" si="4"/>
        <v>0</v>
      </c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105">
        <f>SUM(R27:X27,Z27:AQ27)</f>
        <v>0</v>
      </c>
      <c r="R27" s="77"/>
      <c r="S27" s="77"/>
      <c r="T27" s="77"/>
      <c r="U27" s="77"/>
      <c r="V27" s="77"/>
      <c r="W27" s="77"/>
      <c r="X27" s="77"/>
      <c r="Y27" s="110">
        <f>D27-AS27</f>
        <v>0</v>
      </c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105">
        <f>SUM(Z27:AR27,R27:X27,G27:P27)</f>
        <v>0</v>
      </c>
      <c r="AT27" s="108">
        <f>Y48</f>
        <v>0</v>
      </c>
      <c r="AU27" s="93"/>
    </row>
    <row r="28" spans="1:47" s="111" customFormat="1" ht="20.25" customHeight="1">
      <c r="A28" s="99" t="s">
        <v>42</v>
      </c>
      <c r="B28" s="100" t="s">
        <v>126</v>
      </c>
      <c r="C28" s="108" t="s">
        <v>27</v>
      </c>
      <c r="D28" s="102">
        <v>185.83</v>
      </c>
      <c r="E28" s="109">
        <f t="shared" si="6"/>
        <v>0</v>
      </c>
      <c r="F28" s="105">
        <f t="shared" si="4"/>
        <v>0</v>
      </c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105">
        <f>SUM(R28:Y28,AA28:AQ28)</f>
        <v>0</v>
      </c>
      <c r="R28" s="77"/>
      <c r="S28" s="77"/>
      <c r="T28" s="77"/>
      <c r="U28" s="77"/>
      <c r="V28" s="77"/>
      <c r="W28" s="77"/>
      <c r="X28" s="77"/>
      <c r="Y28" s="77"/>
      <c r="Z28" s="110">
        <f>D28-AS28</f>
        <v>185.83</v>
      </c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105">
        <f>SUM(AA28:AR28,R28:Y28,G28:P28)</f>
        <v>0</v>
      </c>
      <c r="AT28" s="108">
        <f>Z48</f>
        <v>194.3</v>
      </c>
      <c r="AU28" s="93"/>
    </row>
    <row r="29" spans="1:47" s="111" customFormat="1" ht="15">
      <c r="A29" s="99" t="s">
        <v>125</v>
      </c>
      <c r="B29" s="100" t="s">
        <v>101</v>
      </c>
      <c r="C29" s="100" t="s">
        <v>140</v>
      </c>
      <c r="D29" s="102">
        <v>0</v>
      </c>
      <c r="E29" s="109">
        <f t="shared" si="6"/>
        <v>0</v>
      </c>
      <c r="F29" s="105">
        <f t="shared" si="4"/>
        <v>0</v>
      </c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105">
        <f>SUM(R29:Z29,AB29:AQ29)</f>
        <v>0</v>
      </c>
      <c r="R29" s="77"/>
      <c r="S29" s="77"/>
      <c r="T29" s="77"/>
      <c r="U29" s="77"/>
      <c r="V29" s="77"/>
      <c r="W29" s="77"/>
      <c r="X29" s="77"/>
      <c r="Y29" s="77"/>
      <c r="Z29" s="77"/>
      <c r="AA29" s="110">
        <f>D29-AS29</f>
        <v>0</v>
      </c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105">
        <f>SUM(AB29:AR29,R29:Z29,G29:P29)</f>
        <v>0</v>
      </c>
      <c r="AT29" s="108">
        <f>AA48</f>
        <v>0</v>
      </c>
      <c r="AU29" s="93"/>
    </row>
    <row r="30" spans="1:47" s="111" customFormat="1" ht="15">
      <c r="A30" s="99" t="s">
        <v>167</v>
      </c>
      <c r="B30" s="100" t="s">
        <v>116</v>
      </c>
      <c r="C30" s="108" t="s">
        <v>119</v>
      </c>
      <c r="D30" s="102">
        <v>0.48</v>
      </c>
      <c r="E30" s="109">
        <f t="shared" si="6"/>
        <v>0</v>
      </c>
      <c r="F30" s="105">
        <f t="shared" si="4"/>
        <v>0</v>
      </c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105">
        <f>SUM(R30:AA30,AC30:AQ30)</f>
        <v>0</v>
      </c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110">
        <f>D30-AS30</f>
        <v>0.48</v>
      </c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105">
        <f>SUM(AC30:AR30,R30:AA30,G30:P30)</f>
        <v>0</v>
      </c>
      <c r="AT30" s="108">
        <f>AB48</f>
        <v>0.48</v>
      </c>
      <c r="AU30" s="93"/>
    </row>
    <row r="31" spans="1:47" s="111" customFormat="1" ht="15">
      <c r="A31" s="99" t="s">
        <v>168</v>
      </c>
      <c r="B31" s="100" t="s">
        <v>81</v>
      </c>
      <c r="C31" s="108" t="s">
        <v>70</v>
      </c>
      <c r="D31" s="102">
        <v>0</v>
      </c>
      <c r="E31" s="109">
        <f t="shared" si="6"/>
        <v>0</v>
      </c>
      <c r="F31" s="105">
        <f t="shared" si="4"/>
        <v>0</v>
      </c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105">
        <f>SUM(R31:AB31,AD31:AQ31)</f>
        <v>0</v>
      </c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110">
        <f>D31-AS31</f>
        <v>0</v>
      </c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105">
        <f>SUM(AD31:AR31,R31:AB31,G31:P31)</f>
        <v>0</v>
      </c>
      <c r="AT31" s="108">
        <f>AC48</f>
        <v>0</v>
      </c>
      <c r="AU31" s="93"/>
    </row>
    <row r="32" spans="1:47" s="111" customFormat="1" ht="15">
      <c r="A32" s="99" t="s">
        <v>169</v>
      </c>
      <c r="B32" s="100" t="s">
        <v>88</v>
      </c>
      <c r="C32" s="108" t="s">
        <v>93</v>
      </c>
      <c r="D32" s="102">
        <v>189.28</v>
      </c>
      <c r="E32" s="109">
        <f t="shared" si="6"/>
        <v>0</v>
      </c>
      <c r="F32" s="105">
        <f t="shared" si="4"/>
        <v>0</v>
      </c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105">
        <f>SUM(R32:AC32,AE32:AQ32)</f>
        <v>0.25</v>
      </c>
      <c r="R32" s="77"/>
      <c r="S32" s="77"/>
      <c r="T32" s="77"/>
      <c r="U32" s="77"/>
      <c r="V32" s="77"/>
      <c r="W32" s="77"/>
      <c r="X32" s="77"/>
      <c r="Y32" s="77"/>
      <c r="Z32" s="77">
        <v>0.25</v>
      </c>
      <c r="AA32" s="77"/>
      <c r="AB32" s="77"/>
      <c r="AC32" s="77"/>
      <c r="AD32" s="110">
        <f>D32-AS32</f>
        <v>189.03</v>
      </c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105">
        <f>SUM(AE32:AR32,R32:AC32,G32:P32)</f>
        <v>0.25</v>
      </c>
      <c r="AT32" s="108">
        <f>AD48</f>
        <v>193.62</v>
      </c>
      <c r="AU32" s="93"/>
    </row>
    <row r="33" spans="1:47" s="111" customFormat="1" ht="15">
      <c r="A33" s="99" t="s">
        <v>170</v>
      </c>
      <c r="B33" s="100" t="s">
        <v>89</v>
      </c>
      <c r="C33" s="108" t="s">
        <v>94</v>
      </c>
      <c r="D33" s="102">
        <v>0</v>
      </c>
      <c r="E33" s="109">
        <f t="shared" si="6"/>
        <v>0</v>
      </c>
      <c r="F33" s="105">
        <f t="shared" si="4"/>
        <v>0</v>
      </c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105">
        <f>SUM(R33:AD33,AF33:AQ33)</f>
        <v>0</v>
      </c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110">
        <f>D33-AS33</f>
        <v>0</v>
      </c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105">
        <f>SUM(AF33:AR33,R33:AD33,G33:P33)</f>
        <v>0</v>
      </c>
      <c r="AT33" s="108">
        <f>AE48</f>
        <v>0</v>
      </c>
      <c r="AU33" s="93"/>
    </row>
    <row r="34" spans="1:47" s="111" customFormat="1" ht="15">
      <c r="A34" s="99" t="s">
        <v>171</v>
      </c>
      <c r="B34" s="100" t="s">
        <v>90</v>
      </c>
      <c r="C34" s="108" t="s">
        <v>98</v>
      </c>
      <c r="D34" s="102">
        <v>4.75</v>
      </c>
      <c r="E34" s="109">
        <f t="shared" si="6"/>
        <v>0</v>
      </c>
      <c r="F34" s="105">
        <f t="shared" si="4"/>
        <v>0</v>
      </c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105">
        <f>SUM(R34:AE34,AG34:AQ34)</f>
        <v>0</v>
      </c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110">
        <f>D34-AS34</f>
        <v>4.75</v>
      </c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105">
        <f>SUM(AG34:AR34,R34:AE34,G34:P34)</f>
        <v>0</v>
      </c>
      <c r="AT34" s="108">
        <f>AF48</f>
        <v>4.75</v>
      </c>
      <c r="AU34" s="93"/>
    </row>
    <row r="35" spans="1:47" s="111" customFormat="1" ht="18">
      <c r="A35" s="99" t="s">
        <v>172</v>
      </c>
      <c r="B35" s="100" t="s">
        <v>113</v>
      </c>
      <c r="C35" s="108" t="s">
        <v>95</v>
      </c>
      <c r="D35" s="102">
        <v>0</v>
      </c>
      <c r="E35" s="109">
        <f t="shared" si="6"/>
        <v>0</v>
      </c>
      <c r="F35" s="105">
        <f t="shared" si="4"/>
        <v>0</v>
      </c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105">
        <f>SUM(R35:AF35,AH35:AQ35)</f>
        <v>0</v>
      </c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110">
        <f>D35-AS35</f>
        <v>0</v>
      </c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105">
        <f>SUM(AH35:AR35,R35:AF35,G35:P35)</f>
        <v>0</v>
      </c>
      <c r="AT35" s="108">
        <f>AG48</f>
        <v>0</v>
      </c>
      <c r="AU35" s="93"/>
    </row>
    <row r="36" spans="1:47" s="111" customFormat="1" ht="15">
      <c r="A36" s="99" t="s">
        <v>173</v>
      </c>
      <c r="B36" s="100" t="s">
        <v>117</v>
      </c>
      <c r="C36" s="108" t="s">
        <v>114</v>
      </c>
      <c r="D36" s="102">
        <v>0</v>
      </c>
      <c r="E36" s="109">
        <f t="shared" si="6"/>
        <v>0</v>
      </c>
      <c r="F36" s="105">
        <f t="shared" si="4"/>
        <v>0</v>
      </c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105">
        <f>SUM(R36:AG36,AI36:AQ36)</f>
        <v>0</v>
      </c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110">
        <f>D36-AS36</f>
        <v>0</v>
      </c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105">
        <f>SUM(AI36:AR36,R36:AG36,G36:P36)</f>
        <v>0</v>
      </c>
      <c r="AT36" s="108">
        <f>AH48</f>
        <v>0</v>
      </c>
      <c r="AU36" s="93"/>
    </row>
    <row r="37" spans="1:47" s="111" customFormat="1" ht="15">
      <c r="A37" s="99" t="s">
        <v>174</v>
      </c>
      <c r="B37" s="100" t="s">
        <v>91</v>
      </c>
      <c r="C37" s="108" t="s">
        <v>96</v>
      </c>
      <c r="D37" s="102">
        <v>0.12</v>
      </c>
      <c r="E37" s="109">
        <f t="shared" si="6"/>
        <v>0</v>
      </c>
      <c r="F37" s="105">
        <f t="shared" si="4"/>
        <v>0</v>
      </c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105">
        <f>SUM(R37:AH37,AJ37:AQ37)</f>
        <v>0</v>
      </c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110">
        <f>D37-AS37</f>
        <v>0.12</v>
      </c>
      <c r="AJ37" s="77"/>
      <c r="AK37" s="77"/>
      <c r="AL37" s="77"/>
      <c r="AM37" s="77"/>
      <c r="AN37" s="77"/>
      <c r="AO37" s="77"/>
      <c r="AP37" s="77"/>
      <c r="AQ37" s="77"/>
      <c r="AR37" s="77"/>
      <c r="AS37" s="105">
        <f>SUM(AJ37:AR37,R37:AH37,G37:P37)</f>
        <v>0</v>
      </c>
      <c r="AT37" s="108">
        <f>AI48</f>
        <v>0.12</v>
      </c>
      <c r="AU37" s="93"/>
    </row>
    <row r="38" spans="1:47" s="111" customFormat="1" ht="18">
      <c r="A38" s="99" t="s">
        <v>175</v>
      </c>
      <c r="B38" s="100" t="s">
        <v>92</v>
      </c>
      <c r="C38" s="108" t="s">
        <v>43</v>
      </c>
      <c r="D38" s="102">
        <v>14.59</v>
      </c>
      <c r="E38" s="109">
        <f t="shared" si="6"/>
        <v>0</v>
      </c>
      <c r="F38" s="105">
        <f t="shared" si="4"/>
        <v>0</v>
      </c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105">
        <f>SUM(R38:AI38,AK38:AQ38)</f>
        <v>0</v>
      </c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110">
        <f>D38-AS38</f>
        <v>14.59</v>
      </c>
      <c r="AK38" s="77"/>
      <c r="AL38" s="77"/>
      <c r="AM38" s="77"/>
      <c r="AN38" s="77"/>
      <c r="AO38" s="77"/>
      <c r="AP38" s="77"/>
      <c r="AQ38" s="77"/>
      <c r="AR38" s="77"/>
      <c r="AS38" s="105">
        <f>SUM(AK38:AR38,R38:AI38,G38:P38)</f>
        <v>0</v>
      </c>
      <c r="AT38" s="108">
        <f>AJ48</f>
        <v>15.59</v>
      </c>
      <c r="AU38" s="93"/>
    </row>
    <row r="39" spans="1:47" s="111" customFormat="1" ht="18">
      <c r="A39" s="99" t="s">
        <v>177</v>
      </c>
      <c r="B39" s="100" t="s">
        <v>99</v>
      </c>
      <c r="C39" s="108" t="s">
        <v>49</v>
      </c>
      <c r="D39" s="102">
        <v>0.62</v>
      </c>
      <c r="E39" s="109">
        <f t="shared" si="6"/>
        <v>0</v>
      </c>
      <c r="F39" s="105">
        <f t="shared" si="4"/>
        <v>0</v>
      </c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105">
        <f>SUM(R39:AJ39,AL39:AQ39)</f>
        <v>0</v>
      </c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110">
        <f>D39-AS39</f>
        <v>0.62</v>
      </c>
      <c r="AL39" s="77"/>
      <c r="AM39" s="77"/>
      <c r="AN39" s="77"/>
      <c r="AO39" s="77"/>
      <c r="AP39" s="77"/>
      <c r="AQ39" s="77"/>
      <c r="AR39" s="77"/>
      <c r="AS39" s="105">
        <f>SUM(AL39:AR39,R39:AJ39,G39:P39)</f>
        <v>0</v>
      </c>
      <c r="AT39" s="108">
        <f>AK48</f>
        <v>0.62</v>
      </c>
      <c r="AU39" s="93"/>
    </row>
    <row r="40" spans="1:47" s="111" customFormat="1" ht="15">
      <c r="A40" s="99" t="s">
        <v>178</v>
      </c>
      <c r="B40" s="100" t="s">
        <v>144</v>
      </c>
      <c r="C40" s="108" t="s">
        <v>142</v>
      </c>
      <c r="D40" s="102">
        <v>5.56</v>
      </c>
      <c r="E40" s="109">
        <f t="shared" si="6"/>
        <v>0</v>
      </c>
      <c r="F40" s="105">
        <f t="shared" si="4"/>
        <v>0</v>
      </c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105">
        <f>SUM(R40:AK40,AM40:AQ40)</f>
        <v>0</v>
      </c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110">
        <f>D40-AS40</f>
        <v>5.56</v>
      </c>
      <c r="AM40" s="77"/>
      <c r="AN40" s="77"/>
      <c r="AO40" s="77"/>
      <c r="AP40" s="77"/>
      <c r="AQ40" s="77"/>
      <c r="AR40" s="77"/>
      <c r="AS40" s="105">
        <f>SUM(AM40:AR40,R40:AK40,G40:P40)</f>
        <v>0</v>
      </c>
      <c r="AT40" s="108">
        <f>AL48</f>
        <v>5.56</v>
      </c>
      <c r="AU40" s="93"/>
    </row>
    <row r="41" spans="1:47" s="111" customFormat="1" ht="18">
      <c r="A41" s="99" t="s">
        <v>179</v>
      </c>
      <c r="B41" s="100" t="s">
        <v>145</v>
      </c>
      <c r="C41" s="108" t="s">
        <v>143</v>
      </c>
      <c r="D41" s="102">
        <v>0</v>
      </c>
      <c r="E41" s="109">
        <f t="shared" si="6"/>
        <v>0</v>
      </c>
      <c r="F41" s="105">
        <f t="shared" si="4"/>
        <v>0</v>
      </c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105">
        <f>SUM(R41:AL41,AN41:AQ41)</f>
        <v>0</v>
      </c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110">
        <f>D41-AS41</f>
        <v>0</v>
      </c>
      <c r="AN41" s="77"/>
      <c r="AO41" s="77"/>
      <c r="AP41" s="77"/>
      <c r="AQ41" s="77"/>
      <c r="AR41" s="77"/>
      <c r="AS41" s="105">
        <f>SUM(AN41:AR41,R41:AL41,G41:P41)</f>
        <v>0</v>
      </c>
      <c r="AT41" s="108">
        <f>AM48</f>
        <v>0</v>
      </c>
      <c r="AU41" s="93"/>
    </row>
    <row r="42" spans="1:47" s="111" customFormat="1" ht="15">
      <c r="A42" s="99" t="s">
        <v>180</v>
      </c>
      <c r="B42" s="100" t="s">
        <v>141</v>
      </c>
      <c r="C42" s="108" t="s">
        <v>100</v>
      </c>
      <c r="D42" s="102">
        <v>2.2200000000000002</v>
      </c>
      <c r="E42" s="109">
        <f t="shared" si="6"/>
        <v>0</v>
      </c>
      <c r="F42" s="105">
        <f t="shared" si="4"/>
        <v>0</v>
      </c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105">
        <f>SUM(R42:AM42,AO42:AQ42)</f>
        <v>0</v>
      </c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110">
        <f>D42-AS42</f>
        <v>2.2200000000000002</v>
      </c>
      <c r="AO42" s="77"/>
      <c r="AP42" s="77"/>
      <c r="AQ42" s="77"/>
      <c r="AR42" s="77"/>
      <c r="AS42" s="105">
        <f>SUM(AO42:AR42,R42:AM42,G42:P42)</f>
        <v>0</v>
      </c>
      <c r="AT42" s="108">
        <f>AN48</f>
        <v>2.2200000000000002</v>
      </c>
      <c r="AU42" s="93"/>
    </row>
    <row r="43" spans="1:47" s="111" customFormat="1" ht="15">
      <c r="A43" s="99" t="s">
        <v>181</v>
      </c>
      <c r="B43" s="100" t="s">
        <v>147</v>
      </c>
      <c r="C43" s="108" t="s">
        <v>148</v>
      </c>
      <c r="D43" s="102">
        <v>24.46</v>
      </c>
      <c r="E43" s="109">
        <f t="shared" si="6"/>
        <v>0</v>
      </c>
      <c r="F43" s="105">
        <f t="shared" si="4"/>
        <v>0</v>
      </c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105">
        <f>SUM(R43:AN43,AP43:AQ43)</f>
        <v>0</v>
      </c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110">
        <f>D43-AS43</f>
        <v>24.46</v>
      </c>
      <c r="AP43" s="77"/>
      <c r="AQ43" s="77"/>
      <c r="AR43" s="77"/>
      <c r="AS43" s="105">
        <f>SUM(AP43:AR43,R43:AN43,G43:P43)</f>
        <v>0</v>
      </c>
      <c r="AT43" s="108">
        <f>AO48</f>
        <v>24.46</v>
      </c>
      <c r="AU43" s="93"/>
    </row>
    <row r="44" spans="1:47" s="111" customFormat="1" ht="15">
      <c r="A44" s="99" t="s">
        <v>182</v>
      </c>
      <c r="B44" s="100" t="s">
        <v>146</v>
      </c>
      <c r="C44" s="108" t="s">
        <v>149</v>
      </c>
      <c r="D44" s="102">
        <v>1.1599999999999999</v>
      </c>
      <c r="E44" s="109">
        <f t="shared" si="6"/>
        <v>0</v>
      </c>
      <c r="F44" s="105">
        <f t="shared" si="4"/>
        <v>0</v>
      </c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105">
        <f>SUM(R44:AO44,AQ44)</f>
        <v>0.89999999999999991</v>
      </c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>
        <v>0.6</v>
      </c>
      <c r="AE44" s="77"/>
      <c r="AF44" s="77"/>
      <c r="AG44" s="77"/>
      <c r="AH44" s="77"/>
      <c r="AI44" s="77"/>
      <c r="AJ44" s="77">
        <v>0.3</v>
      </c>
      <c r="AK44" s="77"/>
      <c r="AL44" s="77"/>
      <c r="AM44" s="77"/>
      <c r="AN44" s="77"/>
      <c r="AO44" s="77"/>
      <c r="AP44" s="110">
        <f>D44-AS44</f>
        <v>0.26</v>
      </c>
      <c r="AQ44" s="77"/>
      <c r="AR44" s="77"/>
      <c r="AS44" s="105">
        <f>SUM(AQ44:AR44,R44:AO44,G44:P44)</f>
        <v>0.89999999999999991</v>
      </c>
      <c r="AT44" s="108">
        <f>AP48</f>
        <v>0.26</v>
      </c>
      <c r="AU44" s="93"/>
    </row>
    <row r="45" spans="1:47" s="111" customFormat="1" ht="15">
      <c r="A45" s="99" t="s">
        <v>183</v>
      </c>
      <c r="B45" s="100" t="s">
        <v>74</v>
      </c>
      <c r="C45" s="108" t="s">
        <v>75</v>
      </c>
      <c r="D45" s="102">
        <v>0</v>
      </c>
      <c r="E45" s="109">
        <f t="shared" si="6"/>
        <v>0</v>
      </c>
      <c r="F45" s="105">
        <f t="shared" si="4"/>
        <v>0</v>
      </c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105">
        <f>SUM(R45:AP45)</f>
        <v>0</v>
      </c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110">
        <f>D45-AS45</f>
        <v>0</v>
      </c>
      <c r="AR45" s="77"/>
      <c r="AS45" s="105">
        <f>SUM(AR45,R45:AP45,G45:P45)</f>
        <v>0</v>
      </c>
      <c r="AT45" s="108">
        <f>AQ48</f>
        <v>0</v>
      </c>
      <c r="AU45" s="93"/>
    </row>
    <row r="46" spans="1:47" s="111" customFormat="1" ht="15">
      <c r="A46" s="112">
        <v>3</v>
      </c>
      <c r="B46" s="113" t="s">
        <v>69</v>
      </c>
      <c r="C46" s="114" t="s">
        <v>82</v>
      </c>
      <c r="D46" s="102">
        <v>19.760000000000002</v>
      </c>
      <c r="E46" s="109">
        <f t="shared" si="6"/>
        <v>2.36</v>
      </c>
      <c r="F46" s="105">
        <f t="shared" si="4"/>
        <v>0</v>
      </c>
      <c r="G46" s="77"/>
      <c r="H46" s="77"/>
      <c r="I46" s="77">
        <v>2.36</v>
      </c>
      <c r="J46" s="77"/>
      <c r="K46" s="77"/>
      <c r="L46" s="77"/>
      <c r="M46" s="77"/>
      <c r="N46" s="77"/>
      <c r="O46" s="77"/>
      <c r="P46" s="77"/>
      <c r="Q46" s="105">
        <f>SUM(R46:AQ46)</f>
        <v>1.49</v>
      </c>
      <c r="R46" s="77"/>
      <c r="S46" s="77"/>
      <c r="T46" s="77"/>
      <c r="U46" s="77"/>
      <c r="V46" s="77"/>
      <c r="W46" s="77"/>
      <c r="X46" s="77"/>
      <c r="Y46" s="77"/>
      <c r="Z46" s="77">
        <v>0.44</v>
      </c>
      <c r="AA46" s="77"/>
      <c r="AB46" s="77"/>
      <c r="AC46" s="77"/>
      <c r="AD46" s="77">
        <v>0.85</v>
      </c>
      <c r="AE46" s="77"/>
      <c r="AF46" s="77"/>
      <c r="AG46" s="77"/>
      <c r="AH46" s="77"/>
      <c r="AI46" s="77"/>
      <c r="AJ46" s="77">
        <v>0.2</v>
      </c>
      <c r="AK46" s="77"/>
      <c r="AL46" s="77"/>
      <c r="AM46" s="77"/>
      <c r="AN46" s="77"/>
      <c r="AO46" s="77"/>
      <c r="AP46" s="77"/>
      <c r="AQ46" s="77"/>
      <c r="AR46" s="110">
        <f>D46-AS46</f>
        <v>15.910000000000002</v>
      </c>
      <c r="AS46" s="105">
        <f>SUM(R46:AQ46,G46:P46)</f>
        <v>3.8499999999999996</v>
      </c>
      <c r="AT46" s="108">
        <f>AR48</f>
        <v>15.910000000000002</v>
      </c>
      <c r="AU46" s="93"/>
    </row>
    <row r="47" spans="1:47" ht="16.5" customHeight="1">
      <c r="A47" s="115"/>
      <c r="B47" s="116" t="s">
        <v>110</v>
      </c>
      <c r="C47" s="117"/>
      <c r="D47" s="77"/>
      <c r="E47" s="105">
        <f>SUM(G47:P47)</f>
        <v>5.66</v>
      </c>
      <c r="F47" s="105">
        <f>SUM(G47:H47)</f>
        <v>0</v>
      </c>
      <c r="G47" s="105">
        <f>SUM(G20:G46,G10:G18)</f>
        <v>0</v>
      </c>
      <c r="H47" s="105">
        <f>SUM(H20:H46,H11:H18,H9)</f>
        <v>0</v>
      </c>
      <c r="I47" s="105">
        <f>SUM(I20:I46,I12:I18,I9:I10)</f>
        <v>2.36</v>
      </c>
      <c r="J47" s="105">
        <f>SUM(J20:J46,J13:J18,J9:J11)</f>
        <v>0</v>
      </c>
      <c r="K47" s="105">
        <f>SUM(K20:K46,K14:K18,K9:K12)</f>
        <v>0</v>
      </c>
      <c r="L47" s="105">
        <f>SUM(L20:L46,L15:L18,L9:L13)</f>
        <v>0</v>
      </c>
      <c r="M47" s="105">
        <f>SUM(M20:M46,M16:M18,M9:M14)</f>
        <v>0</v>
      </c>
      <c r="N47" s="105">
        <f>SUM(N20:N46,N17:N18,N9:N15)</f>
        <v>0</v>
      </c>
      <c r="O47" s="105">
        <f>SUM(O20:O46,O18,O9:O16)</f>
        <v>0</v>
      </c>
      <c r="P47" s="105">
        <f>SUM(P20:P46,P9:P17)</f>
        <v>3.3</v>
      </c>
      <c r="Q47" s="105">
        <f>SUM(R47:AQ47)</f>
        <v>17.059999999999999</v>
      </c>
      <c r="R47" s="105">
        <f>SUM(R21:R46,R9:R18)</f>
        <v>0</v>
      </c>
      <c r="S47" s="105">
        <f>SUM(S22:S46,S20,S9:S18)</f>
        <v>0</v>
      </c>
      <c r="T47" s="105">
        <f>SUM(T23:T46,T20:T21,T9:T18)</f>
        <v>0</v>
      </c>
      <c r="U47" s="105">
        <f>SUM(U24:U46,U20:U22,U9:U18)</f>
        <v>0</v>
      </c>
      <c r="V47" s="105">
        <f>SUM(V25:V46,V20:V23,V9:V18)</f>
        <v>0</v>
      </c>
      <c r="W47" s="105">
        <f>SUM(W26:W46,W20:W24,W9:W18)</f>
        <v>3</v>
      </c>
      <c r="X47" s="105">
        <f>SUM(X27:X46,X20:X25,X9:X18)</f>
        <v>0</v>
      </c>
      <c r="Y47" s="105">
        <f>SUM(Y28:Y46,Y20:Y26,Y9:Y18)</f>
        <v>0</v>
      </c>
      <c r="Z47" s="105">
        <f>SUM(Z29:Z46,Z20:Z27,Z9:Z18)</f>
        <v>8.4699999999999989</v>
      </c>
      <c r="AA47" s="105">
        <f>SUM(AA30:AA46,AA20:AA28,AA9:AA18)</f>
        <v>0</v>
      </c>
      <c r="AB47" s="105">
        <f>SUM(AB31:AB46,AB20:AB29,AB9:AB18)</f>
        <v>0</v>
      </c>
      <c r="AC47" s="105">
        <f>SUM(AC32:AC46,AC20:AC30,AC9:AC18)</f>
        <v>0</v>
      </c>
      <c r="AD47" s="105">
        <f>SUM(AD33:AD46,AD20:AD31,AD9:AD18)</f>
        <v>4.59</v>
      </c>
      <c r="AE47" s="105">
        <f>SUM(AE34:AE46,AE20:AE32,AE9:AE18)</f>
        <v>0</v>
      </c>
      <c r="AF47" s="105">
        <f>SUM(AF35:AF46,AF20:AF33,AF9:AF18)</f>
        <v>0</v>
      </c>
      <c r="AG47" s="105">
        <f>SUM(AG36:AG46,AG20:AG34,AG9:AG18)</f>
        <v>0</v>
      </c>
      <c r="AH47" s="105">
        <f>SUM(AH37:AH46,AH20:AH35,AH9:AH18)</f>
        <v>0</v>
      </c>
      <c r="AI47" s="105">
        <f>SUM(AI9:AI18,AI20:AI36,AI38:AI46)</f>
        <v>0</v>
      </c>
      <c r="AJ47" s="105">
        <f>SUM(AJ39:AJ46,AJ20:AJ37,AJ9:AJ18)</f>
        <v>1</v>
      </c>
      <c r="AK47" s="105">
        <f>SUM(AK40:AK46,AK20:AK38,AK9:AK18)</f>
        <v>0</v>
      </c>
      <c r="AL47" s="105">
        <f>SUM(AL41:AL46,AL20:AL39,AL9:AL18)</f>
        <v>0</v>
      </c>
      <c r="AM47" s="105">
        <f>SUM(AM42:AM46,AM20:AM40,AM9:AM18)</f>
        <v>0</v>
      </c>
      <c r="AN47" s="105">
        <f>SUM(AN43:AN46,AN20:AN41,AN9:AN18)</f>
        <v>0</v>
      </c>
      <c r="AO47" s="105">
        <f>SUM(AO44:AO46,AO20:AO42,AO9:AO18)</f>
        <v>0</v>
      </c>
      <c r="AP47" s="105">
        <f>SUM(AP45:AP46,AP20:AP43,AP9:AP18)</f>
        <v>0</v>
      </c>
      <c r="AQ47" s="105">
        <f>SUM(AQ46,AQ20:AQ44,AQ9:AQ18)</f>
        <v>0</v>
      </c>
      <c r="AR47" s="105">
        <f>SUM(AR20:AR45,AR9:AR18)</f>
        <v>0</v>
      </c>
      <c r="AS47" s="77"/>
      <c r="AT47" s="77"/>
    </row>
    <row r="48" spans="1:47" ht="16.5" customHeight="1">
      <c r="A48" s="118"/>
      <c r="B48" s="119" t="s">
        <v>111</v>
      </c>
      <c r="C48" s="120"/>
      <c r="D48" s="121"/>
      <c r="E48" s="121">
        <f>E47+E7</f>
        <v>637.4799999999999</v>
      </c>
      <c r="F48" s="121">
        <f>F8+F47</f>
        <v>580.87</v>
      </c>
      <c r="G48" s="121">
        <f>G47+G9</f>
        <v>577.49</v>
      </c>
      <c r="H48" s="121">
        <f>H10+H47</f>
        <v>3.38</v>
      </c>
      <c r="I48" s="121">
        <f>I11+I47</f>
        <v>19.93</v>
      </c>
      <c r="J48" s="121">
        <f>J12+J47</f>
        <v>11.07</v>
      </c>
      <c r="K48" s="121">
        <f>K13+K47</f>
        <v>0</v>
      </c>
      <c r="L48" s="121">
        <f>L14+L47</f>
        <v>0</v>
      </c>
      <c r="M48" s="121">
        <f>M15+M47</f>
        <v>0</v>
      </c>
      <c r="N48" s="121">
        <f>N47+N16</f>
        <v>18.12</v>
      </c>
      <c r="O48" s="121">
        <f>O47+O17</f>
        <v>0</v>
      </c>
      <c r="P48" s="121">
        <f>P47+P18</f>
        <v>7.4799999999999995</v>
      </c>
      <c r="Q48" s="121">
        <f>SUM(Q47,Q19)</f>
        <v>446.1</v>
      </c>
      <c r="R48" s="121">
        <f>R47+R20</f>
        <v>0</v>
      </c>
      <c r="S48" s="121">
        <f>S47+S21</f>
        <v>0</v>
      </c>
      <c r="T48" s="121">
        <f>T47+T22</f>
        <v>0</v>
      </c>
      <c r="U48" s="121">
        <f>U47+U23</f>
        <v>0</v>
      </c>
      <c r="V48" s="121">
        <f>+V47+V24</f>
        <v>0</v>
      </c>
      <c r="W48" s="121">
        <f>+W47+W25</f>
        <v>3.66</v>
      </c>
      <c r="X48" s="121">
        <f>X47+X26</f>
        <v>0.45</v>
      </c>
      <c r="Y48" s="121">
        <f>+Y47+Y27</f>
        <v>0</v>
      </c>
      <c r="Z48" s="121">
        <f>+Z47+Z28</f>
        <v>194.3</v>
      </c>
      <c r="AA48" s="121">
        <f>AA47+AA29</f>
        <v>0</v>
      </c>
      <c r="AB48" s="121">
        <f>AB47+AB30</f>
        <v>0.48</v>
      </c>
      <c r="AC48" s="121">
        <f>AC47+AC31</f>
        <v>0</v>
      </c>
      <c r="AD48" s="121">
        <f>AD47+AD32</f>
        <v>193.62</v>
      </c>
      <c r="AE48" s="121">
        <f>AE47+AE33</f>
        <v>0</v>
      </c>
      <c r="AF48" s="121">
        <f>AF47+AF34</f>
        <v>4.75</v>
      </c>
      <c r="AG48" s="121">
        <f>AG47+AG35</f>
        <v>0</v>
      </c>
      <c r="AH48" s="121">
        <f>AH47+AH36</f>
        <v>0</v>
      </c>
      <c r="AI48" s="121">
        <f>AI47+AI37</f>
        <v>0.12</v>
      </c>
      <c r="AJ48" s="121">
        <f>AJ47+AJ38</f>
        <v>15.59</v>
      </c>
      <c r="AK48" s="121">
        <f>AK47+AK39</f>
        <v>0.62</v>
      </c>
      <c r="AL48" s="121">
        <f>AL47+AL40</f>
        <v>5.56</v>
      </c>
      <c r="AM48" s="121">
        <f>AM47+AM41</f>
        <v>0</v>
      </c>
      <c r="AN48" s="121">
        <f>AN47+AN42</f>
        <v>2.2200000000000002</v>
      </c>
      <c r="AO48" s="121">
        <f>AO47+AO43</f>
        <v>24.46</v>
      </c>
      <c r="AP48" s="121">
        <f>AP47+AP44</f>
        <v>0.26</v>
      </c>
      <c r="AQ48" s="121">
        <f>AQ47+AQ45</f>
        <v>0</v>
      </c>
      <c r="AR48" s="121">
        <f>AR47+AR46</f>
        <v>15.910000000000002</v>
      </c>
      <c r="AS48" s="121"/>
      <c r="AT48" s="121"/>
    </row>
    <row r="50" spans="2:37">
      <c r="B50" s="123" t="s">
        <v>156</v>
      </c>
      <c r="C50" s="124" t="s">
        <v>150</v>
      </c>
      <c r="D50" s="125"/>
    </row>
    <row r="51" spans="2:37" ht="15.75">
      <c r="B51" s="123" t="s">
        <v>157</v>
      </c>
      <c r="C51" s="124" t="s">
        <v>151</v>
      </c>
      <c r="D51" s="125"/>
      <c r="AA51" s="92"/>
      <c r="AB51" s="92"/>
      <c r="AC51" s="92"/>
      <c r="AD51" s="92"/>
      <c r="AE51" s="92"/>
      <c r="AF51" s="92"/>
      <c r="AG51" s="92"/>
      <c r="AH51" s="92"/>
      <c r="AI51" s="92"/>
      <c r="AJ51" s="126"/>
      <c r="AK51" s="126"/>
    </row>
    <row r="52" spans="2:37" ht="15.75">
      <c r="B52" s="123" t="s">
        <v>158</v>
      </c>
      <c r="C52" s="124" t="s">
        <v>115</v>
      </c>
      <c r="D52" s="125"/>
      <c r="AA52" s="92"/>
      <c r="AB52" s="92"/>
      <c r="AC52" s="92"/>
      <c r="AD52" s="92"/>
      <c r="AE52" s="92"/>
      <c r="AF52" s="92"/>
      <c r="AG52" s="92"/>
      <c r="AH52" s="92"/>
      <c r="AI52" s="92"/>
      <c r="AJ52" s="126"/>
      <c r="AK52" s="126"/>
    </row>
    <row r="53" spans="2:37" ht="15.75">
      <c r="AA53" s="92"/>
      <c r="AB53" s="92"/>
      <c r="AC53" s="92"/>
      <c r="AD53" s="92"/>
      <c r="AE53" s="92"/>
      <c r="AF53" s="92"/>
      <c r="AG53" s="92"/>
      <c r="AH53" s="92"/>
      <c r="AI53" s="92"/>
      <c r="AJ53" s="126"/>
      <c r="AK53" s="126"/>
    </row>
    <row r="54" spans="2:37" ht="18">
      <c r="B54" s="123" t="s">
        <v>277</v>
      </c>
      <c r="C54" s="123" t="s">
        <v>268</v>
      </c>
      <c r="D54" s="125"/>
      <c r="AA54" s="92"/>
      <c r="AB54" s="92"/>
      <c r="AC54" s="92"/>
      <c r="AD54" s="92"/>
      <c r="AE54" s="92"/>
      <c r="AF54" s="92"/>
      <c r="AG54" s="92"/>
      <c r="AH54" s="92"/>
      <c r="AI54" s="92"/>
      <c r="AJ54" s="126"/>
      <c r="AK54" s="126"/>
    </row>
    <row r="55" spans="2:37" ht="18">
      <c r="B55" s="123" t="s">
        <v>278</v>
      </c>
      <c r="C55" s="123" t="s">
        <v>269</v>
      </c>
      <c r="D55" s="125"/>
    </row>
    <row r="56" spans="2:37">
      <c r="B56" s="123" t="s">
        <v>279</v>
      </c>
      <c r="C56" s="123" t="s">
        <v>270</v>
      </c>
      <c r="D56" s="125"/>
    </row>
    <row r="57" spans="2:37">
      <c r="B57" s="123" t="s">
        <v>280</v>
      </c>
      <c r="C57" s="123" t="s">
        <v>271</v>
      </c>
      <c r="D57" s="125"/>
    </row>
    <row r="58" spans="2:37">
      <c r="B58" s="123" t="s">
        <v>281</v>
      </c>
      <c r="C58" s="123" t="s">
        <v>272</v>
      </c>
      <c r="D58" s="125"/>
    </row>
    <row r="59" spans="2:37" ht="18">
      <c r="B59" s="123" t="s">
        <v>282</v>
      </c>
      <c r="C59" s="123" t="s">
        <v>273</v>
      </c>
      <c r="D59" s="125"/>
    </row>
    <row r="60" spans="2:37" ht="18">
      <c r="B60" s="123" t="s">
        <v>283</v>
      </c>
      <c r="C60" s="123" t="s">
        <v>274</v>
      </c>
      <c r="D60" s="125"/>
    </row>
    <row r="61" spans="2:37">
      <c r="B61" s="123" t="s">
        <v>284</v>
      </c>
      <c r="C61" s="123" t="s">
        <v>275</v>
      </c>
      <c r="D61" s="125"/>
    </row>
    <row r="62" spans="2:37" ht="18">
      <c r="B62" s="123" t="s">
        <v>285</v>
      </c>
      <c r="C62" s="123" t="s">
        <v>276</v>
      </c>
      <c r="D62" s="125"/>
    </row>
    <row r="64" spans="2:37">
      <c r="B64" s="129"/>
    </row>
  </sheetData>
  <sheetProtection selectLockedCells="1"/>
  <mergeCells count="11">
    <mergeCell ref="B5:B6"/>
    <mergeCell ref="C5:C6"/>
    <mergeCell ref="D5:D6"/>
    <mergeCell ref="A1:B1"/>
    <mergeCell ref="A2:AS2"/>
    <mergeCell ref="A3:AT3"/>
    <mergeCell ref="AQ4:AT4"/>
    <mergeCell ref="F5:AR5"/>
    <mergeCell ref="AS5:AS6"/>
    <mergeCell ref="AT5:AT6"/>
    <mergeCell ref="A5:A6"/>
  </mergeCells>
  <phoneticPr fontId="28" type="noConversion"/>
  <pageMargins left="0.47" right="0.16" top="0.64" bottom="0.2" header="0.56999999999999995" footer="0.16"/>
  <pageSetup paperSize="8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64"/>
  <sheetViews>
    <sheetView zoomScaleNormal="100" workbookViewId="0">
      <pane xSplit="4" ySplit="6" topLeftCell="E7" activePane="bottomRight" state="frozen"/>
      <selection activeCell="W16" sqref="W16"/>
      <selection pane="topRight" activeCell="W16" sqref="W16"/>
      <selection pane="bottomLeft" activeCell="W16" sqref="W16"/>
      <selection pane="bottomRight" activeCell="W16" sqref="W16"/>
    </sheetView>
  </sheetViews>
  <sheetFormatPr defaultColWidth="7.85546875" defaultRowHeight="12.75"/>
  <cols>
    <col min="1" max="1" width="3.7109375" style="122" customWidth="1"/>
    <col min="2" max="2" width="21.5703125" style="127" customWidth="1"/>
    <col min="3" max="3" width="5.140625" style="128" customWidth="1"/>
    <col min="4" max="4" width="8.7109375" style="93" customWidth="1"/>
    <col min="5" max="7" width="5.7109375" style="93" bestFit="1" customWidth="1"/>
    <col min="8" max="8" width="3.7109375" style="93" bestFit="1" customWidth="1"/>
    <col min="9" max="9" width="4.28515625" style="93" bestFit="1" customWidth="1"/>
    <col min="10" max="10" width="5.7109375" style="93" bestFit="1" customWidth="1"/>
    <col min="11" max="11" width="4" style="93" bestFit="1" customWidth="1"/>
    <col min="12" max="12" width="4.140625" style="93" bestFit="1" customWidth="1"/>
    <col min="13" max="14" width="5" style="93" bestFit="1" customWidth="1"/>
    <col min="15" max="15" width="4" style="93" bestFit="1" customWidth="1"/>
    <col min="16" max="16" width="5" style="93" bestFit="1" customWidth="1"/>
    <col min="17" max="17" width="5.7109375" style="93" bestFit="1" customWidth="1"/>
    <col min="18" max="18" width="4" style="93" bestFit="1" customWidth="1"/>
    <col min="19" max="19" width="4.140625" style="93" bestFit="1" customWidth="1"/>
    <col min="20" max="21" width="3.7109375" style="93" bestFit="1" customWidth="1"/>
    <col min="22" max="22" width="4" style="93" bestFit="1" customWidth="1"/>
    <col min="23" max="23" width="4.140625" style="93" bestFit="1" customWidth="1"/>
    <col min="24" max="24" width="4.28515625" style="93" bestFit="1" customWidth="1"/>
    <col min="25" max="25" width="3.7109375" style="93" bestFit="1" customWidth="1"/>
    <col min="26" max="26" width="5.7109375" style="93" bestFit="1" customWidth="1"/>
    <col min="27" max="27" width="4" style="93" bestFit="1" customWidth="1"/>
    <col min="28" max="28" width="3.85546875" style="93" bestFit="1" customWidth="1"/>
    <col min="29" max="29" width="4.140625" style="93" bestFit="1" customWidth="1"/>
    <col min="30" max="30" width="5" style="93" bestFit="1" customWidth="1"/>
    <col min="31" max="31" width="4" style="93" bestFit="1" customWidth="1"/>
    <col min="32" max="32" width="4.28515625" style="93" bestFit="1" customWidth="1"/>
    <col min="33" max="33" width="3.7109375" style="93" bestFit="1" customWidth="1"/>
    <col min="34" max="35" width="4.28515625" style="93" bestFit="1" customWidth="1"/>
    <col min="36" max="36" width="5" style="93" bestFit="1" customWidth="1"/>
    <col min="37" max="38" width="4.28515625" style="93" bestFit="1" customWidth="1"/>
    <col min="39" max="39" width="3.85546875" style="93" bestFit="1" customWidth="1"/>
    <col min="40" max="40" width="4.28515625" style="93" bestFit="1" customWidth="1"/>
    <col min="41" max="41" width="5" style="93" bestFit="1" customWidth="1"/>
    <col min="42" max="42" width="4.28515625" style="93" bestFit="1" customWidth="1"/>
    <col min="43" max="43" width="4.140625" style="93" bestFit="1" customWidth="1"/>
    <col min="44" max="44" width="5" style="93" bestFit="1" customWidth="1"/>
    <col min="45" max="45" width="7.42578125" style="93" bestFit="1" customWidth="1"/>
    <col min="46" max="46" width="7.7109375" style="93" bestFit="1" customWidth="1"/>
    <col min="47" max="47" width="9.85546875" style="93" customWidth="1"/>
    <col min="48" max="48" width="37.85546875" style="93" customWidth="1"/>
    <col min="49" max="16384" width="7.85546875" style="93"/>
  </cols>
  <sheetData>
    <row r="1" spans="1:48" ht="15.75">
      <c r="A1" s="460" t="s">
        <v>197</v>
      </c>
      <c r="B1" s="460"/>
      <c r="C1" s="80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</row>
    <row r="2" spans="1:48" ht="14.25" customHeight="1">
      <c r="A2" s="461" t="s">
        <v>0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81"/>
    </row>
    <row r="3" spans="1:48" ht="15.75">
      <c r="A3" s="415" t="s">
        <v>198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5"/>
      <c r="AG3" s="415"/>
      <c r="AH3" s="415"/>
      <c r="AI3" s="415"/>
      <c r="AJ3" s="415"/>
      <c r="AK3" s="415"/>
      <c r="AL3" s="415"/>
      <c r="AM3" s="415"/>
      <c r="AN3" s="415"/>
      <c r="AO3" s="415"/>
      <c r="AP3" s="415"/>
      <c r="AQ3" s="415"/>
      <c r="AR3" s="415"/>
      <c r="AS3" s="415"/>
      <c r="AT3" s="415"/>
    </row>
    <row r="4" spans="1:48" ht="15.75">
      <c r="A4" s="94"/>
      <c r="B4" s="86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462" t="s">
        <v>28</v>
      </c>
      <c r="AR4" s="462"/>
      <c r="AS4" s="462"/>
      <c r="AT4" s="462"/>
    </row>
    <row r="5" spans="1:48" ht="14.25" customHeight="1">
      <c r="A5" s="463" t="s">
        <v>16</v>
      </c>
      <c r="B5" s="464" t="s">
        <v>155</v>
      </c>
      <c r="C5" s="457" t="s">
        <v>20</v>
      </c>
      <c r="D5" s="459" t="s">
        <v>127</v>
      </c>
      <c r="E5" s="95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59"/>
      <c r="AC5" s="459"/>
      <c r="AD5" s="459"/>
      <c r="AE5" s="459"/>
      <c r="AF5" s="459"/>
      <c r="AG5" s="459"/>
      <c r="AH5" s="459"/>
      <c r="AI5" s="459"/>
      <c r="AJ5" s="459"/>
      <c r="AK5" s="459"/>
      <c r="AL5" s="459"/>
      <c r="AM5" s="459"/>
      <c r="AN5" s="459"/>
      <c r="AO5" s="459"/>
      <c r="AP5" s="459"/>
      <c r="AQ5" s="459"/>
      <c r="AR5" s="459"/>
      <c r="AS5" s="459" t="s">
        <v>109</v>
      </c>
      <c r="AT5" s="459" t="s">
        <v>184</v>
      </c>
    </row>
    <row r="6" spans="1:48" s="98" customFormat="1" ht="36" customHeight="1">
      <c r="A6" s="463"/>
      <c r="B6" s="465"/>
      <c r="C6" s="458"/>
      <c r="D6" s="459"/>
      <c r="E6" s="96" t="s">
        <v>21</v>
      </c>
      <c r="F6" s="97" t="s">
        <v>79</v>
      </c>
      <c r="G6" s="95" t="s">
        <v>77</v>
      </c>
      <c r="H6" s="95" t="s">
        <v>190</v>
      </c>
      <c r="I6" s="95" t="s">
        <v>51</v>
      </c>
      <c r="J6" s="95" t="s">
        <v>39</v>
      </c>
      <c r="K6" s="95" t="s">
        <v>22</v>
      </c>
      <c r="L6" s="95" t="s">
        <v>23</v>
      </c>
      <c r="M6" s="95" t="s">
        <v>40</v>
      </c>
      <c r="N6" s="95" t="s">
        <v>71</v>
      </c>
      <c r="O6" s="95" t="s">
        <v>46</v>
      </c>
      <c r="P6" s="95" t="s">
        <v>53</v>
      </c>
      <c r="Q6" s="96" t="s">
        <v>24</v>
      </c>
      <c r="R6" s="95" t="s">
        <v>25</v>
      </c>
      <c r="S6" s="95" t="s">
        <v>26</v>
      </c>
      <c r="T6" s="95" t="s">
        <v>118</v>
      </c>
      <c r="U6" s="95" t="s">
        <v>121</v>
      </c>
      <c r="V6" s="95" t="s">
        <v>122</v>
      </c>
      <c r="W6" s="95" t="s">
        <v>120</v>
      </c>
      <c r="X6" s="95" t="s">
        <v>48</v>
      </c>
      <c r="Y6" s="95" t="s">
        <v>41</v>
      </c>
      <c r="Z6" s="95" t="s">
        <v>27</v>
      </c>
      <c r="AA6" s="95" t="s">
        <v>140</v>
      </c>
      <c r="AB6" s="95" t="s">
        <v>119</v>
      </c>
      <c r="AC6" s="95" t="s">
        <v>70</v>
      </c>
      <c r="AD6" s="95" t="s">
        <v>93</v>
      </c>
      <c r="AE6" s="95" t="s">
        <v>94</v>
      </c>
      <c r="AF6" s="95" t="s">
        <v>98</v>
      </c>
      <c r="AG6" s="95" t="s">
        <v>95</v>
      </c>
      <c r="AH6" s="95" t="s">
        <v>114</v>
      </c>
      <c r="AI6" s="95" t="s">
        <v>96</v>
      </c>
      <c r="AJ6" s="95" t="s">
        <v>43</v>
      </c>
      <c r="AK6" s="95" t="s">
        <v>49</v>
      </c>
      <c r="AL6" s="95" t="s">
        <v>142</v>
      </c>
      <c r="AM6" s="95" t="s">
        <v>143</v>
      </c>
      <c r="AN6" s="95" t="s">
        <v>100</v>
      </c>
      <c r="AO6" s="95" t="s">
        <v>148</v>
      </c>
      <c r="AP6" s="95" t="s">
        <v>149</v>
      </c>
      <c r="AQ6" s="95" t="s">
        <v>75</v>
      </c>
      <c r="AR6" s="95" t="s">
        <v>82</v>
      </c>
      <c r="AS6" s="459"/>
      <c r="AT6" s="459"/>
    </row>
    <row r="7" spans="1:48" s="98" customFormat="1" ht="17.25" customHeight="1">
      <c r="A7" s="99">
        <v>1</v>
      </c>
      <c r="B7" s="100" t="s">
        <v>31</v>
      </c>
      <c r="C7" s="101" t="s">
        <v>21</v>
      </c>
      <c r="D7" s="102">
        <v>662.48</v>
      </c>
      <c r="E7" s="103">
        <f>D7-AS7</f>
        <v>637.89</v>
      </c>
      <c r="F7" s="104">
        <f>SUM(F11:F18)</f>
        <v>0</v>
      </c>
      <c r="G7" s="104">
        <f>SUM(G10:G18)</f>
        <v>0</v>
      </c>
      <c r="H7" s="104">
        <f>SUM(H9,H11:H18)</f>
        <v>0</v>
      </c>
      <c r="I7" s="104">
        <f>SUM(I9:I10,I12:I18)</f>
        <v>0</v>
      </c>
      <c r="J7" s="104">
        <f>SUM(J9:J11,J13:J18)</f>
        <v>0</v>
      </c>
      <c r="K7" s="104">
        <f>SUM(K9:K12,K14:K18)</f>
        <v>0</v>
      </c>
      <c r="L7" s="104">
        <f>SUM(L9:L13,L15:L18)</f>
        <v>0</v>
      </c>
      <c r="M7" s="104">
        <f>SUM(M9:M14,M16:M18)</f>
        <v>0</v>
      </c>
      <c r="N7" s="104">
        <f>SUM(N9:N15,N17:N18)</f>
        <v>0</v>
      </c>
      <c r="O7" s="104">
        <f>SUM(O9:O16,O18)</f>
        <v>0</v>
      </c>
      <c r="P7" s="104">
        <f>SUM(P9:P17)</f>
        <v>11</v>
      </c>
      <c r="Q7" s="105">
        <f>SUM(Q9:Q18)</f>
        <v>13.589999999999998</v>
      </c>
      <c r="R7" s="104">
        <f>SUM(R9:R18)</f>
        <v>0</v>
      </c>
      <c r="S7" s="104">
        <f t="shared" ref="S7:AR7" si="0">SUM(S9:S18)</f>
        <v>0</v>
      </c>
      <c r="T7" s="104">
        <f t="shared" si="0"/>
        <v>0</v>
      </c>
      <c r="U7" s="104">
        <f t="shared" si="0"/>
        <v>0</v>
      </c>
      <c r="V7" s="104">
        <f t="shared" si="0"/>
        <v>0</v>
      </c>
      <c r="W7" s="104">
        <f t="shared" si="0"/>
        <v>1</v>
      </c>
      <c r="X7" s="104">
        <f t="shared" si="0"/>
        <v>4</v>
      </c>
      <c r="Y7" s="104">
        <f t="shared" si="0"/>
        <v>0</v>
      </c>
      <c r="Z7" s="104">
        <f t="shared" si="0"/>
        <v>3.33</v>
      </c>
      <c r="AA7" s="104">
        <f t="shared" si="0"/>
        <v>0</v>
      </c>
      <c r="AB7" s="104">
        <f t="shared" si="0"/>
        <v>0</v>
      </c>
      <c r="AC7" s="104">
        <f t="shared" si="0"/>
        <v>0</v>
      </c>
      <c r="AD7" s="104">
        <f t="shared" si="0"/>
        <v>4.5599999999999996</v>
      </c>
      <c r="AE7" s="104">
        <f t="shared" si="0"/>
        <v>0</v>
      </c>
      <c r="AF7" s="104">
        <f t="shared" si="0"/>
        <v>0.7</v>
      </c>
      <c r="AG7" s="104">
        <f t="shared" si="0"/>
        <v>0</v>
      </c>
      <c r="AH7" s="104">
        <f t="shared" si="0"/>
        <v>0</v>
      </c>
      <c r="AI7" s="104">
        <f t="shared" si="0"/>
        <v>0</v>
      </c>
      <c r="AJ7" s="104">
        <f t="shared" si="0"/>
        <v>0</v>
      </c>
      <c r="AK7" s="104">
        <f t="shared" si="0"/>
        <v>0</v>
      </c>
      <c r="AL7" s="104">
        <f t="shared" si="0"/>
        <v>0</v>
      </c>
      <c r="AM7" s="104">
        <f t="shared" si="0"/>
        <v>0</v>
      </c>
      <c r="AN7" s="104">
        <f t="shared" si="0"/>
        <v>0</v>
      </c>
      <c r="AO7" s="104">
        <f t="shared" si="0"/>
        <v>0</v>
      </c>
      <c r="AP7" s="104">
        <f t="shared" si="0"/>
        <v>0</v>
      </c>
      <c r="AQ7" s="104">
        <f t="shared" si="0"/>
        <v>0</v>
      </c>
      <c r="AR7" s="104">
        <f t="shared" si="0"/>
        <v>0</v>
      </c>
      <c r="AS7" s="106">
        <f>SUM(AS9:AS18)</f>
        <v>24.59</v>
      </c>
      <c r="AT7" s="107">
        <f>E48</f>
        <v>656.89</v>
      </c>
      <c r="AV7" s="132" t="s">
        <v>193</v>
      </c>
    </row>
    <row r="8" spans="1:48" s="111" customFormat="1" ht="15">
      <c r="A8" s="99" t="s">
        <v>1</v>
      </c>
      <c r="B8" s="100" t="s">
        <v>78</v>
      </c>
      <c r="C8" s="108" t="s">
        <v>79</v>
      </c>
      <c r="D8" s="102">
        <v>497.81</v>
      </c>
      <c r="E8" s="109">
        <f>SUM(I8:P8)</f>
        <v>11</v>
      </c>
      <c r="F8" s="110">
        <f>D8-AS8</f>
        <v>474.17</v>
      </c>
      <c r="G8" s="105">
        <f>SUM(G10)</f>
        <v>0</v>
      </c>
      <c r="H8" s="105">
        <f>SUM(H9)</f>
        <v>0</v>
      </c>
      <c r="I8" s="105">
        <f>SUM(I9:I10)</f>
        <v>0</v>
      </c>
      <c r="J8" s="105">
        <f t="shared" ref="J8:AS8" si="1">SUM(J9:J10)</f>
        <v>0</v>
      </c>
      <c r="K8" s="105">
        <f t="shared" si="1"/>
        <v>0</v>
      </c>
      <c r="L8" s="105">
        <f t="shared" si="1"/>
        <v>0</v>
      </c>
      <c r="M8" s="105">
        <f t="shared" si="1"/>
        <v>0</v>
      </c>
      <c r="N8" s="105">
        <f t="shared" si="1"/>
        <v>0</v>
      </c>
      <c r="O8" s="105">
        <f t="shared" si="1"/>
        <v>0</v>
      </c>
      <c r="P8" s="105">
        <f t="shared" si="1"/>
        <v>11</v>
      </c>
      <c r="Q8" s="105">
        <f>SUM(Q9:Q10)</f>
        <v>12.639999999999999</v>
      </c>
      <c r="R8" s="105">
        <f t="shared" si="1"/>
        <v>0</v>
      </c>
      <c r="S8" s="105">
        <f t="shared" si="1"/>
        <v>0</v>
      </c>
      <c r="T8" s="105">
        <f t="shared" si="1"/>
        <v>0</v>
      </c>
      <c r="U8" s="105">
        <f t="shared" si="1"/>
        <v>0</v>
      </c>
      <c r="V8" s="105">
        <f t="shared" si="1"/>
        <v>0</v>
      </c>
      <c r="W8" s="105">
        <f t="shared" si="1"/>
        <v>1</v>
      </c>
      <c r="X8" s="105">
        <f t="shared" si="1"/>
        <v>4</v>
      </c>
      <c r="Y8" s="105">
        <f t="shared" si="1"/>
        <v>0</v>
      </c>
      <c r="Z8" s="105">
        <f t="shared" si="1"/>
        <v>3.33</v>
      </c>
      <c r="AA8" s="105">
        <f t="shared" si="1"/>
        <v>0</v>
      </c>
      <c r="AB8" s="105">
        <f t="shared" si="1"/>
        <v>0</v>
      </c>
      <c r="AC8" s="105">
        <f t="shared" si="1"/>
        <v>0</v>
      </c>
      <c r="AD8" s="105">
        <f t="shared" si="1"/>
        <v>3.61</v>
      </c>
      <c r="AE8" s="105">
        <f t="shared" si="1"/>
        <v>0</v>
      </c>
      <c r="AF8" s="105">
        <f t="shared" si="1"/>
        <v>0.7</v>
      </c>
      <c r="AG8" s="105">
        <f t="shared" si="1"/>
        <v>0</v>
      </c>
      <c r="AH8" s="105">
        <f t="shared" si="1"/>
        <v>0</v>
      </c>
      <c r="AI8" s="105">
        <f t="shared" si="1"/>
        <v>0</v>
      </c>
      <c r="AJ8" s="105">
        <f t="shared" si="1"/>
        <v>0</v>
      </c>
      <c r="AK8" s="105">
        <f t="shared" si="1"/>
        <v>0</v>
      </c>
      <c r="AL8" s="105">
        <f t="shared" si="1"/>
        <v>0</v>
      </c>
      <c r="AM8" s="105">
        <f t="shared" si="1"/>
        <v>0</v>
      </c>
      <c r="AN8" s="105">
        <f t="shared" si="1"/>
        <v>0</v>
      </c>
      <c r="AO8" s="105">
        <f t="shared" si="1"/>
        <v>0</v>
      </c>
      <c r="AP8" s="105">
        <f t="shared" si="1"/>
        <v>0</v>
      </c>
      <c r="AQ8" s="105">
        <f t="shared" si="1"/>
        <v>0</v>
      </c>
      <c r="AR8" s="105">
        <f t="shared" si="1"/>
        <v>0</v>
      </c>
      <c r="AS8" s="105">
        <f t="shared" si="1"/>
        <v>23.64</v>
      </c>
      <c r="AT8" s="108">
        <f>F48</f>
        <v>474.17</v>
      </c>
      <c r="AU8" s="93"/>
      <c r="AV8" s="132" t="s">
        <v>194</v>
      </c>
    </row>
    <row r="9" spans="1:48" s="111" customFormat="1" ht="15">
      <c r="A9" s="99"/>
      <c r="B9" s="100" t="s">
        <v>191</v>
      </c>
      <c r="C9" s="108" t="s">
        <v>77</v>
      </c>
      <c r="D9" s="102">
        <v>497.81</v>
      </c>
      <c r="E9" s="109">
        <f>SUM(H9:P9)</f>
        <v>11</v>
      </c>
      <c r="F9" s="105">
        <f>SUM(H9)</f>
        <v>0</v>
      </c>
      <c r="G9" s="110">
        <f>D9-AS9</f>
        <v>474.17</v>
      </c>
      <c r="H9" s="77"/>
      <c r="I9" s="77"/>
      <c r="J9" s="77"/>
      <c r="K9" s="77"/>
      <c r="L9" s="77"/>
      <c r="M9" s="77"/>
      <c r="N9" s="77"/>
      <c r="O9" s="77"/>
      <c r="P9" s="77">
        <v>11</v>
      </c>
      <c r="Q9" s="105">
        <f>SUM(R9:AQ9)</f>
        <v>12.639999999999999</v>
      </c>
      <c r="R9" s="77"/>
      <c r="S9" s="77"/>
      <c r="T9" s="77"/>
      <c r="U9" s="77"/>
      <c r="V9" s="77"/>
      <c r="W9" s="77">
        <v>1</v>
      </c>
      <c r="X9" s="77">
        <v>4</v>
      </c>
      <c r="Y9" s="77"/>
      <c r="Z9" s="77">
        <v>3.33</v>
      </c>
      <c r="AA9" s="77"/>
      <c r="AB9" s="77"/>
      <c r="AC9" s="77"/>
      <c r="AD9" s="77">
        <v>3.61</v>
      </c>
      <c r="AE9" s="77"/>
      <c r="AF9" s="77">
        <v>0.7</v>
      </c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105">
        <f>SUM(R9:AR9,H9:P9)</f>
        <v>23.64</v>
      </c>
      <c r="AT9" s="108">
        <f>G48</f>
        <v>474.17</v>
      </c>
      <c r="AU9" s="93"/>
      <c r="AV9" s="132" t="s">
        <v>195</v>
      </c>
    </row>
    <row r="10" spans="1:48" s="111" customFormat="1" ht="15">
      <c r="A10" s="99"/>
      <c r="B10" s="100" t="s">
        <v>192</v>
      </c>
      <c r="C10" s="108" t="s">
        <v>190</v>
      </c>
      <c r="D10" s="102">
        <v>0</v>
      </c>
      <c r="E10" s="109">
        <f>SUM(G10,I10:P10)</f>
        <v>0</v>
      </c>
      <c r="F10" s="105">
        <f>SUM(G10)</f>
        <v>0</v>
      </c>
      <c r="G10" s="77"/>
      <c r="H10" s="110">
        <f>D10-AS10</f>
        <v>0</v>
      </c>
      <c r="I10" s="77"/>
      <c r="J10" s="77"/>
      <c r="K10" s="77"/>
      <c r="L10" s="77"/>
      <c r="M10" s="77"/>
      <c r="N10" s="77"/>
      <c r="O10" s="77"/>
      <c r="P10" s="77"/>
      <c r="Q10" s="105">
        <f t="shared" ref="Q10:Q17" si="2">SUM(R10:AQ10)</f>
        <v>0</v>
      </c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105">
        <f>SUM(R10:AR10,I10:P10,G10)</f>
        <v>0</v>
      </c>
      <c r="AT10" s="108">
        <f>H48</f>
        <v>0</v>
      </c>
      <c r="AU10" s="93"/>
      <c r="AV10" s="132" t="s">
        <v>196</v>
      </c>
    </row>
    <row r="11" spans="1:48" s="111" customFormat="1" ht="15">
      <c r="A11" s="99" t="s">
        <v>2</v>
      </c>
      <c r="B11" s="100" t="s">
        <v>102</v>
      </c>
      <c r="C11" s="108" t="s">
        <v>51</v>
      </c>
      <c r="D11" s="102">
        <v>4.5199999999999996</v>
      </c>
      <c r="E11" s="109">
        <f>SUM(G11:H11,J11:P11)</f>
        <v>0</v>
      </c>
      <c r="F11" s="105">
        <f>SUM(G11:H11)</f>
        <v>0</v>
      </c>
      <c r="G11" s="77"/>
      <c r="H11" s="77"/>
      <c r="I11" s="110">
        <f>D11-AS11</f>
        <v>3.8199999999999994</v>
      </c>
      <c r="J11" s="77"/>
      <c r="K11" s="77"/>
      <c r="L11" s="77"/>
      <c r="M11" s="77"/>
      <c r="N11" s="77"/>
      <c r="O11" s="77"/>
      <c r="P11" s="77"/>
      <c r="Q11" s="105">
        <f t="shared" si="2"/>
        <v>0.7</v>
      </c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>
        <v>0.7</v>
      </c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105">
        <f>SUM(R11:AR11,J11:P11,G11:H11)</f>
        <v>0.7</v>
      </c>
      <c r="AT11" s="108">
        <f>I48</f>
        <v>3.8199999999999994</v>
      </c>
      <c r="AU11" s="93"/>
    </row>
    <row r="12" spans="1:48" s="111" customFormat="1" ht="15">
      <c r="A12" s="99" t="s">
        <v>3</v>
      </c>
      <c r="B12" s="100" t="s">
        <v>34</v>
      </c>
      <c r="C12" s="108" t="s">
        <v>39</v>
      </c>
      <c r="D12" s="102">
        <v>116.79</v>
      </c>
      <c r="E12" s="109">
        <f>SUM(G12:I12,K12:P12)</f>
        <v>0</v>
      </c>
      <c r="F12" s="105">
        <f t="shared" ref="F12:F17" si="3">SUM(G12:H12)</f>
        <v>0</v>
      </c>
      <c r="G12" s="77"/>
      <c r="H12" s="77"/>
      <c r="I12" s="77"/>
      <c r="J12" s="110">
        <f>D12-AS12</f>
        <v>116.54</v>
      </c>
      <c r="K12" s="77"/>
      <c r="L12" s="77"/>
      <c r="M12" s="77"/>
      <c r="N12" s="77"/>
      <c r="O12" s="77"/>
      <c r="P12" s="77"/>
      <c r="Q12" s="105">
        <f t="shared" si="2"/>
        <v>0.25</v>
      </c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>
        <v>0.25</v>
      </c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105">
        <f>SUM(R12:AR12,K12:P12,G12:I12)</f>
        <v>0.25</v>
      </c>
      <c r="AT12" s="108">
        <f>J48</f>
        <v>116.54</v>
      </c>
      <c r="AU12" s="93"/>
    </row>
    <row r="13" spans="1:48" s="111" customFormat="1" ht="15">
      <c r="A13" s="99" t="s">
        <v>4</v>
      </c>
      <c r="B13" s="100" t="s">
        <v>11</v>
      </c>
      <c r="C13" s="108" t="s">
        <v>22</v>
      </c>
      <c r="D13" s="102">
        <v>0</v>
      </c>
      <c r="E13" s="109">
        <f>SUM(G13:J13,L13:P13)</f>
        <v>0</v>
      </c>
      <c r="F13" s="105">
        <f t="shared" si="3"/>
        <v>0</v>
      </c>
      <c r="G13" s="77"/>
      <c r="H13" s="77"/>
      <c r="I13" s="77"/>
      <c r="J13" s="77"/>
      <c r="K13" s="110">
        <f>D13-AS13</f>
        <v>0</v>
      </c>
      <c r="L13" s="77"/>
      <c r="M13" s="77"/>
      <c r="N13" s="77"/>
      <c r="O13" s="77"/>
      <c r="P13" s="77"/>
      <c r="Q13" s="105">
        <f t="shared" si="2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105">
        <f>SUM(R13:AR13,L13:P13,G13:J13)</f>
        <v>0</v>
      </c>
      <c r="AT13" s="108">
        <f>K48</f>
        <v>0</v>
      </c>
      <c r="AU13" s="93"/>
    </row>
    <row r="14" spans="1:48" s="111" customFormat="1" ht="15">
      <c r="A14" s="99" t="s">
        <v>5</v>
      </c>
      <c r="B14" s="100" t="s">
        <v>12</v>
      </c>
      <c r="C14" s="108" t="s">
        <v>23</v>
      </c>
      <c r="D14" s="102">
        <v>0</v>
      </c>
      <c r="E14" s="109">
        <f>SUM(G14:K14,M14:P14)</f>
        <v>0</v>
      </c>
      <c r="F14" s="105">
        <f t="shared" si="3"/>
        <v>0</v>
      </c>
      <c r="G14" s="77"/>
      <c r="H14" s="77"/>
      <c r="I14" s="77"/>
      <c r="J14" s="77"/>
      <c r="K14" s="77"/>
      <c r="L14" s="110">
        <f>D14-AS14</f>
        <v>0</v>
      </c>
      <c r="M14" s="77"/>
      <c r="N14" s="77"/>
      <c r="O14" s="77"/>
      <c r="P14" s="77"/>
      <c r="Q14" s="105">
        <f t="shared" si="2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105">
        <f>SUM(R14:AR14,M14:P14,G14:K14)</f>
        <v>0</v>
      </c>
      <c r="AT14" s="108">
        <f>L48</f>
        <v>0</v>
      </c>
      <c r="AU14" s="93"/>
    </row>
    <row r="15" spans="1:48" s="111" customFormat="1" ht="15">
      <c r="A15" s="99" t="s">
        <v>36</v>
      </c>
      <c r="B15" s="100" t="s">
        <v>35</v>
      </c>
      <c r="C15" s="108" t="s">
        <v>40</v>
      </c>
      <c r="D15" s="102">
        <v>14.33</v>
      </c>
      <c r="E15" s="109">
        <f>SUM(G15:L15,N15:P15)</f>
        <v>0</v>
      </c>
      <c r="F15" s="105">
        <f t="shared" si="3"/>
        <v>0</v>
      </c>
      <c r="G15" s="77"/>
      <c r="H15" s="77"/>
      <c r="I15" s="77"/>
      <c r="J15" s="77"/>
      <c r="K15" s="77"/>
      <c r="L15" s="77"/>
      <c r="M15" s="110">
        <f>D15-AS15</f>
        <v>14.33</v>
      </c>
      <c r="N15" s="77"/>
      <c r="O15" s="77"/>
      <c r="P15" s="77"/>
      <c r="Q15" s="105">
        <f t="shared" si="2"/>
        <v>0</v>
      </c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105">
        <f>SUM(R15:AR15,N15:P15,G15:L15)</f>
        <v>0</v>
      </c>
      <c r="AT15" s="108">
        <f>M48</f>
        <v>14.33</v>
      </c>
      <c r="AU15" s="93"/>
    </row>
    <row r="16" spans="1:48" s="111" customFormat="1" ht="15">
      <c r="A16" s="99" t="s">
        <v>37</v>
      </c>
      <c r="B16" s="100" t="s">
        <v>83</v>
      </c>
      <c r="C16" s="108" t="s">
        <v>71</v>
      </c>
      <c r="D16" s="102">
        <v>25.74</v>
      </c>
      <c r="E16" s="109">
        <f>SUM(G16:M16,O16:P16)</f>
        <v>0</v>
      </c>
      <c r="F16" s="105">
        <f t="shared" si="3"/>
        <v>0</v>
      </c>
      <c r="G16" s="77"/>
      <c r="H16" s="77"/>
      <c r="I16" s="77"/>
      <c r="J16" s="77"/>
      <c r="K16" s="77"/>
      <c r="L16" s="77"/>
      <c r="M16" s="77"/>
      <c r="N16" s="110">
        <f>D16-AS16</f>
        <v>25.74</v>
      </c>
      <c r="O16" s="77"/>
      <c r="P16" s="77"/>
      <c r="Q16" s="105">
        <f t="shared" si="2"/>
        <v>0</v>
      </c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105">
        <f>SUM(R16:AR16,O16:P16,G16:M16)</f>
        <v>0</v>
      </c>
      <c r="AT16" s="108">
        <f>N48</f>
        <v>33.739999999999995</v>
      </c>
      <c r="AU16" s="93"/>
    </row>
    <row r="17" spans="1:47" s="111" customFormat="1" ht="15">
      <c r="A17" s="99" t="s">
        <v>47</v>
      </c>
      <c r="B17" s="100" t="s">
        <v>45</v>
      </c>
      <c r="C17" s="108" t="s">
        <v>46</v>
      </c>
      <c r="D17" s="102">
        <v>0</v>
      </c>
      <c r="E17" s="109">
        <f>SUM(G17:N17,P17)</f>
        <v>0</v>
      </c>
      <c r="F17" s="105">
        <f t="shared" si="3"/>
        <v>0</v>
      </c>
      <c r="G17" s="77"/>
      <c r="H17" s="77"/>
      <c r="I17" s="77"/>
      <c r="J17" s="77"/>
      <c r="K17" s="77"/>
      <c r="L17" s="77"/>
      <c r="M17" s="77"/>
      <c r="N17" s="77"/>
      <c r="O17" s="110">
        <f>D17-AS17</f>
        <v>0</v>
      </c>
      <c r="P17" s="77"/>
      <c r="Q17" s="105">
        <f t="shared" si="2"/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105">
        <f>SUM(R17:AR17,P17,G17:N17)</f>
        <v>0</v>
      </c>
      <c r="AT17" s="108">
        <f>O48</f>
        <v>0</v>
      </c>
      <c r="AU17" s="93"/>
    </row>
    <row r="18" spans="1:47" s="111" customFormat="1" ht="15">
      <c r="A18" s="99" t="s">
        <v>176</v>
      </c>
      <c r="B18" s="100" t="s">
        <v>52</v>
      </c>
      <c r="C18" s="108" t="s">
        <v>53</v>
      </c>
      <c r="D18" s="102">
        <v>3.29</v>
      </c>
      <c r="E18" s="109">
        <f>SUM(G18:O18)</f>
        <v>0</v>
      </c>
      <c r="F18" s="105">
        <f>SUM(G18:H18)</f>
        <v>0</v>
      </c>
      <c r="G18" s="77"/>
      <c r="H18" s="77"/>
      <c r="I18" s="77"/>
      <c r="J18" s="77"/>
      <c r="K18" s="77"/>
      <c r="L18" s="77"/>
      <c r="M18" s="77"/>
      <c r="N18" s="77"/>
      <c r="O18" s="77"/>
      <c r="P18" s="110">
        <f>D18-AS18</f>
        <v>3.29</v>
      </c>
      <c r="Q18" s="105">
        <f>SUM(R18:AQ18)</f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105">
        <f>SUM(R18:AR18,G18:O18)</f>
        <v>0</v>
      </c>
      <c r="AT18" s="108">
        <f>P48</f>
        <v>14.29</v>
      </c>
      <c r="AU18" s="93"/>
    </row>
    <row r="19" spans="1:47" s="111" customFormat="1" ht="15">
      <c r="A19" s="99">
        <v>2</v>
      </c>
      <c r="B19" s="99" t="s">
        <v>32</v>
      </c>
      <c r="C19" s="108" t="s">
        <v>24</v>
      </c>
      <c r="D19" s="102">
        <v>273.42</v>
      </c>
      <c r="E19" s="109">
        <f>SUM(G19:P19)</f>
        <v>0</v>
      </c>
      <c r="F19" s="105">
        <f t="shared" ref="F19:F46" si="4">SUM(G19:H19)</f>
        <v>0</v>
      </c>
      <c r="G19" s="105">
        <f>SUM(G20:G45)</f>
        <v>0</v>
      </c>
      <c r="H19" s="105">
        <f t="shared" ref="H19:P19" si="5">SUM(H20:H45)</f>
        <v>0</v>
      </c>
      <c r="I19" s="105">
        <f t="shared" si="5"/>
        <v>0</v>
      </c>
      <c r="J19" s="105">
        <f t="shared" si="5"/>
        <v>0</v>
      </c>
      <c r="K19" s="105">
        <f t="shared" si="5"/>
        <v>0</v>
      </c>
      <c r="L19" s="105">
        <f t="shared" si="5"/>
        <v>0</v>
      </c>
      <c r="M19" s="105">
        <f t="shared" si="5"/>
        <v>0</v>
      </c>
      <c r="N19" s="105">
        <f t="shared" si="5"/>
        <v>0</v>
      </c>
      <c r="O19" s="105">
        <f t="shared" si="5"/>
        <v>0</v>
      </c>
      <c r="P19" s="105">
        <f t="shared" si="5"/>
        <v>0</v>
      </c>
      <c r="Q19" s="110">
        <f>D19-AS19</f>
        <v>273.3</v>
      </c>
      <c r="R19" s="105">
        <f>SUM(R21:R45)</f>
        <v>0</v>
      </c>
      <c r="S19" s="105">
        <f>SUM(S22:S45,S20)</f>
        <v>0</v>
      </c>
      <c r="T19" s="105">
        <f>SUM(T20:T21,T23:T45)</f>
        <v>0</v>
      </c>
      <c r="U19" s="105">
        <f>SUM(U20:U22,U24:U45)</f>
        <v>0</v>
      </c>
      <c r="V19" s="105">
        <f>SUM(V20:V23,V25:V45)</f>
        <v>0</v>
      </c>
      <c r="W19" s="105">
        <f>SUM(W20:W24,W26:W45)</f>
        <v>0</v>
      </c>
      <c r="X19" s="105">
        <f>SUM(X20:X25,X27:X45)</f>
        <v>0</v>
      </c>
      <c r="Y19" s="105">
        <f>SUM(Y20:Y26,Y28:Y45)</f>
        <v>0</v>
      </c>
      <c r="Z19" s="105">
        <f>SUM(Z20:Z27,Z29:Z45)</f>
        <v>0</v>
      </c>
      <c r="AA19" s="105">
        <f>SUM(AA20:AA28,AA30:AA45)</f>
        <v>0</v>
      </c>
      <c r="AB19" s="105">
        <f>SUM(AB20:AB29,AB31:AB45)</f>
        <v>0</v>
      </c>
      <c r="AC19" s="105">
        <f>SUM(AC20:AC30,AC32:AC45)</f>
        <v>0</v>
      </c>
      <c r="AD19" s="105">
        <f>SUM(AD20:AD31,AD33:AD45)</f>
        <v>0.12</v>
      </c>
      <c r="AE19" s="105">
        <f>SUM(AE20:AE32,AE34:AE45)</f>
        <v>0</v>
      </c>
      <c r="AF19" s="105">
        <f>SUM(AF20:AF33,AF35:AF45)</f>
        <v>0</v>
      </c>
      <c r="AG19" s="105">
        <f>SUM(AG20:AG34,AG36:AG45)</f>
        <v>0</v>
      </c>
      <c r="AH19" s="105">
        <f>SUM(AH20:AH35,AH37:AH45)</f>
        <v>0</v>
      </c>
      <c r="AI19" s="105">
        <f>SUM(AI20:AI36,AI38:AI45)</f>
        <v>0</v>
      </c>
      <c r="AJ19" s="105">
        <f>SUM(AJ20:AJ37,AJ39:AJ45)</f>
        <v>0</v>
      </c>
      <c r="AK19" s="105">
        <f>SUM(AK20:AK38,AK40:AK45)</f>
        <v>0</v>
      </c>
      <c r="AL19" s="105">
        <f>SUM(AL20:AL39,AL41:AL45)</f>
        <v>0</v>
      </c>
      <c r="AM19" s="105">
        <f>SUM(AM20:AM40,AM42:AM45)</f>
        <v>0</v>
      </c>
      <c r="AN19" s="105">
        <f>SUM(AN20:AN41,AN43:AN45)</f>
        <v>0</v>
      </c>
      <c r="AO19" s="105">
        <f>SUM(AO20:AO42,AO44:AO45)</f>
        <v>0</v>
      </c>
      <c r="AP19" s="105">
        <f>SUM(AP20:AP43,AP45)</f>
        <v>0</v>
      </c>
      <c r="AQ19" s="105">
        <f>SUM(AQ20:AQ44)</f>
        <v>0</v>
      </c>
      <c r="AR19" s="105">
        <f>SUM(AR20:AR45)</f>
        <v>0</v>
      </c>
      <c r="AS19" s="105">
        <f>SUM(AS20:AS45)</f>
        <v>0.12</v>
      </c>
      <c r="AT19" s="108">
        <f>Q48</f>
        <v>287.23</v>
      </c>
      <c r="AU19" s="93"/>
    </row>
    <row r="20" spans="1:47" s="111" customFormat="1" ht="15">
      <c r="A20" s="99" t="s">
        <v>17</v>
      </c>
      <c r="B20" s="100" t="s">
        <v>13</v>
      </c>
      <c r="C20" s="108" t="s">
        <v>25</v>
      </c>
      <c r="D20" s="102">
        <v>0</v>
      </c>
      <c r="E20" s="109">
        <f>SUM(G20:P20)</f>
        <v>0</v>
      </c>
      <c r="F20" s="105">
        <f t="shared" si="4"/>
        <v>0</v>
      </c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105">
        <f>SUM(S20:AQ20)</f>
        <v>0</v>
      </c>
      <c r="R20" s="110">
        <f>D20-AS20</f>
        <v>0</v>
      </c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105">
        <f>SUM(S20:AR20,G20:P20)</f>
        <v>0</v>
      </c>
      <c r="AT20" s="108">
        <f>R48</f>
        <v>0</v>
      </c>
      <c r="AU20" s="93"/>
    </row>
    <row r="21" spans="1:47" s="111" customFormat="1" ht="15">
      <c r="A21" s="99" t="s">
        <v>6</v>
      </c>
      <c r="B21" s="100" t="s">
        <v>14</v>
      </c>
      <c r="C21" s="108" t="s">
        <v>26</v>
      </c>
      <c r="D21" s="102">
        <v>0</v>
      </c>
      <c r="E21" s="109">
        <f t="shared" ref="E21:E46" si="6">SUM(G21:P21)</f>
        <v>0</v>
      </c>
      <c r="F21" s="105">
        <f t="shared" si="4"/>
        <v>0</v>
      </c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105">
        <f>SUM(R21,T21:AQ21)</f>
        <v>0</v>
      </c>
      <c r="R21" s="77"/>
      <c r="S21" s="110">
        <f>D21-AS21</f>
        <v>0</v>
      </c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105">
        <f>SUM(T21:AR21,R21,G21:P21)</f>
        <v>0</v>
      </c>
      <c r="AT21" s="108">
        <f>S48</f>
        <v>0</v>
      </c>
      <c r="AU21" s="93"/>
    </row>
    <row r="22" spans="1:47" s="111" customFormat="1" ht="15">
      <c r="A22" s="99" t="s">
        <v>7</v>
      </c>
      <c r="B22" s="100" t="s">
        <v>15</v>
      </c>
      <c r="C22" s="108" t="s">
        <v>118</v>
      </c>
      <c r="D22" s="102">
        <v>0</v>
      </c>
      <c r="E22" s="109">
        <f t="shared" si="6"/>
        <v>0</v>
      </c>
      <c r="F22" s="105">
        <f t="shared" si="4"/>
        <v>0</v>
      </c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105">
        <f>SUM(R22:S22,U22:AQ22)</f>
        <v>0</v>
      </c>
      <c r="R22" s="77"/>
      <c r="S22" s="77"/>
      <c r="T22" s="110">
        <f>D22-AS22</f>
        <v>0</v>
      </c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105">
        <f>SUM(U22:AR22,R22:S22,G22:P22)</f>
        <v>0</v>
      </c>
      <c r="AT22" s="108">
        <f>T48</f>
        <v>0</v>
      </c>
      <c r="AU22" s="93"/>
    </row>
    <row r="23" spans="1:47" s="111" customFormat="1" ht="15">
      <c r="A23" s="99" t="s">
        <v>8</v>
      </c>
      <c r="B23" s="100" t="s">
        <v>80</v>
      </c>
      <c r="C23" s="108" t="s">
        <v>121</v>
      </c>
      <c r="D23" s="102">
        <v>0</v>
      </c>
      <c r="E23" s="109">
        <f t="shared" si="6"/>
        <v>0</v>
      </c>
      <c r="F23" s="105">
        <f t="shared" si="4"/>
        <v>0</v>
      </c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105">
        <f>SUM(R23:T23,V23:AQ23)</f>
        <v>0</v>
      </c>
      <c r="R23" s="77"/>
      <c r="S23" s="77"/>
      <c r="T23" s="77"/>
      <c r="U23" s="110">
        <f>D23-AS23</f>
        <v>0</v>
      </c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105">
        <f>SUM(V23:AR23,R23:T23,G23:P23)</f>
        <v>0</v>
      </c>
      <c r="AT23" s="108">
        <f>U48</f>
        <v>0</v>
      </c>
      <c r="AU23" s="93"/>
    </row>
    <row r="24" spans="1:47" s="111" customFormat="1" ht="15">
      <c r="A24" s="99" t="s">
        <v>9</v>
      </c>
      <c r="B24" s="100" t="s">
        <v>84</v>
      </c>
      <c r="C24" s="108" t="s">
        <v>122</v>
      </c>
      <c r="D24" s="102">
        <v>0</v>
      </c>
      <c r="E24" s="109">
        <f t="shared" si="6"/>
        <v>0</v>
      </c>
      <c r="F24" s="105">
        <f t="shared" si="4"/>
        <v>0</v>
      </c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105">
        <f>SUM(R24:U24,W24:AQ24)</f>
        <v>0</v>
      </c>
      <c r="R24" s="77"/>
      <c r="S24" s="77"/>
      <c r="T24" s="77"/>
      <c r="U24" s="77"/>
      <c r="V24" s="110">
        <f>D24-AS24</f>
        <v>0</v>
      </c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105">
        <f>SUM(W24:AR24,R24:U24,G24:P24)</f>
        <v>0</v>
      </c>
      <c r="AT24" s="108">
        <f>V48</f>
        <v>0</v>
      </c>
      <c r="AU24" s="93"/>
    </row>
    <row r="25" spans="1:47" s="111" customFormat="1" ht="15">
      <c r="A25" s="99" t="s">
        <v>10</v>
      </c>
      <c r="B25" s="100" t="s">
        <v>85</v>
      </c>
      <c r="C25" s="108" t="s">
        <v>120</v>
      </c>
      <c r="D25" s="102">
        <v>0</v>
      </c>
      <c r="E25" s="109">
        <f t="shared" si="6"/>
        <v>0</v>
      </c>
      <c r="F25" s="105">
        <f t="shared" si="4"/>
        <v>0</v>
      </c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105">
        <f>SUM(R25:V25,X25:AQ25)</f>
        <v>0</v>
      </c>
      <c r="R25" s="77"/>
      <c r="S25" s="77"/>
      <c r="T25" s="77"/>
      <c r="U25" s="77"/>
      <c r="V25" s="77"/>
      <c r="W25" s="110">
        <f>D25-AS25</f>
        <v>0</v>
      </c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105">
        <f>SUM(X25:AR25,R25:V25,G25:P25)</f>
        <v>0</v>
      </c>
      <c r="AT25" s="108">
        <f>W48</f>
        <v>1</v>
      </c>
      <c r="AU25" s="93"/>
    </row>
    <row r="26" spans="1:47" s="111" customFormat="1" ht="18">
      <c r="A26" s="99" t="s">
        <v>18</v>
      </c>
      <c r="B26" s="100" t="s">
        <v>86</v>
      </c>
      <c r="C26" s="108" t="s">
        <v>48</v>
      </c>
      <c r="D26" s="102">
        <v>0</v>
      </c>
      <c r="E26" s="109">
        <f t="shared" si="6"/>
        <v>0</v>
      </c>
      <c r="F26" s="105">
        <f t="shared" si="4"/>
        <v>0</v>
      </c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105">
        <f>SUM(R26:W26,Y26:AQ26)</f>
        <v>0</v>
      </c>
      <c r="R26" s="77"/>
      <c r="S26" s="77"/>
      <c r="T26" s="77"/>
      <c r="U26" s="77"/>
      <c r="V26" s="77"/>
      <c r="W26" s="77"/>
      <c r="X26" s="110">
        <f>D26-AS26</f>
        <v>0</v>
      </c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105">
        <f>SUM(Y26:AR26,R26:W26,G26:P26)</f>
        <v>0</v>
      </c>
      <c r="AT26" s="108">
        <f>X48</f>
        <v>4</v>
      </c>
      <c r="AU26" s="93"/>
    </row>
    <row r="27" spans="1:47" s="111" customFormat="1" ht="20.25" customHeight="1">
      <c r="A27" s="99" t="s">
        <v>19</v>
      </c>
      <c r="B27" s="100" t="s">
        <v>87</v>
      </c>
      <c r="C27" s="108" t="s">
        <v>41</v>
      </c>
      <c r="D27" s="102">
        <v>0</v>
      </c>
      <c r="E27" s="109">
        <f t="shared" si="6"/>
        <v>0</v>
      </c>
      <c r="F27" s="105">
        <f t="shared" si="4"/>
        <v>0</v>
      </c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105">
        <f>SUM(R27:X27,Z27:AQ27)</f>
        <v>0</v>
      </c>
      <c r="R27" s="77"/>
      <c r="S27" s="77"/>
      <c r="T27" s="77"/>
      <c r="U27" s="77"/>
      <c r="V27" s="77"/>
      <c r="W27" s="77"/>
      <c r="X27" s="77"/>
      <c r="Y27" s="110">
        <f>D27-AS27</f>
        <v>0</v>
      </c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105">
        <f>SUM(Z27:AR27,R27:X27,G27:P27)</f>
        <v>0</v>
      </c>
      <c r="AT27" s="108">
        <f>Y48</f>
        <v>0</v>
      </c>
      <c r="AU27" s="93"/>
    </row>
    <row r="28" spans="1:47" s="111" customFormat="1" ht="20.25" customHeight="1">
      <c r="A28" s="99" t="s">
        <v>42</v>
      </c>
      <c r="B28" s="100" t="s">
        <v>126</v>
      </c>
      <c r="C28" s="108" t="s">
        <v>27</v>
      </c>
      <c r="D28" s="102">
        <v>166.5</v>
      </c>
      <c r="E28" s="109">
        <f t="shared" si="6"/>
        <v>0</v>
      </c>
      <c r="F28" s="105">
        <f t="shared" si="4"/>
        <v>0</v>
      </c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105">
        <f>SUM(R28:Y28,AA28:AQ28)</f>
        <v>0.12</v>
      </c>
      <c r="R28" s="77"/>
      <c r="S28" s="77"/>
      <c r="T28" s="77"/>
      <c r="U28" s="77"/>
      <c r="V28" s="77"/>
      <c r="W28" s="77"/>
      <c r="X28" s="77"/>
      <c r="Y28" s="77"/>
      <c r="Z28" s="110">
        <f>D28-AS28</f>
        <v>166.38</v>
      </c>
      <c r="AA28" s="77"/>
      <c r="AB28" s="77"/>
      <c r="AC28" s="77"/>
      <c r="AD28" s="77">
        <v>0.12</v>
      </c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105">
        <f>SUM(AA28:AR28,R28:Y28,G28:P28)</f>
        <v>0.12</v>
      </c>
      <c r="AT28" s="108">
        <f>Z48</f>
        <v>169.91</v>
      </c>
      <c r="AU28" s="93"/>
    </row>
    <row r="29" spans="1:47" s="111" customFormat="1" ht="15">
      <c r="A29" s="99" t="s">
        <v>125</v>
      </c>
      <c r="B29" s="100" t="s">
        <v>101</v>
      </c>
      <c r="C29" s="100" t="s">
        <v>140</v>
      </c>
      <c r="D29" s="102">
        <v>0</v>
      </c>
      <c r="E29" s="109">
        <f t="shared" si="6"/>
        <v>0</v>
      </c>
      <c r="F29" s="105">
        <f t="shared" si="4"/>
        <v>0</v>
      </c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105">
        <f>SUM(R29:Z29,AB29:AQ29)</f>
        <v>0</v>
      </c>
      <c r="R29" s="77"/>
      <c r="S29" s="77"/>
      <c r="T29" s="77"/>
      <c r="U29" s="77"/>
      <c r="V29" s="77"/>
      <c r="W29" s="77"/>
      <c r="X29" s="77"/>
      <c r="Y29" s="77"/>
      <c r="Z29" s="77"/>
      <c r="AA29" s="110">
        <f>D29-AS29</f>
        <v>0</v>
      </c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105">
        <f>SUM(AB29:AR29,R29:Z29,G29:P29)</f>
        <v>0</v>
      </c>
      <c r="AT29" s="108">
        <f>AA48</f>
        <v>0</v>
      </c>
      <c r="AU29" s="93"/>
    </row>
    <row r="30" spans="1:47" s="111" customFormat="1" ht="15">
      <c r="A30" s="99" t="s">
        <v>167</v>
      </c>
      <c r="B30" s="100" t="s">
        <v>116</v>
      </c>
      <c r="C30" s="108" t="s">
        <v>119</v>
      </c>
      <c r="D30" s="102">
        <v>0</v>
      </c>
      <c r="E30" s="109">
        <f t="shared" si="6"/>
        <v>0</v>
      </c>
      <c r="F30" s="105">
        <f t="shared" si="4"/>
        <v>0</v>
      </c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105">
        <f>SUM(R30:AA30,AC30:AQ30)</f>
        <v>0</v>
      </c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110">
        <f>D30-AS30</f>
        <v>0</v>
      </c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105">
        <f>SUM(AC30:AR30,R30:AA30,G30:P30)</f>
        <v>0</v>
      </c>
      <c r="AT30" s="108">
        <f>AB48</f>
        <v>0</v>
      </c>
      <c r="AU30" s="93"/>
    </row>
    <row r="31" spans="1:47" s="111" customFormat="1" ht="15">
      <c r="A31" s="99" t="s">
        <v>168</v>
      </c>
      <c r="B31" s="100" t="s">
        <v>81</v>
      </c>
      <c r="C31" s="108" t="s">
        <v>70</v>
      </c>
      <c r="D31" s="102">
        <v>0</v>
      </c>
      <c r="E31" s="109">
        <f t="shared" si="6"/>
        <v>0</v>
      </c>
      <c r="F31" s="105">
        <f t="shared" si="4"/>
        <v>0</v>
      </c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105">
        <f>SUM(R31:AB31,AD31:AQ31)</f>
        <v>0</v>
      </c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110">
        <f>D31-AS31</f>
        <v>0</v>
      </c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105">
        <f>SUM(AD31:AR31,R31:AB31,G31:P31)</f>
        <v>0</v>
      </c>
      <c r="AT31" s="108">
        <f>AC48</f>
        <v>0</v>
      </c>
      <c r="AU31" s="93"/>
    </row>
    <row r="32" spans="1:47" s="111" customFormat="1" ht="15">
      <c r="A32" s="99" t="s">
        <v>169</v>
      </c>
      <c r="B32" s="100" t="s">
        <v>88</v>
      </c>
      <c r="C32" s="108" t="s">
        <v>93</v>
      </c>
      <c r="D32" s="102">
        <v>55.39</v>
      </c>
      <c r="E32" s="109">
        <f t="shared" si="6"/>
        <v>0</v>
      </c>
      <c r="F32" s="105">
        <f t="shared" si="4"/>
        <v>0</v>
      </c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105">
        <f>SUM(R32:AC32,AE32:AQ32)</f>
        <v>0</v>
      </c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110">
        <f>D32-AS32</f>
        <v>55.39</v>
      </c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105">
        <f>SUM(AE32:AR32,R32:AC32,G32:P32)</f>
        <v>0</v>
      </c>
      <c r="AT32" s="108">
        <f>AD48</f>
        <v>60.09</v>
      </c>
      <c r="AU32" s="93"/>
    </row>
    <row r="33" spans="1:47" s="111" customFormat="1" ht="15">
      <c r="A33" s="99" t="s">
        <v>170</v>
      </c>
      <c r="B33" s="100" t="s">
        <v>89</v>
      </c>
      <c r="C33" s="108" t="s">
        <v>94</v>
      </c>
      <c r="D33" s="102">
        <v>0</v>
      </c>
      <c r="E33" s="109">
        <f t="shared" si="6"/>
        <v>0</v>
      </c>
      <c r="F33" s="105">
        <f t="shared" si="4"/>
        <v>0</v>
      </c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105">
        <f>SUM(R33:AD33,AF33:AQ33)</f>
        <v>0</v>
      </c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110">
        <f>D33-AS33</f>
        <v>0</v>
      </c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105">
        <f>SUM(AF33:AR33,R33:AD33,G33:P33)</f>
        <v>0</v>
      </c>
      <c r="AT33" s="108">
        <f>AE48</f>
        <v>0</v>
      </c>
      <c r="AU33" s="93"/>
    </row>
    <row r="34" spans="1:47" s="111" customFormat="1" ht="15">
      <c r="A34" s="99" t="s">
        <v>171</v>
      </c>
      <c r="B34" s="100" t="s">
        <v>90</v>
      </c>
      <c r="C34" s="108" t="s">
        <v>98</v>
      </c>
      <c r="D34" s="102">
        <v>0.85</v>
      </c>
      <c r="E34" s="109">
        <f t="shared" si="6"/>
        <v>0</v>
      </c>
      <c r="F34" s="105">
        <f t="shared" si="4"/>
        <v>0</v>
      </c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105">
        <f>SUM(R34:AE34,AG34:AQ34)</f>
        <v>0</v>
      </c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110">
        <f>D34-AS34</f>
        <v>0.85</v>
      </c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105">
        <f>SUM(AG34:AR34,R34:AE34,G34:P34)</f>
        <v>0</v>
      </c>
      <c r="AT34" s="108">
        <f>AF48</f>
        <v>1.5499999999999998</v>
      </c>
      <c r="AU34" s="93"/>
    </row>
    <row r="35" spans="1:47" s="111" customFormat="1" ht="18">
      <c r="A35" s="99" t="s">
        <v>172</v>
      </c>
      <c r="B35" s="100" t="s">
        <v>113</v>
      </c>
      <c r="C35" s="108" t="s">
        <v>95</v>
      </c>
      <c r="D35" s="102">
        <v>0</v>
      </c>
      <c r="E35" s="109">
        <f t="shared" si="6"/>
        <v>0</v>
      </c>
      <c r="F35" s="105">
        <f t="shared" si="4"/>
        <v>0</v>
      </c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105">
        <f>SUM(R35:AF35,AH35:AQ35)</f>
        <v>0</v>
      </c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110">
        <f>D35-AS35</f>
        <v>0</v>
      </c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105">
        <f>SUM(AH35:AR35,R35:AF35,G35:P35)</f>
        <v>0</v>
      </c>
      <c r="AT35" s="108">
        <f>AG48</f>
        <v>0</v>
      </c>
      <c r="AU35" s="93"/>
    </row>
    <row r="36" spans="1:47" s="111" customFormat="1" ht="15">
      <c r="A36" s="99" t="s">
        <v>173</v>
      </c>
      <c r="B36" s="100" t="s">
        <v>117</v>
      </c>
      <c r="C36" s="108" t="s">
        <v>114</v>
      </c>
      <c r="D36" s="102">
        <v>0</v>
      </c>
      <c r="E36" s="109">
        <f t="shared" si="6"/>
        <v>0</v>
      </c>
      <c r="F36" s="105">
        <f t="shared" si="4"/>
        <v>0</v>
      </c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105">
        <f>SUM(R36:AG36,AI36:AQ36)</f>
        <v>0</v>
      </c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110">
        <f>D36-AS36</f>
        <v>0</v>
      </c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105">
        <f>SUM(AI36:AR36,R36:AG36,G36:P36)</f>
        <v>0</v>
      </c>
      <c r="AT36" s="108">
        <f>AH48</f>
        <v>0</v>
      </c>
      <c r="AU36" s="93"/>
    </row>
    <row r="37" spans="1:47" s="111" customFormat="1" ht="15">
      <c r="A37" s="99" t="s">
        <v>174</v>
      </c>
      <c r="B37" s="100" t="s">
        <v>91</v>
      </c>
      <c r="C37" s="108" t="s">
        <v>96</v>
      </c>
      <c r="D37" s="102">
        <v>1.38</v>
      </c>
      <c r="E37" s="109">
        <f t="shared" si="6"/>
        <v>0</v>
      </c>
      <c r="F37" s="105">
        <f t="shared" si="4"/>
        <v>0</v>
      </c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105">
        <f>SUM(R37:AH37,AJ37:AQ37)</f>
        <v>0</v>
      </c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110">
        <f>D37-AS37</f>
        <v>1.38</v>
      </c>
      <c r="AJ37" s="77"/>
      <c r="AK37" s="77"/>
      <c r="AL37" s="77"/>
      <c r="AM37" s="77"/>
      <c r="AN37" s="77"/>
      <c r="AO37" s="77"/>
      <c r="AP37" s="77"/>
      <c r="AQ37" s="77"/>
      <c r="AR37" s="77"/>
      <c r="AS37" s="105">
        <f>SUM(AJ37:AR37,R37:AH37,G37:P37)</f>
        <v>0</v>
      </c>
      <c r="AT37" s="108">
        <f>AI48</f>
        <v>1.38</v>
      </c>
      <c r="AU37" s="93"/>
    </row>
    <row r="38" spans="1:47" s="111" customFormat="1" ht="18">
      <c r="A38" s="99" t="s">
        <v>175</v>
      </c>
      <c r="B38" s="100" t="s">
        <v>92</v>
      </c>
      <c r="C38" s="108" t="s">
        <v>43</v>
      </c>
      <c r="D38" s="102">
        <v>27.54</v>
      </c>
      <c r="E38" s="109">
        <f t="shared" si="6"/>
        <v>0</v>
      </c>
      <c r="F38" s="105">
        <f t="shared" si="4"/>
        <v>0</v>
      </c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105">
        <f>SUM(R38:AI38,AK38:AQ38)</f>
        <v>0</v>
      </c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110">
        <f>D38-AS38</f>
        <v>27.54</v>
      </c>
      <c r="AK38" s="77"/>
      <c r="AL38" s="77"/>
      <c r="AM38" s="77"/>
      <c r="AN38" s="77"/>
      <c r="AO38" s="77"/>
      <c r="AP38" s="77"/>
      <c r="AQ38" s="77"/>
      <c r="AR38" s="77"/>
      <c r="AS38" s="105">
        <f>SUM(AK38:AR38,R38:AI38,G38:P38)</f>
        <v>0</v>
      </c>
      <c r="AT38" s="108">
        <f>AJ48</f>
        <v>27.54</v>
      </c>
      <c r="AU38" s="93"/>
    </row>
    <row r="39" spans="1:47" s="111" customFormat="1" ht="18">
      <c r="A39" s="99" t="s">
        <v>177</v>
      </c>
      <c r="B39" s="100" t="s">
        <v>99</v>
      </c>
      <c r="C39" s="108" t="s">
        <v>49</v>
      </c>
      <c r="D39" s="102">
        <v>2.88</v>
      </c>
      <c r="E39" s="109">
        <f t="shared" si="6"/>
        <v>0</v>
      </c>
      <c r="F39" s="105">
        <f t="shared" si="4"/>
        <v>0</v>
      </c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105">
        <f>SUM(R39:AJ39,AL39:AQ39)</f>
        <v>0</v>
      </c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110">
        <f>D39-AS39</f>
        <v>2.88</v>
      </c>
      <c r="AL39" s="77"/>
      <c r="AM39" s="77"/>
      <c r="AN39" s="77"/>
      <c r="AO39" s="77"/>
      <c r="AP39" s="77"/>
      <c r="AQ39" s="77"/>
      <c r="AR39" s="77"/>
      <c r="AS39" s="105">
        <f>SUM(AL39:AR39,R39:AJ39,G39:P39)</f>
        <v>0</v>
      </c>
      <c r="AT39" s="108">
        <f>AK48</f>
        <v>2.88</v>
      </c>
      <c r="AU39" s="93"/>
    </row>
    <row r="40" spans="1:47" s="111" customFormat="1" ht="15">
      <c r="A40" s="99" t="s">
        <v>178</v>
      </c>
      <c r="B40" s="100" t="s">
        <v>144</v>
      </c>
      <c r="C40" s="108" t="s">
        <v>142</v>
      </c>
      <c r="D40" s="102">
        <v>1.76</v>
      </c>
      <c r="E40" s="109">
        <f t="shared" si="6"/>
        <v>0</v>
      </c>
      <c r="F40" s="105">
        <f t="shared" si="4"/>
        <v>0</v>
      </c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105">
        <f>SUM(R40:AK40,AM40:AQ40)</f>
        <v>0</v>
      </c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110">
        <f>D40-AS40</f>
        <v>1.76</v>
      </c>
      <c r="AM40" s="77"/>
      <c r="AN40" s="77"/>
      <c r="AO40" s="77"/>
      <c r="AP40" s="77"/>
      <c r="AQ40" s="77"/>
      <c r="AR40" s="77"/>
      <c r="AS40" s="105">
        <f>SUM(AM40:AR40,R40:AK40,G40:P40)</f>
        <v>0</v>
      </c>
      <c r="AT40" s="108">
        <f>AL48</f>
        <v>1.76</v>
      </c>
      <c r="AU40" s="93"/>
    </row>
    <row r="41" spans="1:47" s="111" customFormat="1" ht="18">
      <c r="A41" s="99" t="s">
        <v>179</v>
      </c>
      <c r="B41" s="100" t="s">
        <v>145</v>
      </c>
      <c r="C41" s="108" t="s">
        <v>143</v>
      </c>
      <c r="D41" s="102">
        <v>0</v>
      </c>
      <c r="E41" s="109">
        <f t="shared" si="6"/>
        <v>0</v>
      </c>
      <c r="F41" s="105">
        <f t="shared" si="4"/>
        <v>0</v>
      </c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105">
        <f>SUM(R41:AL41,AN41:AQ41)</f>
        <v>0</v>
      </c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110">
        <f>D41-AS41</f>
        <v>0</v>
      </c>
      <c r="AN41" s="77"/>
      <c r="AO41" s="77"/>
      <c r="AP41" s="77"/>
      <c r="AQ41" s="77"/>
      <c r="AR41" s="77"/>
      <c r="AS41" s="105">
        <f>SUM(AN41:AR41,R41:AL41,G41:P41)</f>
        <v>0</v>
      </c>
      <c r="AT41" s="108">
        <f>AM48</f>
        <v>0</v>
      </c>
      <c r="AU41" s="93"/>
    </row>
    <row r="42" spans="1:47" s="111" customFormat="1" ht="15">
      <c r="A42" s="99" t="s">
        <v>180</v>
      </c>
      <c r="B42" s="100" t="s">
        <v>141</v>
      </c>
      <c r="C42" s="108" t="s">
        <v>100</v>
      </c>
      <c r="D42" s="102">
        <v>2.67</v>
      </c>
      <c r="E42" s="109">
        <f t="shared" si="6"/>
        <v>0</v>
      </c>
      <c r="F42" s="105">
        <f t="shared" si="4"/>
        <v>0</v>
      </c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105">
        <f>SUM(R42:AM42,AO42:AQ42)</f>
        <v>0</v>
      </c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110">
        <f>D42-AS42</f>
        <v>2.67</v>
      </c>
      <c r="AO42" s="77"/>
      <c r="AP42" s="77"/>
      <c r="AQ42" s="77"/>
      <c r="AR42" s="77"/>
      <c r="AS42" s="105">
        <f>SUM(AO42:AR42,R42:AM42,G42:P42)</f>
        <v>0</v>
      </c>
      <c r="AT42" s="108">
        <f>AN48</f>
        <v>2.67</v>
      </c>
      <c r="AU42" s="93"/>
    </row>
    <row r="43" spans="1:47" s="111" customFormat="1" ht="15">
      <c r="A43" s="99" t="s">
        <v>181</v>
      </c>
      <c r="B43" s="100" t="s">
        <v>147</v>
      </c>
      <c r="C43" s="108" t="s">
        <v>148</v>
      </c>
      <c r="D43" s="102">
        <v>14.46</v>
      </c>
      <c r="E43" s="109">
        <f t="shared" si="6"/>
        <v>0</v>
      </c>
      <c r="F43" s="105">
        <f t="shared" si="4"/>
        <v>0</v>
      </c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105">
        <f>SUM(R43:AN43,AP43:AQ43)</f>
        <v>0</v>
      </c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110">
        <f>D43-AS43</f>
        <v>14.46</v>
      </c>
      <c r="AP43" s="77"/>
      <c r="AQ43" s="77"/>
      <c r="AR43" s="77"/>
      <c r="AS43" s="105">
        <f>SUM(AP43:AR43,R43:AN43,G43:P43)</f>
        <v>0</v>
      </c>
      <c r="AT43" s="108">
        <f>AO48</f>
        <v>14.46</v>
      </c>
      <c r="AU43" s="93"/>
    </row>
    <row r="44" spans="1:47" s="111" customFormat="1" ht="15">
      <c r="A44" s="99" t="s">
        <v>182</v>
      </c>
      <c r="B44" s="100" t="s">
        <v>146</v>
      </c>
      <c r="C44" s="108" t="s">
        <v>149</v>
      </c>
      <c r="D44" s="102">
        <v>0</v>
      </c>
      <c r="E44" s="109">
        <f t="shared" si="6"/>
        <v>0</v>
      </c>
      <c r="F44" s="105">
        <f t="shared" si="4"/>
        <v>0</v>
      </c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105">
        <f>SUM(R44:AO44,AQ44)</f>
        <v>0</v>
      </c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110">
        <f>D44-AS44</f>
        <v>0</v>
      </c>
      <c r="AQ44" s="77"/>
      <c r="AR44" s="77"/>
      <c r="AS44" s="105">
        <f>SUM(AQ44:AR44,R44:AO44,G44:P44)</f>
        <v>0</v>
      </c>
      <c r="AT44" s="108">
        <f>AP48</f>
        <v>0</v>
      </c>
      <c r="AU44" s="93"/>
    </row>
    <row r="45" spans="1:47" s="111" customFormat="1" ht="15">
      <c r="A45" s="99" t="s">
        <v>183</v>
      </c>
      <c r="B45" s="100" t="s">
        <v>74</v>
      </c>
      <c r="C45" s="108" t="s">
        <v>75</v>
      </c>
      <c r="D45" s="102">
        <v>0</v>
      </c>
      <c r="E45" s="109">
        <f t="shared" si="6"/>
        <v>0</v>
      </c>
      <c r="F45" s="105">
        <f t="shared" si="4"/>
        <v>0</v>
      </c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105">
        <f>SUM(R45:AP45)</f>
        <v>0</v>
      </c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110">
        <f>D45-AS45</f>
        <v>0</v>
      </c>
      <c r="AR45" s="77"/>
      <c r="AS45" s="105">
        <f>SUM(AR45,R45:AP45,G45:P45)</f>
        <v>0</v>
      </c>
      <c r="AT45" s="108">
        <f>AQ48</f>
        <v>0</v>
      </c>
      <c r="AU45" s="93"/>
    </row>
    <row r="46" spans="1:47" s="111" customFormat="1" ht="15">
      <c r="A46" s="112">
        <v>3</v>
      </c>
      <c r="B46" s="113" t="s">
        <v>69</v>
      </c>
      <c r="C46" s="114" t="s">
        <v>82</v>
      </c>
      <c r="D46" s="102">
        <v>24.12</v>
      </c>
      <c r="E46" s="109">
        <f t="shared" si="6"/>
        <v>8</v>
      </c>
      <c r="F46" s="105">
        <f t="shared" si="4"/>
        <v>0</v>
      </c>
      <c r="G46" s="77"/>
      <c r="H46" s="77"/>
      <c r="I46" s="77"/>
      <c r="J46" s="77"/>
      <c r="K46" s="77"/>
      <c r="L46" s="77"/>
      <c r="M46" s="77"/>
      <c r="N46" s="77">
        <v>8</v>
      </c>
      <c r="O46" s="77"/>
      <c r="P46" s="77"/>
      <c r="Q46" s="105">
        <f>SUM(R46:AQ46)</f>
        <v>0.22</v>
      </c>
      <c r="R46" s="77"/>
      <c r="S46" s="77"/>
      <c r="T46" s="77"/>
      <c r="U46" s="77"/>
      <c r="V46" s="77"/>
      <c r="W46" s="77"/>
      <c r="X46" s="77"/>
      <c r="Y46" s="77"/>
      <c r="Z46" s="77">
        <v>0.2</v>
      </c>
      <c r="AA46" s="77"/>
      <c r="AB46" s="77"/>
      <c r="AC46" s="77"/>
      <c r="AD46" s="77">
        <v>0.02</v>
      </c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110">
        <f>D46-AS46</f>
        <v>15.9</v>
      </c>
      <c r="AS46" s="105">
        <f>SUM(R46:AQ46,G46:P46)</f>
        <v>8.2200000000000006</v>
      </c>
      <c r="AT46" s="108">
        <f>AR48</f>
        <v>15.9</v>
      </c>
      <c r="AU46" s="93"/>
    </row>
    <row r="47" spans="1:47" ht="16.5" customHeight="1">
      <c r="A47" s="115"/>
      <c r="B47" s="116" t="s">
        <v>110</v>
      </c>
      <c r="C47" s="117"/>
      <c r="D47" s="77"/>
      <c r="E47" s="105">
        <f>SUM(G47:P47)</f>
        <v>19</v>
      </c>
      <c r="F47" s="105">
        <f>SUM(G47:H47)</f>
        <v>0</v>
      </c>
      <c r="G47" s="105">
        <f>SUM(G20:G46,G10:G18)</f>
        <v>0</v>
      </c>
      <c r="H47" s="105">
        <f>SUM(H20:H46,H11:H18,H9)</f>
        <v>0</v>
      </c>
      <c r="I47" s="105">
        <f>SUM(I20:I46,I12:I18,I9:I10)</f>
        <v>0</v>
      </c>
      <c r="J47" s="105">
        <f>SUM(J20:J46,J13:J18,J9:J11)</f>
        <v>0</v>
      </c>
      <c r="K47" s="105">
        <f>SUM(K20:K46,K14:K18,K9:K12)</f>
        <v>0</v>
      </c>
      <c r="L47" s="105">
        <f>SUM(L20:L46,L15:L18,L9:L13)</f>
        <v>0</v>
      </c>
      <c r="M47" s="105">
        <f>SUM(M20:M46,M16:M18,M9:M14)</f>
        <v>0</v>
      </c>
      <c r="N47" s="105">
        <f>SUM(N20:N46,N17:N18,N9:N15)</f>
        <v>8</v>
      </c>
      <c r="O47" s="105">
        <f>SUM(O20:O46,O18,O9:O16)</f>
        <v>0</v>
      </c>
      <c r="P47" s="105">
        <f>SUM(P20:P46,P9:P17)</f>
        <v>11</v>
      </c>
      <c r="Q47" s="105">
        <f>SUM(R47:AQ47)</f>
        <v>13.93</v>
      </c>
      <c r="R47" s="105">
        <f>SUM(R21:R46,R9:R18)</f>
        <v>0</v>
      </c>
      <c r="S47" s="105">
        <f>SUM(S22:S46,S20,S9:S18)</f>
        <v>0</v>
      </c>
      <c r="T47" s="105">
        <f>SUM(T23:T46,T20:T21,T9:T18)</f>
        <v>0</v>
      </c>
      <c r="U47" s="105">
        <f>SUM(U24:U46,U20:U22,U9:U18)</f>
        <v>0</v>
      </c>
      <c r="V47" s="105">
        <f>SUM(V25:V46,V20:V23,V9:V18)</f>
        <v>0</v>
      </c>
      <c r="W47" s="105">
        <f>SUM(W26:W46,W20:W24,W9:W18)</f>
        <v>1</v>
      </c>
      <c r="X47" s="105">
        <f>SUM(X27:X46,X20:X25,X9:X18)</f>
        <v>4</v>
      </c>
      <c r="Y47" s="105">
        <f>SUM(Y28:Y46,Y20:Y26,Y9:Y18)</f>
        <v>0</v>
      </c>
      <c r="Z47" s="105">
        <f>SUM(Z29:Z46,Z20:Z27,Z9:Z18)</f>
        <v>3.5300000000000002</v>
      </c>
      <c r="AA47" s="105">
        <f>SUM(AA30:AA46,AA20:AA28,AA9:AA18)</f>
        <v>0</v>
      </c>
      <c r="AB47" s="105">
        <f>SUM(AB31:AB46,AB20:AB29,AB9:AB18)</f>
        <v>0</v>
      </c>
      <c r="AC47" s="105">
        <f>SUM(AC32:AC46,AC20:AC30,AC9:AC18)</f>
        <v>0</v>
      </c>
      <c r="AD47" s="105">
        <f>SUM(AD33:AD46,AD20:AD31,AD9:AD18)</f>
        <v>4.7</v>
      </c>
      <c r="AE47" s="105">
        <f>SUM(AE34:AE46,AE20:AE32,AE9:AE18)</f>
        <v>0</v>
      </c>
      <c r="AF47" s="105">
        <f>SUM(AF35:AF46,AF20:AF33,AF9:AF18)</f>
        <v>0.7</v>
      </c>
      <c r="AG47" s="105">
        <f>SUM(AG36:AG46,AG20:AG34,AG9:AG18)</f>
        <v>0</v>
      </c>
      <c r="AH47" s="105">
        <f>SUM(AH37:AH46,AH20:AH35,AH9:AH18)</f>
        <v>0</v>
      </c>
      <c r="AI47" s="105">
        <f>SUM(AI9:AI18,AI20:AI36,AI38:AI46)</f>
        <v>0</v>
      </c>
      <c r="AJ47" s="105">
        <f>SUM(AJ39:AJ46,AJ20:AJ37,AJ9:AJ18)</f>
        <v>0</v>
      </c>
      <c r="AK47" s="105">
        <f>SUM(AK40:AK46,AK20:AK38,AK9:AK18)</f>
        <v>0</v>
      </c>
      <c r="AL47" s="105">
        <f>SUM(AL41:AL46,AL20:AL39,AL9:AL18)</f>
        <v>0</v>
      </c>
      <c r="AM47" s="105">
        <f>SUM(AM42:AM46,AM20:AM40,AM9:AM18)</f>
        <v>0</v>
      </c>
      <c r="AN47" s="105">
        <f>SUM(AN43:AN46,AN20:AN41,AN9:AN18)</f>
        <v>0</v>
      </c>
      <c r="AO47" s="105">
        <f>SUM(AO44:AO46,AO20:AO42,AO9:AO18)</f>
        <v>0</v>
      </c>
      <c r="AP47" s="105">
        <f>SUM(AP45:AP46,AP20:AP43,AP9:AP18)</f>
        <v>0</v>
      </c>
      <c r="AQ47" s="105">
        <f>SUM(AQ46,AQ20:AQ44,AQ9:AQ18)</f>
        <v>0</v>
      </c>
      <c r="AR47" s="105">
        <f>SUM(AR20:AR45,AR9:AR18)</f>
        <v>0</v>
      </c>
      <c r="AS47" s="77"/>
      <c r="AT47" s="77"/>
    </row>
    <row r="48" spans="1:47" ht="16.5" customHeight="1">
      <c r="A48" s="118"/>
      <c r="B48" s="119" t="s">
        <v>111</v>
      </c>
      <c r="C48" s="120"/>
      <c r="D48" s="121"/>
      <c r="E48" s="121">
        <f>E47+E7</f>
        <v>656.89</v>
      </c>
      <c r="F48" s="121">
        <f>F8+F47</f>
        <v>474.17</v>
      </c>
      <c r="G48" s="121">
        <f>G47+G9</f>
        <v>474.17</v>
      </c>
      <c r="H48" s="121">
        <f>H10+H47</f>
        <v>0</v>
      </c>
      <c r="I48" s="121">
        <f>I11+I47</f>
        <v>3.8199999999999994</v>
      </c>
      <c r="J48" s="121">
        <f>J12+J47</f>
        <v>116.54</v>
      </c>
      <c r="K48" s="121">
        <f>K13+K47</f>
        <v>0</v>
      </c>
      <c r="L48" s="121">
        <f>L14+L47</f>
        <v>0</v>
      </c>
      <c r="M48" s="121">
        <f>M15+M47</f>
        <v>14.33</v>
      </c>
      <c r="N48" s="121">
        <f>N47+N16</f>
        <v>33.739999999999995</v>
      </c>
      <c r="O48" s="121">
        <f>O47+O17</f>
        <v>0</v>
      </c>
      <c r="P48" s="121">
        <f>P47+P18</f>
        <v>14.29</v>
      </c>
      <c r="Q48" s="121">
        <f>SUM(Q47,Q19)</f>
        <v>287.23</v>
      </c>
      <c r="R48" s="121">
        <f>R47+R20</f>
        <v>0</v>
      </c>
      <c r="S48" s="121">
        <f>S47+S21</f>
        <v>0</v>
      </c>
      <c r="T48" s="121">
        <f>T47+T22</f>
        <v>0</v>
      </c>
      <c r="U48" s="121">
        <f>U47+U23</f>
        <v>0</v>
      </c>
      <c r="V48" s="121">
        <f>+V47+V24</f>
        <v>0</v>
      </c>
      <c r="W48" s="121">
        <f>+W47+W25</f>
        <v>1</v>
      </c>
      <c r="X48" s="121">
        <f>X47+X26</f>
        <v>4</v>
      </c>
      <c r="Y48" s="121">
        <f>+Y47+Y27</f>
        <v>0</v>
      </c>
      <c r="Z48" s="121">
        <f>+Z47+Z28</f>
        <v>169.91</v>
      </c>
      <c r="AA48" s="121">
        <f>AA47+AA29</f>
        <v>0</v>
      </c>
      <c r="AB48" s="121">
        <f>AB47+AB30</f>
        <v>0</v>
      </c>
      <c r="AC48" s="121">
        <f>AC47+AC31</f>
        <v>0</v>
      </c>
      <c r="AD48" s="121">
        <f>AD47+AD32</f>
        <v>60.09</v>
      </c>
      <c r="AE48" s="121">
        <f>AE47+AE33</f>
        <v>0</v>
      </c>
      <c r="AF48" s="121">
        <f>AF47+AF34</f>
        <v>1.5499999999999998</v>
      </c>
      <c r="AG48" s="121">
        <f>AG47+AG35</f>
        <v>0</v>
      </c>
      <c r="AH48" s="121">
        <f>AH47+AH36</f>
        <v>0</v>
      </c>
      <c r="AI48" s="121">
        <f>AI47+AI37</f>
        <v>1.38</v>
      </c>
      <c r="AJ48" s="121">
        <f>AJ47+AJ38</f>
        <v>27.54</v>
      </c>
      <c r="AK48" s="121">
        <f>AK47+AK39</f>
        <v>2.88</v>
      </c>
      <c r="AL48" s="121">
        <f>AL47+AL40</f>
        <v>1.76</v>
      </c>
      <c r="AM48" s="121">
        <f>AM47+AM41</f>
        <v>0</v>
      </c>
      <c r="AN48" s="121">
        <f>AN47+AN42</f>
        <v>2.67</v>
      </c>
      <c r="AO48" s="121">
        <f>AO47+AO43</f>
        <v>14.46</v>
      </c>
      <c r="AP48" s="121">
        <f>AP47+AP44</f>
        <v>0</v>
      </c>
      <c r="AQ48" s="121">
        <f>AQ47+AQ45</f>
        <v>0</v>
      </c>
      <c r="AR48" s="121">
        <f>AR47+AR46</f>
        <v>15.9</v>
      </c>
      <c r="AS48" s="121"/>
      <c r="AT48" s="121"/>
    </row>
    <row r="51" spans="2:37" ht="15.75">
      <c r="B51" s="123" t="s">
        <v>156</v>
      </c>
      <c r="C51" s="124" t="s">
        <v>150</v>
      </c>
      <c r="D51" s="125"/>
      <c r="AA51" s="92"/>
      <c r="AB51" s="92"/>
      <c r="AC51" s="92"/>
      <c r="AD51" s="92"/>
      <c r="AE51" s="92"/>
      <c r="AF51" s="92"/>
      <c r="AG51" s="92"/>
      <c r="AH51" s="92"/>
      <c r="AI51" s="92"/>
      <c r="AJ51" s="126"/>
      <c r="AK51" s="126"/>
    </row>
    <row r="52" spans="2:37" ht="15.75">
      <c r="B52" s="123" t="s">
        <v>157</v>
      </c>
      <c r="C52" s="124" t="s">
        <v>151</v>
      </c>
      <c r="D52" s="125"/>
      <c r="AA52" s="92"/>
      <c r="AB52" s="92"/>
      <c r="AC52" s="92"/>
      <c r="AD52" s="92"/>
      <c r="AE52" s="92"/>
      <c r="AF52" s="92"/>
      <c r="AG52" s="92"/>
      <c r="AH52" s="92"/>
      <c r="AI52" s="92"/>
      <c r="AJ52" s="126"/>
      <c r="AK52" s="126"/>
    </row>
    <row r="53" spans="2:37" ht="15.75">
      <c r="B53" s="123" t="s">
        <v>158</v>
      </c>
      <c r="C53" s="124" t="s">
        <v>115</v>
      </c>
      <c r="D53" s="125"/>
      <c r="AA53" s="92"/>
      <c r="AB53" s="92"/>
      <c r="AC53" s="92"/>
      <c r="AD53" s="92"/>
      <c r="AE53" s="92"/>
      <c r="AF53" s="92"/>
      <c r="AG53" s="92"/>
      <c r="AH53" s="92"/>
      <c r="AI53" s="92"/>
      <c r="AJ53" s="126"/>
      <c r="AK53" s="126"/>
    </row>
    <row r="54" spans="2:37" ht="15.75">
      <c r="AA54" s="92"/>
      <c r="AB54" s="92"/>
      <c r="AC54" s="92"/>
      <c r="AD54" s="92"/>
      <c r="AE54" s="92"/>
      <c r="AF54" s="92"/>
      <c r="AG54" s="92"/>
      <c r="AH54" s="92"/>
      <c r="AI54" s="92"/>
      <c r="AJ54" s="126"/>
      <c r="AK54" s="126"/>
    </row>
    <row r="55" spans="2:37" ht="18">
      <c r="B55" s="123" t="s">
        <v>277</v>
      </c>
      <c r="C55" s="123" t="s">
        <v>268</v>
      </c>
      <c r="D55" s="125"/>
    </row>
    <row r="56" spans="2:37" ht="18">
      <c r="B56" s="123" t="s">
        <v>278</v>
      </c>
      <c r="C56" s="123" t="s">
        <v>269</v>
      </c>
      <c r="D56" s="125"/>
    </row>
    <row r="57" spans="2:37">
      <c r="B57" s="123" t="s">
        <v>279</v>
      </c>
      <c r="C57" s="123" t="s">
        <v>270</v>
      </c>
      <c r="D57" s="125"/>
    </row>
    <row r="58" spans="2:37">
      <c r="B58" s="123" t="s">
        <v>280</v>
      </c>
      <c r="C58" s="123" t="s">
        <v>271</v>
      </c>
      <c r="D58" s="125"/>
    </row>
    <row r="59" spans="2:37">
      <c r="B59" s="123" t="s">
        <v>281</v>
      </c>
      <c r="C59" s="123" t="s">
        <v>272</v>
      </c>
      <c r="D59" s="125"/>
    </row>
    <row r="60" spans="2:37" ht="18">
      <c r="B60" s="123" t="s">
        <v>282</v>
      </c>
      <c r="C60" s="123" t="s">
        <v>273</v>
      </c>
      <c r="D60" s="125"/>
    </row>
    <row r="61" spans="2:37" ht="18">
      <c r="B61" s="123" t="s">
        <v>283</v>
      </c>
      <c r="C61" s="123" t="s">
        <v>274</v>
      </c>
      <c r="D61" s="125"/>
    </row>
    <row r="62" spans="2:37">
      <c r="B62" s="123" t="s">
        <v>284</v>
      </c>
      <c r="C62" s="123" t="s">
        <v>275</v>
      </c>
      <c r="D62" s="125"/>
    </row>
    <row r="63" spans="2:37" ht="18">
      <c r="B63" s="123" t="s">
        <v>285</v>
      </c>
      <c r="C63" s="123" t="s">
        <v>276</v>
      </c>
      <c r="D63" s="125"/>
    </row>
    <row r="64" spans="2:37">
      <c r="B64" s="129"/>
    </row>
  </sheetData>
  <sheetProtection selectLockedCells="1"/>
  <mergeCells count="11">
    <mergeCell ref="B5:B6"/>
    <mergeCell ref="C5:C6"/>
    <mergeCell ref="D5:D6"/>
    <mergeCell ref="A1:B1"/>
    <mergeCell ref="A2:AS2"/>
    <mergeCell ref="A3:AT3"/>
    <mergeCell ref="AQ4:AT4"/>
    <mergeCell ref="F5:AR5"/>
    <mergeCell ref="AS5:AS6"/>
    <mergeCell ref="AT5:AT6"/>
    <mergeCell ref="A5:A6"/>
  </mergeCells>
  <phoneticPr fontId="28" type="noConversion"/>
  <pageMargins left="0.47" right="0.16" top="0.64" bottom="0.2" header="0.56999999999999995" footer="0.16"/>
  <pageSetup paperSize="8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64"/>
  <sheetViews>
    <sheetView zoomScaleNormal="100" workbookViewId="0">
      <pane xSplit="4" ySplit="6" topLeftCell="E40" activePane="bottomRight" state="frozen"/>
      <selection activeCell="L52" sqref="L52"/>
      <selection pane="topRight" activeCell="L52" sqref="L52"/>
      <selection pane="bottomLeft" activeCell="L52" sqref="L52"/>
      <selection pane="bottomRight" activeCell="L52" sqref="L52"/>
    </sheetView>
  </sheetViews>
  <sheetFormatPr defaultColWidth="7.85546875" defaultRowHeight="12.75"/>
  <cols>
    <col min="1" max="1" width="3.7109375" style="122" customWidth="1"/>
    <col min="2" max="2" width="21.5703125" style="127" customWidth="1"/>
    <col min="3" max="3" width="5.140625" style="128" customWidth="1"/>
    <col min="4" max="4" width="8.7109375" style="93" customWidth="1"/>
    <col min="5" max="7" width="5.7109375" style="93" bestFit="1" customWidth="1"/>
    <col min="8" max="8" width="4.28515625" style="93" bestFit="1" customWidth="1"/>
    <col min="9" max="10" width="5" style="93" bestFit="1" customWidth="1"/>
    <col min="11" max="11" width="4" style="93" bestFit="1" customWidth="1"/>
    <col min="12" max="12" width="4.140625" style="93" bestFit="1" customWidth="1"/>
    <col min="13" max="13" width="3.7109375" style="93" bestFit="1" customWidth="1"/>
    <col min="14" max="14" width="5" style="93" bestFit="1" customWidth="1"/>
    <col min="15" max="15" width="4.28515625" style="93" bestFit="1" customWidth="1"/>
    <col min="16" max="16" width="5" style="93" bestFit="1" customWidth="1"/>
    <col min="17" max="17" width="5.7109375" style="93" bestFit="1" customWidth="1"/>
    <col min="18" max="18" width="4" style="93" bestFit="1" customWidth="1"/>
    <col min="19" max="19" width="4.140625" style="93" bestFit="1" customWidth="1"/>
    <col min="20" max="20" width="4" style="93" bestFit="1" customWidth="1"/>
    <col min="21" max="21" width="3.7109375" style="93" bestFit="1" customWidth="1"/>
    <col min="22" max="22" width="4" style="93" bestFit="1" customWidth="1"/>
    <col min="23" max="24" width="4.28515625" style="93" bestFit="1" customWidth="1"/>
    <col min="25" max="25" width="3.7109375" style="93" bestFit="1" customWidth="1"/>
    <col min="26" max="26" width="5.7109375" style="93" bestFit="1" customWidth="1"/>
    <col min="27" max="27" width="4" style="93" bestFit="1" customWidth="1"/>
    <col min="28" max="29" width="4.140625" style="93" bestFit="1" customWidth="1"/>
    <col min="30" max="30" width="5.7109375" style="93" bestFit="1" customWidth="1"/>
    <col min="31" max="31" width="4" style="93" bestFit="1" customWidth="1"/>
    <col min="32" max="32" width="4.28515625" style="93" bestFit="1" customWidth="1"/>
    <col min="33" max="33" width="3.7109375" style="93" bestFit="1" customWidth="1"/>
    <col min="34" max="35" width="4.28515625" style="93" bestFit="1" customWidth="1"/>
    <col min="36" max="36" width="5" style="93" bestFit="1" customWidth="1"/>
    <col min="37" max="37" width="3.85546875" style="93" bestFit="1" customWidth="1"/>
    <col min="38" max="38" width="4.28515625" style="93" bestFit="1" customWidth="1"/>
    <col min="39" max="39" width="4.140625" style="93" bestFit="1" customWidth="1"/>
    <col min="40" max="40" width="4.28515625" style="93" bestFit="1" customWidth="1"/>
    <col min="41" max="41" width="5" style="93" bestFit="1" customWidth="1"/>
    <col min="42" max="42" width="4.7109375" style="93" bestFit="1" customWidth="1"/>
    <col min="43" max="43" width="4.140625" style="93" bestFit="1" customWidth="1"/>
    <col min="44" max="44" width="4.28515625" style="93" bestFit="1" customWidth="1"/>
    <col min="45" max="45" width="7.85546875" style="93" bestFit="1" customWidth="1"/>
    <col min="46" max="46" width="9.28515625" style="93" bestFit="1" customWidth="1"/>
    <col min="47" max="47" width="9.85546875" style="93" customWidth="1"/>
    <col min="48" max="48" width="41.42578125" style="93" customWidth="1"/>
    <col min="49" max="16384" width="7.85546875" style="93"/>
  </cols>
  <sheetData>
    <row r="1" spans="1:48" ht="15.75">
      <c r="A1" s="460" t="s">
        <v>197</v>
      </c>
      <c r="B1" s="460"/>
      <c r="C1" s="80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</row>
    <row r="2" spans="1:48" ht="14.25" customHeight="1">
      <c r="A2" s="461" t="s">
        <v>0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81"/>
    </row>
    <row r="3" spans="1:48" ht="15.75">
      <c r="A3" s="415" t="s">
        <v>198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5"/>
      <c r="AG3" s="415"/>
      <c r="AH3" s="415"/>
      <c r="AI3" s="415"/>
      <c r="AJ3" s="415"/>
      <c r="AK3" s="415"/>
      <c r="AL3" s="415"/>
      <c r="AM3" s="415"/>
      <c r="AN3" s="415"/>
      <c r="AO3" s="415"/>
      <c r="AP3" s="415"/>
      <c r="AQ3" s="415"/>
      <c r="AR3" s="415"/>
      <c r="AS3" s="415"/>
      <c r="AT3" s="415"/>
    </row>
    <row r="4" spans="1:48" ht="15.75">
      <c r="A4" s="94"/>
      <c r="B4" s="86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462" t="s">
        <v>28</v>
      </c>
      <c r="AR4" s="462"/>
      <c r="AS4" s="462"/>
      <c r="AT4" s="462"/>
    </row>
    <row r="5" spans="1:48" ht="14.25" customHeight="1">
      <c r="A5" s="463" t="s">
        <v>16</v>
      </c>
      <c r="B5" s="464" t="s">
        <v>155</v>
      </c>
      <c r="C5" s="457" t="s">
        <v>20</v>
      </c>
      <c r="D5" s="459" t="s">
        <v>127</v>
      </c>
      <c r="E5" s="95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59"/>
      <c r="AC5" s="459"/>
      <c r="AD5" s="459"/>
      <c r="AE5" s="459"/>
      <c r="AF5" s="459"/>
      <c r="AG5" s="459"/>
      <c r="AH5" s="459"/>
      <c r="AI5" s="459"/>
      <c r="AJ5" s="459"/>
      <c r="AK5" s="459"/>
      <c r="AL5" s="459"/>
      <c r="AM5" s="459"/>
      <c r="AN5" s="459"/>
      <c r="AO5" s="459"/>
      <c r="AP5" s="459"/>
      <c r="AQ5" s="459"/>
      <c r="AR5" s="459"/>
      <c r="AS5" s="459" t="s">
        <v>109</v>
      </c>
      <c r="AT5" s="459" t="s">
        <v>184</v>
      </c>
    </row>
    <row r="6" spans="1:48" s="98" customFormat="1" ht="36" customHeight="1">
      <c r="A6" s="463"/>
      <c r="B6" s="465"/>
      <c r="C6" s="458"/>
      <c r="D6" s="459"/>
      <c r="E6" s="96" t="s">
        <v>21</v>
      </c>
      <c r="F6" s="97" t="s">
        <v>79</v>
      </c>
      <c r="G6" s="95" t="s">
        <v>77</v>
      </c>
      <c r="H6" s="95" t="s">
        <v>190</v>
      </c>
      <c r="I6" s="95" t="s">
        <v>51</v>
      </c>
      <c r="J6" s="95" t="s">
        <v>39</v>
      </c>
      <c r="K6" s="95" t="s">
        <v>22</v>
      </c>
      <c r="L6" s="95" t="s">
        <v>23</v>
      </c>
      <c r="M6" s="95" t="s">
        <v>40</v>
      </c>
      <c r="N6" s="95" t="s">
        <v>71</v>
      </c>
      <c r="O6" s="95" t="s">
        <v>46</v>
      </c>
      <c r="P6" s="95" t="s">
        <v>53</v>
      </c>
      <c r="Q6" s="96" t="s">
        <v>24</v>
      </c>
      <c r="R6" s="95" t="s">
        <v>25</v>
      </c>
      <c r="S6" s="95" t="s">
        <v>26</v>
      </c>
      <c r="T6" s="95" t="s">
        <v>118</v>
      </c>
      <c r="U6" s="95" t="s">
        <v>121</v>
      </c>
      <c r="V6" s="95" t="s">
        <v>122</v>
      </c>
      <c r="W6" s="95" t="s">
        <v>120</v>
      </c>
      <c r="X6" s="95" t="s">
        <v>48</v>
      </c>
      <c r="Y6" s="95" t="s">
        <v>41</v>
      </c>
      <c r="Z6" s="95" t="s">
        <v>27</v>
      </c>
      <c r="AA6" s="95" t="s">
        <v>140</v>
      </c>
      <c r="AB6" s="95" t="s">
        <v>119</v>
      </c>
      <c r="AC6" s="95" t="s">
        <v>70</v>
      </c>
      <c r="AD6" s="95" t="s">
        <v>93</v>
      </c>
      <c r="AE6" s="95" t="s">
        <v>94</v>
      </c>
      <c r="AF6" s="95" t="s">
        <v>98</v>
      </c>
      <c r="AG6" s="95" t="s">
        <v>95</v>
      </c>
      <c r="AH6" s="95" t="s">
        <v>114</v>
      </c>
      <c r="AI6" s="95" t="s">
        <v>96</v>
      </c>
      <c r="AJ6" s="95" t="s">
        <v>43</v>
      </c>
      <c r="AK6" s="95" t="s">
        <v>49</v>
      </c>
      <c r="AL6" s="95" t="s">
        <v>142</v>
      </c>
      <c r="AM6" s="95" t="s">
        <v>143</v>
      </c>
      <c r="AN6" s="95" t="s">
        <v>100</v>
      </c>
      <c r="AO6" s="95" t="s">
        <v>148</v>
      </c>
      <c r="AP6" s="95" t="s">
        <v>149</v>
      </c>
      <c r="AQ6" s="95" t="s">
        <v>75</v>
      </c>
      <c r="AR6" s="95" t="s">
        <v>82</v>
      </c>
      <c r="AS6" s="459"/>
      <c r="AT6" s="459"/>
    </row>
    <row r="7" spans="1:48" s="98" customFormat="1" ht="17.25" customHeight="1">
      <c r="A7" s="99">
        <v>1</v>
      </c>
      <c r="B7" s="100" t="s">
        <v>31</v>
      </c>
      <c r="C7" s="101" t="s">
        <v>21</v>
      </c>
      <c r="D7" s="102">
        <v>524.85</v>
      </c>
      <c r="E7" s="103">
        <f>D7-AS7</f>
        <v>488.32000000000005</v>
      </c>
      <c r="F7" s="104">
        <f>SUM(F11:F18)</f>
        <v>0</v>
      </c>
      <c r="G7" s="104">
        <f>SUM(G10:G18)</f>
        <v>0</v>
      </c>
      <c r="H7" s="104">
        <f>SUM(H9,H11:H18)</f>
        <v>0</v>
      </c>
      <c r="I7" s="104">
        <f>SUM(I9:I10,I12:I18)</f>
        <v>17</v>
      </c>
      <c r="J7" s="104">
        <f>SUM(J9:J11,J13:J18)</f>
        <v>0</v>
      </c>
      <c r="K7" s="104">
        <f>SUM(K9:K12,K14:K18)</f>
        <v>0</v>
      </c>
      <c r="L7" s="104">
        <f>SUM(L9:L13,L15:L18)</f>
        <v>0</v>
      </c>
      <c r="M7" s="104">
        <f>SUM(M9:M14,M16:M18)</f>
        <v>0</v>
      </c>
      <c r="N7" s="104">
        <f>SUM(N9:N15,N17:N18)</f>
        <v>2</v>
      </c>
      <c r="O7" s="104">
        <f>SUM(O9:O16,O18)</f>
        <v>0</v>
      </c>
      <c r="P7" s="104">
        <f>SUM(P9:P17)</f>
        <v>7</v>
      </c>
      <c r="Q7" s="105">
        <f>SUM(Q9:Q18)</f>
        <v>10.530000000000001</v>
      </c>
      <c r="R7" s="104">
        <f>SUM(R9:R18)</f>
        <v>0</v>
      </c>
      <c r="S7" s="104">
        <f t="shared" ref="S7:AR7" si="0">SUM(S9:S18)</f>
        <v>0</v>
      </c>
      <c r="T7" s="104">
        <f t="shared" si="0"/>
        <v>0</v>
      </c>
      <c r="U7" s="104">
        <f t="shared" si="0"/>
        <v>0</v>
      </c>
      <c r="V7" s="104">
        <f t="shared" si="0"/>
        <v>0</v>
      </c>
      <c r="W7" s="104">
        <f t="shared" si="0"/>
        <v>1.5</v>
      </c>
      <c r="X7" s="104">
        <f t="shared" si="0"/>
        <v>2.2999999999999998</v>
      </c>
      <c r="Y7" s="104">
        <f t="shared" si="0"/>
        <v>0</v>
      </c>
      <c r="Z7" s="104">
        <f t="shared" si="0"/>
        <v>1.76</v>
      </c>
      <c r="AA7" s="104">
        <f t="shared" si="0"/>
        <v>0</v>
      </c>
      <c r="AB7" s="104">
        <f t="shared" si="0"/>
        <v>0</v>
      </c>
      <c r="AC7" s="104">
        <f t="shared" si="0"/>
        <v>0</v>
      </c>
      <c r="AD7" s="104">
        <f t="shared" si="0"/>
        <v>3.9699999999999998</v>
      </c>
      <c r="AE7" s="104">
        <f t="shared" si="0"/>
        <v>0</v>
      </c>
      <c r="AF7" s="104">
        <f t="shared" si="0"/>
        <v>0</v>
      </c>
      <c r="AG7" s="104">
        <f t="shared" si="0"/>
        <v>0</v>
      </c>
      <c r="AH7" s="104">
        <f t="shared" si="0"/>
        <v>0</v>
      </c>
      <c r="AI7" s="104">
        <f t="shared" si="0"/>
        <v>0</v>
      </c>
      <c r="AJ7" s="104">
        <f t="shared" si="0"/>
        <v>0</v>
      </c>
      <c r="AK7" s="104">
        <f t="shared" si="0"/>
        <v>0</v>
      </c>
      <c r="AL7" s="104">
        <f t="shared" si="0"/>
        <v>1</v>
      </c>
      <c r="AM7" s="104">
        <f t="shared" si="0"/>
        <v>0</v>
      </c>
      <c r="AN7" s="104">
        <f t="shared" si="0"/>
        <v>0</v>
      </c>
      <c r="AO7" s="104">
        <f t="shared" si="0"/>
        <v>0</v>
      </c>
      <c r="AP7" s="104">
        <f t="shared" si="0"/>
        <v>0</v>
      </c>
      <c r="AQ7" s="104">
        <f t="shared" si="0"/>
        <v>0</v>
      </c>
      <c r="AR7" s="104">
        <f t="shared" si="0"/>
        <v>0</v>
      </c>
      <c r="AS7" s="106">
        <f>SUM(AS9:AS18)</f>
        <v>36.53</v>
      </c>
      <c r="AT7" s="107">
        <f>E48</f>
        <v>516.32000000000005</v>
      </c>
      <c r="AV7" s="132" t="s">
        <v>193</v>
      </c>
    </row>
    <row r="8" spans="1:48" s="111" customFormat="1" ht="15">
      <c r="A8" s="99" t="s">
        <v>1</v>
      </c>
      <c r="B8" s="100" t="s">
        <v>78</v>
      </c>
      <c r="C8" s="108" t="s">
        <v>79</v>
      </c>
      <c r="D8" s="102">
        <v>488.69</v>
      </c>
      <c r="E8" s="109">
        <f>SUM(I8:P8)</f>
        <v>24</v>
      </c>
      <c r="F8" s="110">
        <f>D8-AS8</f>
        <v>454.15999999999997</v>
      </c>
      <c r="G8" s="105">
        <f>SUM(G10)</f>
        <v>0</v>
      </c>
      <c r="H8" s="105">
        <f>SUM(H9)</f>
        <v>0</v>
      </c>
      <c r="I8" s="105">
        <f>SUM(I9:I10)</f>
        <v>17</v>
      </c>
      <c r="J8" s="105">
        <f t="shared" ref="J8:AS8" si="1">SUM(J9:J10)</f>
        <v>0</v>
      </c>
      <c r="K8" s="105">
        <f t="shared" si="1"/>
        <v>0</v>
      </c>
      <c r="L8" s="105">
        <f t="shared" si="1"/>
        <v>0</v>
      </c>
      <c r="M8" s="105">
        <f t="shared" si="1"/>
        <v>0</v>
      </c>
      <c r="N8" s="105">
        <f t="shared" si="1"/>
        <v>2</v>
      </c>
      <c r="O8" s="105">
        <f t="shared" si="1"/>
        <v>0</v>
      </c>
      <c r="P8" s="105">
        <f t="shared" si="1"/>
        <v>5</v>
      </c>
      <c r="Q8" s="105">
        <f>SUM(Q9:Q10)</f>
        <v>10.530000000000001</v>
      </c>
      <c r="R8" s="105">
        <f t="shared" si="1"/>
        <v>0</v>
      </c>
      <c r="S8" s="105">
        <f t="shared" si="1"/>
        <v>0</v>
      </c>
      <c r="T8" s="105">
        <f t="shared" si="1"/>
        <v>0</v>
      </c>
      <c r="U8" s="105">
        <f t="shared" si="1"/>
        <v>0</v>
      </c>
      <c r="V8" s="105">
        <f t="shared" si="1"/>
        <v>0</v>
      </c>
      <c r="W8" s="105">
        <f t="shared" si="1"/>
        <v>1.5</v>
      </c>
      <c r="X8" s="105">
        <f t="shared" si="1"/>
        <v>2.2999999999999998</v>
      </c>
      <c r="Y8" s="105">
        <f t="shared" si="1"/>
        <v>0</v>
      </c>
      <c r="Z8" s="105">
        <f t="shared" si="1"/>
        <v>1.76</v>
      </c>
      <c r="AA8" s="105">
        <f t="shared" si="1"/>
        <v>0</v>
      </c>
      <c r="AB8" s="105">
        <f t="shared" si="1"/>
        <v>0</v>
      </c>
      <c r="AC8" s="105">
        <f t="shared" si="1"/>
        <v>0</v>
      </c>
      <c r="AD8" s="105">
        <f t="shared" si="1"/>
        <v>3.9699999999999998</v>
      </c>
      <c r="AE8" s="105">
        <f t="shared" si="1"/>
        <v>0</v>
      </c>
      <c r="AF8" s="105">
        <f t="shared" si="1"/>
        <v>0</v>
      </c>
      <c r="AG8" s="105">
        <f t="shared" si="1"/>
        <v>0</v>
      </c>
      <c r="AH8" s="105">
        <f t="shared" si="1"/>
        <v>0</v>
      </c>
      <c r="AI8" s="105">
        <f t="shared" si="1"/>
        <v>0</v>
      </c>
      <c r="AJ8" s="105">
        <f t="shared" si="1"/>
        <v>0</v>
      </c>
      <c r="AK8" s="105">
        <f t="shared" si="1"/>
        <v>0</v>
      </c>
      <c r="AL8" s="105">
        <f t="shared" si="1"/>
        <v>1</v>
      </c>
      <c r="AM8" s="105">
        <f t="shared" si="1"/>
        <v>0</v>
      </c>
      <c r="AN8" s="105">
        <f t="shared" si="1"/>
        <v>0</v>
      </c>
      <c r="AO8" s="105">
        <f t="shared" si="1"/>
        <v>0</v>
      </c>
      <c r="AP8" s="105">
        <f t="shared" si="1"/>
        <v>0</v>
      </c>
      <c r="AQ8" s="105">
        <f t="shared" si="1"/>
        <v>0</v>
      </c>
      <c r="AR8" s="105">
        <f t="shared" si="1"/>
        <v>0</v>
      </c>
      <c r="AS8" s="105">
        <f t="shared" si="1"/>
        <v>34.53</v>
      </c>
      <c r="AT8" s="108">
        <f>F48</f>
        <v>454.15999999999997</v>
      </c>
      <c r="AU8" s="93"/>
      <c r="AV8" s="132" t="s">
        <v>194</v>
      </c>
    </row>
    <row r="9" spans="1:48" s="111" customFormat="1" ht="15">
      <c r="A9" s="99"/>
      <c r="B9" s="100" t="s">
        <v>191</v>
      </c>
      <c r="C9" s="108" t="s">
        <v>77</v>
      </c>
      <c r="D9" s="102">
        <v>484.06</v>
      </c>
      <c r="E9" s="109">
        <f>SUM(H9:P9)</f>
        <v>24</v>
      </c>
      <c r="F9" s="105">
        <f>SUM(H9)</f>
        <v>0</v>
      </c>
      <c r="G9" s="110">
        <f>D9-AS9</f>
        <v>451.89</v>
      </c>
      <c r="H9" s="77"/>
      <c r="I9" s="77">
        <v>17</v>
      </c>
      <c r="J9" s="77"/>
      <c r="K9" s="77"/>
      <c r="L9" s="77"/>
      <c r="M9" s="77"/>
      <c r="N9" s="77">
        <v>2</v>
      </c>
      <c r="O9" s="77"/>
      <c r="P9" s="77">
        <v>5</v>
      </c>
      <c r="Q9" s="105">
        <f>SUM(R9:AQ9)</f>
        <v>8.17</v>
      </c>
      <c r="R9" s="77"/>
      <c r="S9" s="77"/>
      <c r="T9" s="77"/>
      <c r="U9" s="77"/>
      <c r="V9" s="77"/>
      <c r="W9" s="77">
        <v>1.5</v>
      </c>
      <c r="X9" s="77">
        <f>2+0.3</f>
        <v>2.2999999999999998</v>
      </c>
      <c r="Y9" s="77"/>
      <c r="Z9" s="77">
        <v>1.76</v>
      </c>
      <c r="AA9" s="77"/>
      <c r="AB9" s="77"/>
      <c r="AC9" s="77"/>
      <c r="AD9" s="77">
        <v>2.61</v>
      </c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105">
        <f>SUM(R9:AR9,H9:P9)</f>
        <v>32.17</v>
      </c>
      <c r="AT9" s="108">
        <f>G48</f>
        <v>451.89</v>
      </c>
      <c r="AU9" s="93"/>
      <c r="AV9" s="132" t="s">
        <v>195</v>
      </c>
    </row>
    <row r="10" spans="1:48" s="111" customFormat="1" ht="15">
      <c r="A10" s="99"/>
      <c r="B10" s="100" t="s">
        <v>192</v>
      </c>
      <c r="C10" s="108" t="s">
        <v>190</v>
      </c>
      <c r="D10" s="102">
        <v>4.63</v>
      </c>
      <c r="E10" s="109">
        <f>SUM(G10,I10:P10)</f>
        <v>0</v>
      </c>
      <c r="F10" s="105">
        <f>SUM(G10)</f>
        <v>0</v>
      </c>
      <c r="G10" s="77"/>
      <c r="H10" s="110">
        <f>D10-AS10</f>
        <v>2.2699999999999996</v>
      </c>
      <c r="I10" s="77"/>
      <c r="J10" s="77"/>
      <c r="K10" s="77"/>
      <c r="L10" s="77"/>
      <c r="M10" s="77"/>
      <c r="N10" s="77"/>
      <c r="O10" s="77"/>
      <c r="P10" s="77"/>
      <c r="Q10" s="105">
        <f t="shared" ref="Q10:Q17" si="2">SUM(R10:AQ10)</f>
        <v>2.3600000000000003</v>
      </c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>
        <v>1.36</v>
      </c>
      <c r="AE10" s="77"/>
      <c r="AF10" s="77"/>
      <c r="AG10" s="77"/>
      <c r="AH10" s="77"/>
      <c r="AI10" s="77"/>
      <c r="AJ10" s="77"/>
      <c r="AK10" s="77"/>
      <c r="AL10" s="77">
        <v>1</v>
      </c>
      <c r="AM10" s="77"/>
      <c r="AN10" s="77"/>
      <c r="AO10" s="77"/>
      <c r="AP10" s="77"/>
      <c r="AQ10" s="77"/>
      <c r="AR10" s="77"/>
      <c r="AS10" s="105">
        <f>SUM(R10:AR10,I10:P10,G10)</f>
        <v>2.3600000000000003</v>
      </c>
      <c r="AT10" s="108">
        <f>H48</f>
        <v>2.2699999999999996</v>
      </c>
      <c r="AU10" s="93"/>
      <c r="AV10" s="132" t="s">
        <v>196</v>
      </c>
    </row>
    <row r="11" spans="1:48" s="111" customFormat="1" ht="15">
      <c r="A11" s="99" t="s">
        <v>2</v>
      </c>
      <c r="B11" s="100" t="s">
        <v>102</v>
      </c>
      <c r="C11" s="108" t="s">
        <v>51</v>
      </c>
      <c r="D11" s="102">
        <v>0.94</v>
      </c>
      <c r="E11" s="109">
        <f>SUM(G11:H11,J11:P11)</f>
        <v>0</v>
      </c>
      <c r="F11" s="105">
        <f>SUM(G11:H11)</f>
        <v>0</v>
      </c>
      <c r="G11" s="77"/>
      <c r="H11" s="77"/>
      <c r="I11" s="110">
        <f>D11-AS11</f>
        <v>0.94</v>
      </c>
      <c r="J11" s="77"/>
      <c r="K11" s="77"/>
      <c r="L11" s="77"/>
      <c r="M11" s="77"/>
      <c r="N11" s="77"/>
      <c r="O11" s="77"/>
      <c r="P11" s="77"/>
      <c r="Q11" s="105">
        <f t="shared" si="2"/>
        <v>0</v>
      </c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105">
        <f>SUM(R11:AR11,J11:P11,G11:H11)</f>
        <v>0</v>
      </c>
      <c r="AT11" s="108">
        <f>I48</f>
        <v>17.940000000000001</v>
      </c>
      <c r="AU11" s="93"/>
    </row>
    <row r="12" spans="1:48" s="111" customFormat="1" ht="15">
      <c r="A12" s="99" t="s">
        <v>3</v>
      </c>
      <c r="B12" s="100" t="s">
        <v>34</v>
      </c>
      <c r="C12" s="108" t="s">
        <v>39</v>
      </c>
      <c r="D12" s="102">
        <v>14.33</v>
      </c>
      <c r="E12" s="109">
        <f>SUM(G12:I12,K12:P12)</f>
        <v>0</v>
      </c>
      <c r="F12" s="105">
        <f t="shared" ref="F12:F17" si="3">SUM(G12:H12)</f>
        <v>0</v>
      </c>
      <c r="G12" s="77"/>
      <c r="H12" s="77"/>
      <c r="I12" s="77"/>
      <c r="J12" s="110">
        <f>D12-AS12</f>
        <v>14.33</v>
      </c>
      <c r="K12" s="77"/>
      <c r="L12" s="77"/>
      <c r="M12" s="77"/>
      <c r="N12" s="77"/>
      <c r="O12" s="77"/>
      <c r="P12" s="77"/>
      <c r="Q12" s="105">
        <f t="shared" si="2"/>
        <v>0</v>
      </c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105">
        <f>SUM(R12:AR12,K12:P12,G12:I12)</f>
        <v>0</v>
      </c>
      <c r="AT12" s="108">
        <f>J48</f>
        <v>14.33</v>
      </c>
      <c r="AU12" s="93"/>
    </row>
    <row r="13" spans="1:48" s="111" customFormat="1" ht="15">
      <c r="A13" s="99" t="s">
        <v>4</v>
      </c>
      <c r="B13" s="100" t="s">
        <v>11</v>
      </c>
      <c r="C13" s="108" t="s">
        <v>22</v>
      </c>
      <c r="D13" s="102">
        <v>0</v>
      </c>
      <c r="E13" s="109">
        <f>SUM(G13:J13,L13:P13)</f>
        <v>0</v>
      </c>
      <c r="F13" s="105">
        <f t="shared" si="3"/>
        <v>0</v>
      </c>
      <c r="G13" s="77"/>
      <c r="H13" s="77"/>
      <c r="I13" s="77"/>
      <c r="J13" s="77"/>
      <c r="K13" s="110">
        <f>D13-AS13</f>
        <v>0</v>
      </c>
      <c r="L13" s="77"/>
      <c r="M13" s="77"/>
      <c r="N13" s="77"/>
      <c r="O13" s="77"/>
      <c r="P13" s="77"/>
      <c r="Q13" s="105">
        <f t="shared" si="2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105">
        <f>SUM(R13:AR13,L13:P13,G13:J13)</f>
        <v>0</v>
      </c>
      <c r="AT13" s="108">
        <f>K48</f>
        <v>0</v>
      </c>
      <c r="AU13" s="93"/>
    </row>
    <row r="14" spans="1:48" s="111" customFormat="1" ht="15">
      <c r="A14" s="99" t="s">
        <v>5</v>
      </c>
      <c r="B14" s="100" t="s">
        <v>12</v>
      </c>
      <c r="C14" s="108" t="s">
        <v>23</v>
      </c>
      <c r="D14" s="102">
        <v>0</v>
      </c>
      <c r="E14" s="109">
        <f>SUM(G14:K14,M14:P14)</f>
        <v>0</v>
      </c>
      <c r="F14" s="105">
        <f t="shared" si="3"/>
        <v>0</v>
      </c>
      <c r="G14" s="77"/>
      <c r="H14" s="77"/>
      <c r="I14" s="77"/>
      <c r="J14" s="77"/>
      <c r="K14" s="77"/>
      <c r="L14" s="110">
        <f>D14-AS14</f>
        <v>0</v>
      </c>
      <c r="M14" s="77"/>
      <c r="N14" s="77"/>
      <c r="O14" s="77"/>
      <c r="P14" s="77"/>
      <c r="Q14" s="105">
        <f t="shared" si="2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105">
        <f>SUM(R14:AR14,M14:P14,G14:K14)</f>
        <v>0</v>
      </c>
      <c r="AT14" s="108">
        <f>L48</f>
        <v>0</v>
      </c>
      <c r="AU14" s="93"/>
    </row>
    <row r="15" spans="1:48" s="111" customFormat="1" ht="15">
      <c r="A15" s="99" t="s">
        <v>36</v>
      </c>
      <c r="B15" s="100" t="s">
        <v>35</v>
      </c>
      <c r="C15" s="108" t="s">
        <v>40</v>
      </c>
      <c r="D15" s="102">
        <v>0</v>
      </c>
      <c r="E15" s="109">
        <f>SUM(G15:L15,N15:P15)</f>
        <v>0</v>
      </c>
      <c r="F15" s="105">
        <f t="shared" si="3"/>
        <v>0</v>
      </c>
      <c r="G15" s="77"/>
      <c r="H15" s="77"/>
      <c r="I15" s="77"/>
      <c r="J15" s="77"/>
      <c r="K15" s="77"/>
      <c r="L15" s="77"/>
      <c r="M15" s="110">
        <f>D15-AS15</f>
        <v>0</v>
      </c>
      <c r="N15" s="77"/>
      <c r="O15" s="77"/>
      <c r="P15" s="77"/>
      <c r="Q15" s="105">
        <f t="shared" si="2"/>
        <v>0</v>
      </c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105">
        <f>SUM(R15:AR15,N15:P15,G15:L15)</f>
        <v>0</v>
      </c>
      <c r="AT15" s="108">
        <f>M48</f>
        <v>0</v>
      </c>
      <c r="AU15" s="93"/>
    </row>
    <row r="16" spans="1:48" s="111" customFormat="1" ht="15">
      <c r="A16" s="99" t="s">
        <v>37</v>
      </c>
      <c r="B16" s="100" t="s">
        <v>83</v>
      </c>
      <c r="C16" s="108" t="s">
        <v>71</v>
      </c>
      <c r="D16" s="102">
        <v>12.29</v>
      </c>
      <c r="E16" s="109">
        <f>SUM(G16:M16,O16:P16)</f>
        <v>2</v>
      </c>
      <c r="F16" s="105">
        <f t="shared" si="3"/>
        <v>0</v>
      </c>
      <c r="G16" s="77"/>
      <c r="H16" s="77"/>
      <c r="I16" s="77"/>
      <c r="J16" s="77"/>
      <c r="K16" s="77"/>
      <c r="L16" s="77"/>
      <c r="M16" s="77"/>
      <c r="N16" s="110">
        <f>D16-AS16</f>
        <v>10.29</v>
      </c>
      <c r="O16" s="77"/>
      <c r="P16" s="77">
        <v>2</v>
      </c>
      <c r="Q16" s="105">
        <f t="shared" si="2"/>
        <v>0</v>
      </c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105">
        <f>SUM(R16:AR16,O16:P16,G16:M16)</f>
        <v>2</v>
      </c>
      <c r="AT16" s="108">
        <f>N48</f>
        <v>14.29</v>
      </c>
      <c r="AU16" s="93"/>
    </row>
    <row r="17" spans="1:47" s="111" customFormat="1" ht="15">
      <c r="A17" s="99" t="s">
        <v>47</v>
      </c>
      <c r="B17" s="100" t="s">
        <v>45</v>
      </c>
      <c r="C17" s="108" t="s">
        <v>46</v>
      </c>
      <c r="D17" s="102">
        <v>0</v>
      </c>
      <c r="E17" s="109">
        <f>SUM(G17:N17,P17)</f>
        <v>0</v>
      </c>
      <c r="F17" s="105">
        <f t="shared" si="3"/>
        <v>0</v>
      </c>
      <c r="G17" s="77"/>
      <c r="H17" s="77"/>
      <c r="I17" s="77"/>
      <c r="J17" s="77"/>
      <c r="K17" s="77"/>
      <c r="L17" s="77"/>
      <c r="M17" s="77"/>
      <c r="N17" s="77"/>
      <c r="O17" s="110">
        <f>D17-AS17</f>
        <v>0</v>
      </c>
      <c r="P17" s="77"/>
      <c r="Q17" s="105">
        <f t="shared" si="2"/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105">
        <f>SUM(R17:AR17,P17,G17:N17)</f>
        <v>0</v>
      </c>
      <c r="AT17" s="108">
        <f>O48</f>
        <v>0</v>
      </c>
      <c r="AU17" s="93"/>
    </row>
    <row r="18" spans="1:47" s="111" customFormat="1" ht="15">
      <c r="A18" s="99" t="s">
        <v>176</v>
      </c>
      <c r="B18" s="100" t="s">
        <v>52</v>
      </c>
      <c r="C18" s="108" t="s">
        <v>53</v>
      </c>
      <c r="D18" s="102">
        <v>8.6</v>
      </c>
      <c r="E18" s="109">
        <f>SUM(G18:O18)</f>
        <v>0</v>
      </c>
      <c r="F18" s="105">
        <f>SUM(G18:H18)</f>
        <v>0</v>
      </c>
      <c r="G18" s="77"/>
      <c r="H18" s="77"/>
      <c r="I18" s="77"/>
      <c r="J18" s="77"/>
      <c r="K18" s="77"/>
      <c r="L18" s="77"/>
      <c r="M18" s="77"/>
      <c r="N18" s="77"/>
      <c r="O18" s="77"/>
      <c r="P18" s="110">
        <f>D18-AS18</f>
        <v>8.6</v>
      </c>
      <c r="Q18" s="105">
        <f>SUM(R18:AQ18)</f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105">
        <f>SUM(R18:AR18,G18:O18)</f>
        <v>0</v>
      </c>
      <c r="AT18" s="108">
        <f>P48</f>
        <v>15.6</v>
      </c>
      <c r="AU18" s="93"/>
    </row>
    <row r="19" spans="1:47" s="111" customFormat="1" ht="15">
      <c r="A19" s="99">
        <v>2</v>
      </c>
      <c r="B19" s="99" t="s">
        <v>32</v>
      </c>
      <c r="C19" s="108" t="s">
        <v>24</v>
      </c>
      <c r="D19" s="102">
        <v>324.94</v>
      </c>
      <c r="E19" s="109">
        <f>SUM(G19:P19)</f>
        <v>0</v>
      </c>
      <c r="F19" s="105">
        <f t="shared" ref="F19:F46" si="4">SUM(G19:H19)</f>
        <v>0</v>
      </c>
      <c r="G19" s="105">
        <f>SUM(G20:G45)</f>
        <v>0</v>
      </c>
      <c r="H19" s="105">
        <f t="shared" ref="H19:P19" si="5">SUM(H20:H45)</f>
        <v>0</v>
      </c>
      <c r="I19" s="105">
        <f t="shared" si="5"/>
        <v>0</v>
      </c>
      <c r="J19" s="105">
        <f t="shared" si="5"/>
        <v>0</v>
      </c>
      <c r="K19" s="105">
        <f t="shared" si="5"/>
        <v>0</v>
      </c>
      <c r="L19" s="105">
        <f t="shared" si="5"/>
        <v>0</v>
      </c>
      <c r="M19" s="105">
        <f t="shared" si="5"/>
        <v>0</v>
      </c>
      <c r="N19" s="105">
        <f t="shared" si="5"/>
        <v>0</v>
      </c>
      <c r="O19" s="105">
        <f t="shared" si="5"/>
        <v>0</v>
      </c>
      <c r="P19" s="105">
        <f t="shared" si="5"/>
        <v>0</v>
      </c>
      <c r="Q19" s="110">
        <f>D19-AS19</f>
        <v>324.39999999999998</v>
      </c>
      <c r="R19" s="105">
        <f>SUM(R21:R45)</f>
        <v>0</v>
      </c>
      <c r="S19" s="105">
        <f>SUM(S22:S45,S20)</f>
        <v>0</v>
      </c>
      <c r="T19" s="105">
        <f>SUM(T20:T21,T23:T45)</f>
        <v>0</v>
      </c>
      <c r="U19" s="105">
        <f>SUM(U20:U22,U24:U45)</f>
        <v>0</v>
      </c>
      <c r="V19" s="105">
        <f>SUM(V20:V23,V25:V45)</f>
        <v>0</v>
      </c>
      <c r="W19" s="105">
        <f>SUM(W20:W24,W26:W45)</f>
        <v>0.2</v>
      </c>
      <c r="X19" s="105">
        <f>SUM(X20:X25,X27:X45)</f>
        <v>0</v>
      </c>
      <c r="Y19" s="105">
        <f>SUM(Y20:Y26,Y28:Y45)</f>
        <v>0</v>
      </c>
      <c r="Z19" s="105">
        <f>SUM(Z20:Z27,Z29:Z45)</f>
        <v>0.3</v>
      </c>
      <c r="AA19" s="105">
        <f>SUM(AA20:AA28,AA30:AA45)</f>
        <v>0</v>
      </c>
      <c r="AB19" s="105">
        <f>SUM(AB20:AB29,AB31:AB45)</f>
        <v>0</v>
      </c>
      <c r="AC19" s="105">
        <f>SUM(AC20:AC30,AC32:AC45)</f>
        <v>0</v>
      </c>
      <c r="AD19" s="105">
        <f>SUM(AD20:AD31,AD33:AD45)</f>
        <v>0.04</v>
      </c>
      <c r="AE19" s="105">
        <f>SUM(AE20:AE32,AE34:AE45)</f>
        <v>0</v>
      </c>
      <c r="AF19" s="105">
        <f>SUM(AF20:AF33,AF35:AF45)</f>
        <v>0</v>
      </c>
      <c r="AG19" s="105">
        <f>SUM(AG20:AG34,AG36:AG45)</f>
        <v>0</v>
      </c>
      <c r="AH19" s="105">
        <f>SUM(AH20:AH35,AH37:AH45)</f>
        <v>0</v>
      </c>
      <c r="AI19" s="105">
        <f>SUM(AI20:AI36,AI38:AI45)</f>
        <v>0</v>
      </c>
      <c r="AJ19" s="105">
        <f>SUM(AJ20:AJ37,AJ39:AJ45)</f>
        <v>0</v>
      </c>
      <c r="AK19" s="105">
        <f>SUM(AK20:AK38,AK40:AK45)</f>
        <v>0</v>
      </c>
      <c r="AL19" s="105">
        <f>SUM(AL20:AL39,AL41:AL45)</f>
        <v>0</v>
      </c>
      <c r="AM19" s="105">
        <f>SUM(AM20:AM40,AM42:AM45)</f>
        <v>0</v>
      </c>
      <c r="AN19" s="105">
        <f>SUM(AN20:AN41,AN43:AN45)</f>
        <v>0</v>
      </c>
      <c r="AO19" s="105">
        <f>SUM(AO20:AO42,AO44:AO45)</f>
        <v>0</v>
      </c>
      <c r="AP19" s="105">
        <f>SUM(AP20:AP43,AP45)</f>
        <v>0</v>
      </c>
      <c r="AQ19" s="105">
        <f>SUM(AQ20:AQ44)</f>
        <v>0</v>
      </c>
      <c r="AR19" s="105">
        <f>SUM(AR20:AR45)</f>
        <v>0</v>
      </c>
      <c r="AS19" s="105">
        <f>SUM(AS20:AS45)</f>
        <v>0.54</v>
      </c>
      <c r="AT19" s="108">
        <f>Q48</f>
        <v>338.34999999999997</v>
      </c>
      <c r="AU19" s="93"/>
    </row>
    <row r="20" spans="1:47" s="111" customFormat="1" ht="15">
      <c r="A20" s="99" t="s">
        <v>17</v>
      </c>
      <c r="B20" s="100" t="s">
        <v>13</v>
      </c>
      <c r="C20" s="108" t="s">
        <v>25</v>
      </c>
      <c r="D20" s="102">
        <v>0</v>
      </c>
      <c r="E20" s="109">
        <f>SUM(G20:P20)</f>
        <v>0</v>
      </c>
      <c r="F20" s="105">
        <f t="shared" si="4"/>
        <v>0</v>
      </c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105">
        <f>SUM(S20:AQ20)</f>
        <v>0</v>
      </c>
      <c r="R20" s="110">
        <f>D20-AS20</f>
        <v>0</v>
      </c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105">
        <f>SUM(S20:AR20,G20:P20)</f>
        <v>0</v>
      </c>
      <c r="AT20" s="108">
        <f>R48</f>
        <v>0</v>
      </c>
      <c r="AU20" s="93"/>
    </row>
    <row r="21" spans="1:47" s="111" customFormat="1" ht="15">
      <c r="A21" s="99" t="s">
        <v>6</v>
      </c>
      <c r="B21" s="100" t="s">
        <v>14</v>
      </c>
      <c r="C21" s="108" t="s">
        <v>26</v>
      </c>
      <c r="D21" s="102">
        <v>0</v>
      </c>
      <c r="E21" s="109">
        <f t="shared" ref="E21:E46" si="6">SUM(G21:P21)</f>
        <v>0</v>
      </c>
      <c r="F21" s="105">
        <f t="shared" si="4"/>
        <v>0</v>
      </c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105">
        <f>SUM(R21,T21:AQ21)</f>
        <v>0</v>
      </c>
      <c r="R21" s="77"/>
      <c r="S21" s="110">
        <f>D21-AS21</f>
        <v>0</v>
      </c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105">
        <f>SUM(T21:AR21,R21,G21:P21)</f>
        <v>0</v>
      </c>
      <c r="AT21" s="108">
        <f>S48</f>
        <v>0</v>
      </c>
      <c r="AU21" s="93"/>
    </row>
    <row r="22" spans="1:47" s="111" customFormat="1" ht="15">
      <c r="A22" s="99" t="s">
        <v>7</v>
      </c>
      <c r="B22" s="100" t="s">
        <v>15</v>
      </c>
      <c r="C22" s="108" t="s">
        <v>118</v>
      </c>
      <c r="D22" s="102">
        <v>0</v>
      </c>
      <c r="E22" s="109">
        <f t="shared" si="6"/>
        <v>0</v>
      </c>
      <c r="F22" s="105">
        <f t="shared" si="4"/>
        <v>0</v>
      </c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105">
        <f>SUM(R22:S22,U22:AQ22)</f>
        <v>0</v>
      </c>
      <c r="R22" s="77"/>
      <c r="S22" s="77"/>
      <c r="T22" s="110">
        <f>D22-AS22</f>
        <v>0</v>
      </c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105">
        <f>SUM(U22:AR22,R22:S22,G22:P22)</f>
        <v>0</v>
      </c>
      <c r="AT22" s="108">
        <f>T48</f>
        <v>0</v>
      </c>
      <c r="AU22" s="93"/>
    </row>
    <row r="23" spans="1:47" s="111" customFormat="1" ht="15">
      <c r="A23" s="99" t="s">
        <v>8</v>
      </c>
      <c r="B23" s="100" t="s">
        <v>80</v>
      </c>
      <c r="C23" s="108" t="s">
        <v>121</v>
      </c>
      <c r="D23" s="102">
        <v>0</v>
      </c>
      <c r="E23" s="109">
        <f t="shared" si="6"/>
        <v>0</v>
      </c>
      <c r="F23" s="105">
        <f t="shared" si="4"/>
        <v>0</v>
      </c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105">
        <f>SUM(R23:T23,V23:AQ23)</f>
        <v>0</v>
      </c>
      <c r="R23" s="77"/>
      <c r="S23" s="77"/>
      <c r="T23" s="77"/>
      <c r="U23" s="110">
        <f>D23-AS23</f>
        <v>0</v>
      </c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105">
        <f>SUM(V23:AR23,R23:T23,G23:P23)</f>
        <v>0</v>
      </c>
      <c r="AT23" s="108">
        <f>U48</f>
        <v>0</v>
      </c>
      <c r="AU23" s="93"/>
    </row>
    <row r="24" spans="1:47" s="111" customFormat="1" ht="15">
      <c r="A24" s="99" t="s">
        <v>9</v>
      </c>
      <c r="B24" s="100" t="s">
        <v>84</v>
      </c>
      <c r="C24" s="108" t="s">
        <v>122</v>
      </c>
      <c r="D24" s="102">
        <v>0</v>
      </c>
      <c r="E24" s="109">
        <f t="shared" si="6"/>
        <v>0</v>
      </c>
      <c r="F24" s="105">
        <f t="shared" si="4"/>
        <v>0</v>
      </c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105">
        <f>SUM(R24:U24,W24:AQ24)</f>
        <v>0</v>
      </c>
      <c r="R24" s="77"/>
      <c r="S24" s="77"/>
      <c r="T24" s="77"/>
      <c r="U24" s="77"/>
      <c r="V24" s="110">
        <f>D24-AS24</f>
        <v>0</v>
      </c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105">
        <f>SUM(W24:AR24,R24:U24,G24:P24)</f>
        <v>0</v>
      </c>
      <c r="AT24" s="108">
        <f>V48</f>
        <v>0</v>
      </c>
      <c r="AU24" s="93"/>
    </row>
    <row r="25" spans="1:47" s="111" customFormat="1" ht="15">
      <c r="A25" s="99" t="s">
        <v>10</v>
      </c>
      <c r="B25" s="100" t="s">
        <v>85</v>
      </c>
      <c r="C25" s="108" t="s">
        <v>120</v>
      </c>
      <c r="D25" s="102">
        <v>0.94</v>
      </c>
      <c r="E25" s="109">
        <f t="shared" si="6"/>
        <v>0</v>
      </c>
      <c r="F25" s="105">
        <f t="shared" si="4"/>
        <v>0</v>
      </c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105">
        <f>SUM(R25:V25,X25:AQ25)</f>
        <v>0</v>
      </c>
      <c r="R25" s="77"/>
      <c r="S25" s="77"/>
      <c r="T25" s="77"/>
      <c r="U25" s="77"/>
      <c r="V25" s="77"/>
      <c r="W25" s="110">
        <f>D25-AS25</f>
        <v>0.94</v>
      </c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105">
        <f>SUM(X25:AR25,R25:V25,G25:P25)</f>
        <v>0</v>
      </c>
      <c r="AT25" s="108">
        <f>W48</f>
        <v>2.6399999999999997</v>
      </c>
      <c r="AU25" s="93"/>
    </row>
    <row r="26" spans="1:47" s="111" customFormat="1" ht="18">
      <c r="A26" s="99" t="s">
        <v>18</v>
      </c>
      <c r="B26" s="100" t="s">
        <v>86</v>
      </c>
      <c r="C26" s="108" t="s">
        <v>48</v>
      </c>
      <c r="D26" s="102">
        <v>0.02</v>
      </c>
      <c r="E26" s="109">
        <f t="shared" si="6"/>
        <v>0</v>
      </c>
      <c r="F26" s="105">
        <f t="shared" si="4"/>
        <v>0</v>
      </c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105">
        <f>SUM(R26:W26,Y26:AQ26)</f>
        <v>0</v>
      </c>
      <c r="R26" s="77"/>
      <c r="S26" s="77"/>
      <c r="T26" s="77"/>
      <c r="U26" s="77"/>
      <c r="V26" s="77"/>
      <c r="W26" s="77"/>
      <c r="X26" s="110">
        <f>D26-AS26</f>
        <v>0.02</v>
      </c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105">
        <f>SUM(Y26:AR26,R26:W26,G26:P26)</f>
        <v>0</v>
      </c>
      <c r="AT26" s="108">
        <f>X48</f>
        <v>2.3199999999999998</v>
      </c>
      <c r="AU26" s="93"/>
    </row>
    <row r="27" spans="1:47" s="111" customFormat="1" ht="20.25" customHeight="1">
      <c r="A27" s="99" t="s">
        <v>19</v>
      </c>
      <c r="B27" s="100" t="s">
        <v>87</v>
      </c>
      <c r="C27" s="108" t="s">
        <v>41</v>
      </c>
      <c r="D27" s="102">
        <v>0</v>
      </c>
      <c r="E27" s="109">
        <f t="shared" si="6"/>
        <v>0</v>
      </c>
      <c r="F27" s="105">
        <f t="shared" si="4"/>
        <v>0</v>
      </c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105">
        <f>SUM(R27:X27,Z27:AQ27)</f>
        <v>0</v>
      </c>
      <c r="R27" s="77"/>
      <c r="S27" s="77"/>
      <c r="T27" s="77"/>
      <c r="U27" s="77"/>
      <c r="V27" s="77"/>
      <c r="W27" s="77"/>
      <c r="X27" s="77"/>
      <c r="Y27" s="110">
        <f>D27-AS27</f>
        <v>0</v>
      </c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105">
        <f>SUM(Z27:AR27,R27:X27,G27:P27)</f>
        <v>0</v>
      </c>
      <c r="AT27" s="108">
        <f>Y48</f>
        <v>0</v>
      </c>
      <c r="AU27" s="93"/>
    </row>
    <row r="28" spans="1:47" s="111" customFormat="1" ht="20.25" customHeight="1">
      <c r="A28" s="99" t="s">
        <v>42</v>
      </c>
      <c r="B28" s="100" t="s">
        <v>126</v>
      </c>
      <c r="C28" s="108" t="s">
        <v>27</v>
      </c>
      <c r="D28" s="102">
        <v>151.08000000000001</v>
      </c>
      <c r="E28" s="109">
        <f t="shared" si="6"/>
        <v>0</v>
      </c>
      <c r="F28" s="105">
        <f t="shared" si="4"/>
        <v>0</v>
      </c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105">
        <f>SUM(R28:Y28,AA28:AQ28)</f>
        <v>0.2</v>
      </c>
      <c r="R28" s="77"/>
      <c r="S28" s="77"/>
      <c r="T28" s="77"/>
      <c r="U28" s="77"/>
      <c r="V28" s="77"/>
      <c r="W28" s="77">
        <v>0.2</v>
      </c>
      <c r="X28" s="77"/>
      <c r="Y28" s="77"/>
      <c r="Z28" s="110">
        <f>D28-AS28</f>
        <v>150.88000000000002</v>
      </c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105">
        <f>SUM(AA28:AR28,R28:Y28,G28:P28)</f>
        <v>0.2</v>
      </c>
      <c r="AT28" s="108">
        <f>Z48</f>
        <v>155.22000000000003</v>
      </c>
      <c r="AU28" s="93"/>
    </row>
    <row r="29" spans="1:47" s="111" customFormat="1" ht="15">
      <c r="A29" s="99" t="s">
        <v>125</v>
      </c>
      <c r="B29" s="100" t="s">
        <v>101</v>
      </c>
      <c r="C29" s="100" t="s">
        <v>140</v>
      </c>
      <c r="D29" s="102">
        <v>0</v>
      </c>
      <c r="E29" s="109">
        <f t="shared" si="6"/>
        <v>0</v>
      </c>
      <c r="F29" s="105">
        <f t="shared" si="4"/>
        <v>0</v>
      </c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105">
        <f>SUM(R29:Z29,AB29:AQ29)</f>
        <v>0</v>
      </c>
      <c r="R29" s="77"/>
      <c r="S29" s="77"/>
      <c r="T29" s="77"/>
      <c r="U29" s="77"/>
      <c r="V29" s="77"/>
      <c r="W29" s="77"/>
      <c r="X29" s="77"/>
      <c r="Y29" s="77"/>
      <c r="Z29" s="77"/>
      <c r="AA29" s="110">
        <f>D29-AS29</f>
        <v>0</v>
      </c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105">
        <f>SUM(AB29:AR29,R29:Z29,G29:P29)</f>
        <v>0</v>
      </c>
      <c r="AT29" s="108">
        <f>AA48</f>
        <v>0</v>
      </c>
      <c r="AU29" s="93"/>
    </row>
    <row r="30" spans="1:47" s="111" customFormat="1" ht="15">
      <c r="A30" s="99" t="s">
        <v>167</v>
      </c>
      <c r="B30" s="100" t="s">
        <v>116</v>
      </c>
      <c r="C30" s="108" t="s">
        <v>119</v>
      </c>
      <c r="D30" s="102">
        <v>0</v>
      </c>
      <c r="E30" s="109">
        <f t="shared" si="6"/>
        <v>0</v>
      </c>
      <c r="F30" s="105">
        <f t="shared" si="4"/>
        <v>0</v>
      </c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105">
        <f>SUM(R30:AA30,AC30:AQ30)</f>
        <v>0</v>
      </c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110">
        <f>D30-AS30</f>
        <v>0</v>
      </c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105">
        <f>SUM(AC30:AR30,R30:AA30,G30:P30)</f>
        <v>0</v>
      </c>
      <c r="AT30" s="108">
        <f>AB48</f>
        <v>0</v>
      </c>
      <c r="AU30" s="93"/>
    </row>
    <row r="31" spans="1:47" s="111" customFormat="1" ht="15">
      <c r="A31" s="99" t="s">
        <v>168</v>
      </c>
      <c r="B31" s="100" t="s">
        <v>81</v>
      </c>
      <c r="C31" s="108" t="s">
        <v>70</v>
      </c>
      <c r="D31" s="102">
        <v>0</v>
      </c>
      <c r="E31" s="109">
        <f t="shared" si="6"/>
        <v>0</v>
      </c>
      <c r="F31" s="105">
        <f t="shared" si="4"/>
        <v>0</v>
      </c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105">
        <f>SUM(R31:AB31,AD31:AQ31)</f>
        <v>0</v>
      </c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110">
        <f>D31-AS31</f>
        <v>0</v>
      </c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105">
        <f>SUM(AD31:AR31,R31:AB31,G31:P31)</f>
        <v>0</v>
      </c>
      <c r="AT31" s="108">
        <f>AC48</f>
        <v>0</v>
      </c>
      <c r="AU31" s="93"/>
    </row>
    <row r="32" spans="1:47" s="111" customFormat="1" ht="15">
      <c r="A32" s="99" t="s">
        <v>169</v>
      </c>
      <c r="B32" s="100" t="s">
        <v>88</v>
      </c>
      <c r="C32" s="108" t="s">
        <v>93</v>
      </c>
      <c r="D32" s="102">
        <v>132.72</v>
      </c>
      <c r="E32" s="109">
        <f t="shared" si="6"/>
        <v>0</v>
      </c>
      <c r="F32" s="105">
        <f t="shared" si="4"/>
        <v>0</v>
      </c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105">
        <f>SUM(R32:AC32,AE32:AQ32)</f>
        <v>0.3</v>
      </c>
      <c r="R32" s="77"/>
      <c r="S32" s="77"/>
      <c r="T32" s="77"/>
      <c r="U32" s="77"/>
      <c r="V32" s="77"/>
      <c r="W32" s="77"/>
      <c r="X32" s="77"/>
      <c r="Y32" s="77"/>
      <c r="Z32" s="77">
        <v>0.3</v>
      </c>
      <c r="AA32" s="77"/>
      <c r="AB32" s="77"/>
      <c r="AC32" s="77"/>
      <c r="AD32" s="110">
        <f>D32-AS32</f>
        <v>132.41999999999999</v>
      </c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105">
        <f>SUM(AE32:AR32,R32:AC32,G32:P32)</f>
        <v>0.3</v>
      </c>
      <c r="AT32" s="108">
        <f>AD48</f>
        <v>137.03</v>
      </c>
      <c r="AU32" s="93"/>
    </row>
    <row r="33" spans="1:47" s="111" customFormat="1" ht="15">
      <c r="A33" s="99" t="s">
        <v>170</v>
      </c>
      <c r="B33" s="100" t="s">
        <v>89</v>
      </c>
      <c r="C33" s="108" t="s">
        <v>94</v>
      </c>
      <c r="D33" s="102">
        <v>0</v>
      </c>
      <c r="E33" s="109">
        <f t="shared" si="6"/>
        <v>0</v>
      </c>
      <c r="F33" s="105">
        <f t="shared" si="4"/>
        <v>0</v>
      </c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105">
        <f>SUM(R33:AD33,AF33:AQ33)</f>
        <v>0</v>
      </c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110">
        <f>D33-AS33</f>
        <v>0</v>
      </c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105">
        <f>SUM(AF33:AR33,R33:AD33,G33:P33)</f>
        <v>0</v>
      </c>
      <c r="AT33" s="108">
        <f>AE48</f>
        <v>0</v>
      </c>
      <c r="AU33" s="93"/>
    </row>
    <row r="34" spans="1:47" s="111" customFormat="1" ht="15">
      <c r="A34" s="99" t="s">
        <v>171</v>
      </c>
      <c r="B34" s="100" t="s">
        <v>90</v>
      </c>
      <c r="C34" s="108" t="s">
        <v>98</v>
      </c>
      <c r="D34" s="102">
        <v>1.66</v>
      </c>
      <c r="E34" s="109">
        <f t="shared" si="6"/>
        <v>0</v>
      </c>
      <c r="F34" s="105">
        <f t="shared" si="4"/>
        <v>0</v>
      </c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105">
        <f>SUM(R34:AE34,AG34:AQ34)</f>
        <v>0</v>
      </c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110">
        <f>D34-AS34</f>
        <v>1.66</v>
      </c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105">
        <f>SUM(AG34:AR34,R34:AE34,G34:P34)</f>
        <v>0</v>
      </c>
      <c r="AT34" s="108">
        <f>AF48</f>
        <v>1.66</v>
      </c>
      <c r="AU34" s="93"/>
    </row>
    <row r="35" spans="1:47" s="111" customFormat="1" ht="18">
      <c r="A35" s="99" t="s">
        <v>172</v>
      </c>
      <c r="B35" s="100" t="s">
        <v>113</v>
      </c>
      <c r="C35" s="108" t="s">
        <v>95</v>
      </c>
      <c r="D35" s="102">
        <v>0</v>
      </c>
      <c r="E35" s="109">
        <f t="shared" si="6"/>
        <v>0</v>
      </c>
      <c r="F35" s="105">
        <f t="shared" si="4"/>
        <v>0</v>
      </c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105">
        <f>SUM(R35:AF35,AH35:AQ35)</f>
        <v>0</v>
      </c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110">
        <f>D35-AS35</f>
        <v>0</v>
      </c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105">
        <f>SUM(AH35:AR35,R35:AF35,G35:P35)</f>
        <v>0</v>
      </c>
      <c r="AT35" s="108">
        <f>AG48</f>
        <v>0</v>
      </c>
      <c r="AU35" s="93"/>
    </row>
    <row r="36" spans="1:47" s="111" customFormat="1" ht="15">
      <c r="A36" s="99" t="s">
        <v>173</v>
      </c>
      <c r="B36" s="100" t="s">
        <v>117</v>
      </c>
      <c r="C36" s="108" t="s">
        <v>114</v>
      </c>
      <c r="D36" s="102">
        <v>0</v>
      </c>
      <c r="E36" s="109">
        <f t="shared" si="6"/>
        <v>0</v>
      </c>
      <c r="F36" s="105">
        <f t="shared" si="4"/>
        <v>0</v>
      </c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105">
        <f>SUM(R36:AG36,AI36:AQ36)</f>
        <v>0</v>
      </c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110">
        <f>D36-AS36</f>
        <v>0</v>
      </c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105">
        <f>SUM(AI36:AR36,R36:AG36,G36:P36)</f>
        <v>0</v>
      </c>
      <c r="AT36" s="108">
        <f>AH48</f>
        <v>0</v>
      </c>
      <c r="AU36" s="93"/>
    </row>
    <row r="37" spans="1:47" s="111" customFormat="1" ht="15">
      <c r="A37" s="99" t="s">
        <v>174</v>
      </c>
      <c r="B37" s="100" t="s">
        <v>91</v>
      </c>
      <c r="C37" s="108" t="s">
        <v>96</v>
      </c>
      <c r="D37" s="102">
        <v>0.51</v>
      </c>
      <c r="E37" s="109">
        <f t="shared" si="6"/>
        <v>0</v>
      </c>
      <c r="F37" s="105">
        <f t="shared" si="4"/>
        <v>0</v>
      </c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105">
        <f>SUM(R37:AH37,AJ37:AQ37)</f>
        <v>0</v>
      </c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110">
        <f>D37-AS37</f>
        <v>0.51</v>
      </c>
      <c r="AJ37" s="77"/>
      <c r="AK37" s="77"/>
      <c r="AL37" s="77"/>
      <c r="AM37" s="77"/>
      <c r="AN37" s="77"/>
      <c r="AO37" s="77"/>
      <c r="AP37" s="77"/>
      <c r="AQ37" s="77"/>
      <c r="AR37" s="77"/>
      <c r="AS37" s="105">
        <f>SUM(AJ37:AR37,R37:AH37,G37:P37)</f>
        <v>0</v>
      </c>
      <c r="AT37" s="108">
        <f>AI48</f>
        <v>0.51</v>
      </c>
      <c r="AU37" s="93"/>
    </row>
    <row r="38" spans="1:47" s="111" customFormat="1" ht="18">
      <c r="A38" s="99" t="s">
        <v>175</v>
      </c>
      <c r="B38" s="100" t="s">
        <v>92</v>
      </c>
      <c r="C38" s="108" t="s">
        <v>43</v>
      </c>
      <c r="D38" s="102">
        <v>11.27</v>
      </c>
      <c r="E38" s="109">
        <f t="shared" si="6"/>
        <v>0</v>
      </c>
      <c r="F38" s="105">
        <f t="shared" si="4"/>
        <v>0</v>
      </c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105">
        <f>SUM(R38:AI38,AK38:AQ38)</f>
        <v>0</v>
      </c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110">
        <f>D38-AS38</f>
        <v>11.27</v>
      </c>
      <c r="AK38" s="77"/>
      <c r="AL38" s="77"/>
      <c r="AM38" s="77"/>
      <c r="AN38" s="77"/>
      <c r="AO38" s="77"/>
      <c r="AP38" s="77"/>
      <c r="AQ38" s="77"/>
      <c r="AR38" s="77"/>
      <c r="AS38" s="105">
        <f>SUM(AK38:AR38,R38:AI38,G38:P38)</f>
        <v>0</v>
      </c>
      <c r="AT38" s="108">
        <f>AJ48</f>
        <v>11.27</v>
      </c>
      <c r="AU38" s="93"/>
    </row>
    <row r="39" spans="1:47" s="111" customFormat="1" ht="18">
      <c r="A39" s="99" t="s">
        <v>177</v>
      </c>
      <c r="B39" s="100" t="s">
        <v>99</v>
      </c>
      <c r="C39" s="108" t="s">
        <v>49</v>
      </c>
      <c r="D39" s="102">
        <v>0</v>
      </c>
      <c r="E39" s="109">
        <f t="shared" si="6"/>
        <v>0</v>
      </c>
      <c r="F39" s="105">
        <f t="shared" si="4"/>
        <v>0</v>
      </c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105">
        <f>SUM(R39:AJ39,AL39:AQ39)</f>
        <v>0</v>
      </c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110">
        <f>D39-AS39</f>
        <v>0</v>
      </c>
      <c r="AL39" s="77"/>
      <c r="AM39" s="77"/>
      <c r="AN39" s="77"/>
      <c r="AO39" s="77"/>
      <c r="AP39" s="77"/>
      <c r="AQ39" s="77"/>
      <c r="AR39" s="77"/>
      <c r="AS39" s="105">
        <f>SUM(AL39:AR39,R39:AJ39,G39:P39)</f>
        <v>0</v>
      </c>
      <c r="AT39" s="108">
        <f>AK48</f>
        <v>0</v>
      </c>
      <c r="AU39" s="93"/>
    </row>
    <row r="40" spans="1:47" s="111" customFormat="1" ht="15">
      <c r="A40" s="99" t="s">
        <v>178</v>
      </c>
      <c r="B40" s="100" t="s">
        <v>144</v>
      </c>
      <c r="C40" s="108" t="s">
        <v>142</v>
      </c>
      <c r="D40" s="102">
        <v>1.1299999999999999</v>
      </c>
      <c r="E40" s="109">
        <f t="shared" si="6"/>
        <v>0</v>
      </c>
      <c r="F40" s="105">
        <f t="shared" si="4"/>
        <v>0</v>
      </c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105">
        <f>SUM(R40:AK40,AM40:AQ40)</f>
        <v>0.04</v>
      </c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>
        <v>0.04</v>
      </c>
      <c r="AE40" s="77"/>
      <c r="AF40" s="77"/>
      <c r="AG40" s="77"/>
      <c r="AH40" s="77"/>
      <c r="AI40" s="77"/>
      <c r="AJ40" s="77"/>
      <c r="AK40" s="77"/>
      <c r="AL40" s="110">
        <f>D40-AS40</f>
        <v>1.0899999999999999</v>
      </c>
      <c r="AM40" s="77"/>
      <c r="AN40" s="77"/>
      <c r="AO40" s="77"/>
      <c r="AP40" s="77"/>
      <c r="AQ40" s="77"/>
      <c r="AR40" s="77"/>
      <c r="AS40" s="105">
        <f>SUM(AM40:AR40,R40:AK40,G40:P40)</f>
        <v>0.04</v>
      </c>
      <c r="AT40" s="108">
        <f>AL48</f>
        <v>2.09</v>
      </c>
      <c r="AU40" s="93"/>
    </row>
    <row r="41" spans="1:47" s="111" customFormat="1" ht="18">
      <c r="A41" s="99" t="s">
        <v>179</v>
      </c>
      <c r="B41" s="100" t="s">
        <v>145</v>
      </c>
      <c r="C41" s="108" t="s">
        <v>143</v>
      </c>
      <c r="D41" s="102">
        <v>0</v>
      </c>
      <c r="E41" s="109">
        <f t="shared" si="6"/>
        <v>0</v>
      </c>
      <c r="F41" s="105">
        <f t="shared" si="4"/>
        <v>0</v>
      </c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105">
        <f>SUM(R41:AL41,AN41:AQ41)</f>
        <v>0</v>
      </c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110">
        <f>D41-AS41</f>
        <v>0</v>
      </c>
      <c r="AN41" s="77"/>
      <c r="AO41" s="77"/>
      <c r="AP41" s="77"/>
      <c r="AQ41" s="77"/>
      <c r="AR41" s="77"/>
      <c r="AS41" s="105">
        <f>SUM(AN41:AR41,R41:AL41,G41:P41)</f>
        <v>0</v>
      </c>
      <c r="AT41" s="108">
        <f>AM48</f>
        <v>0</v>
      </c>
      <c r="AU41" s="93"/>
    </row>
    <row r="42" spans="1:47" s="111" customFormat="1" ht="15">
      <c r="A42" s="99" t="s">
        <v>180</v>
      </c>
      <c r="B42" s="100" t="s">
        <v>141</v>
      </c>
      <c r="C42" s="108" t="s">
        <v>100</v>
      </c>
      <c r="D42" s="102">
        <v>4.4400000000000004</v>
      </c>
      <c r="E42" s="109">
        <f t="shared" si="6"/>
        <v>0</v>
      </c>
      <c r="F42" s="105">
        <f t="shared" si="4"/>
        <v>0</v>
      </c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105">
        <f>SUM(R42:AM42,AO42:AQ42)</f>
        <v>0</v>
      </c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110">
        <f>D42-AS42</f>
        <v>4.4400000000000004</v>
      </c>
      <c r="AO42" s="77"/>
      <c r="AP42" s="77"/>
      <c r="AQ42" s="77"/>
      <c r="AR42" s="77"/>
      <c r="AS42" s="105">
        <f>SUM(AO42:AR42,R42:AM42,G42:P42)</f>
        <v>0</v>
      </c>
      <c r="AT42" s="108">
        <f>AN48</f>
        <v>4.4400000000000004</v>
      </c>
      <c r="AU42" s="93"/>
    </row>
    <row r="43" spans="1:47" s="111" customFormat="1" ht="15">
      <c r="A43" s="99" t="s">
        <v>181</v>
      </c>
      <c r="B43" s="100" t="s">
        <v>147</v>
      </c>
      <c r="C43" s="108" t="s">
        <v>148</v>
      </c>
      <c r="D43" s="102">
        <v>20.92</v>
      </c>
      <c r="E43" s="109">
        <f t="shared" si="6"/>
        <v>0</v>
      </c>
      <c r="F43" s="105">
        <f t="shared" si="4"/>
        <v>0</v>
      </c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105">
        <f>SUM(R43:AN43,AP43:AQ43)</f>
        <v>0</v>
      </c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110">
        <f>D43-AS43</f>
        <v>20.92</v>
      </c>
      <c r="AP43" s="77"/>
      <c r="AQ43" s="77"/>
      <c r="AR43" s="77"/>
      <c r="AS43" s="105">
        <f>SUM(AP43:AR43,R43:AN43,G43:P43)</f>
        <v>0</v>
      </c>
      <c r="AT43" s="108">
        <f>AO48</f>
        <v>20.92</v>
      </c>
      <c r="AU43" s="93"/>
    </row>
    <row r="44" spans="1:47" s="111" customFormat="1" ht="15">
      <c r="A44" s="99" t="s">
        <v>182</v>
      </c>
      <c r="B44" s="100" t="s">
        <v>146</v>
      </c>
      <c r="C44" s="108" t="s">
        <v>149</v>
      </c>
      <c r="D44" s="102">
        <v>0.27</v>
      </c>
      <c r="E44" s="109">
        <f t="shared" si="6"/>
        <v>0</v>
      </c>
      <c r="F44" s="105">
        <f t="shared" si="4"/>
        <v>0</v>
      </c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105">
        <f>SUM(R44:AO44,AQ44)</f>
        <v>0</v>
      </c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110">
        <f>D44-AS44</f>
        <v>0.27</v>
      </c>
      <c r="AQ44" s="77"/>
      <c r="AR44" s="77"/>
      <c r="AS44" s="105">
        <f>SUM(AQ44:AR44,R44:AO44,G44:P44)</f>
        <v>0</v>
      </c>
      <c r="AT44" s="108">
        <f>AP48</f>
        <v>0.27</v>
      </c>
      <c r="AU44" s="93"/>
    </row>
    <row r="45" spans="1:47" s="111" customFormat="1" ht="15">
      <c r="A45" s="99" t="s">
        <v>183</v>
      </c>
      <c r="B45" s="100" t="s">
        <v>74</v>
      </c>
      <c r="C45" s="108" t="s">
        <v>75</v>
      </c>
      <c r="D45" s="102">
        <v>0</v>
      </c>
      <c r="E45" s="109">
        <f t="shared" si="6"/>
        <v>0</v>
      </c>
      <c r="F45" s="105">
        <f t="shared" si="4"/>
        <v>0</v>
      </c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105">
        <f>SUM(R45:AP45)</f>
        <v>0</v>
      </c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110">
        <f>D45-AS45</f>
        <v>0</v>
      </c>
      <c r="AR45" s="77"/>
      <c r="AS45" s="105">
        <f>SUM(AR45,R45:AP45,G45:P45)</f>
        <v>0</v>
      </c>
      <c r="AT45" s="108">
        <f>AQ48</f>
        <v>0</v>
      </c>
      <c r="AU45" s="93"/>
    </row>
    <row r="46" spans="1:47" s="111" customFormat="1" ht="15">
      <c r="A46" s="112">
        <v>3</v>
      </c>
      <c r="B46" s="113" t="s">
        <v>69</v>
      </c>
      <c r="C46" s="114" t="s">
        <v>82</v>
      </c>
      <c r="D46" s="102">
        <v>13.63</v>
      </c>
      <c r="E46" s="109">
        <f t="shared" si="6"/>
        <v>2</v>
      </c>
      <c r="F46" s="105">
        <f t="shared" si="4"/>
        <v>0</v>
      </c>
      <c r="G46" s="77"/>
      <c r="H46" s="77"/>
      <c r="I46" s="77"/>
      <c r="J46" s="77"/>
      <c r="K46" s="77"/>
      <c r="L46" s="77"/>
      <c r="M46" s="77"/>
      <c r="N46" s="77">
        <v>2</v>
      </c>
      <c r="O46" s="77"/>
      <c r="P46" s="77"/>
      <c r="Q46" s="105">
        <f>SUM(R46:AQ46)</f>
        <v>2.88</v>
      </c>
      <c r="R46" s="77"/>
      <c r="S46" s="77"/>
      <c r="T46" s="77"/>
      <c r="U46" s="77"/>
      <c r="V46" s="77"/>
      <c r="W46" s="77"/>
      <c r="X46" s="77"/>
      <c r="Y46" s="77"/>
      <c r="Z46" s="77">
        <v>2.2799999999999998</v>
      </c>
      <c r="AA46" s="77"/>
      <c r="AB46" s="77"/>
      <c r="AC46" s="77"/>
      <c r="AD46" s="77">
        <v>0.6</v>
      </c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110">
        <f>D46-AS46</f>
        <v>8.75</v>
      </c>
      <c r="AS46" s="105">
        <f>SUM(R46:AQ46,G46:P46)</f>
        <v>4.88</v>
      </c>
      <c r="AT46" s="108">
        <f>AR48</f>
        <v>8.75</v>
      </c>
      <c r="AU46" s="93"/>
    </row>
    <row r="47" spans="1:47" ht="16.5" customHeight="1">
      <c r="A47" s="115"/>
      <c r="B47" s="116" t="s">
        <v>110</v>
      </c>
      <c r="C47" s="117"/>
      <c r="D47" s="77"/>
      <c r="E47" s="105">
        <f>SUM(G47:P47)</f>
        <v>28</v>
      </c>
      <c r="F47" s="105">
        <f>SUM(G47:H47)</f>
        <v>0</v>
      </c>
      <c r="G47" s="105">
        <f>SUM(G20:G46,G10:G18)</f>
        <v>0</v>
      </c>
      <c r="H47" s="105">
        <f>SUM(H20:H46,H11:H18,H9)</f>
        <v>0</v>
      </c>
      <c r="I47" s="105">
        <f>SUM(I20:I46,I12:I18,I9:I10)</f>
        <v>17</v>
      </c>
      <c r="J47" s="105">
        <f>SUM(J20:J46,J13:J18,J9:J11)</f>
        <v>0</v>
      </c>
      <c r="K47" s="105">
        <f>SUM(K20:K46,K14:K18,K9:K12)</f>
        <v>0</v>
      </c>
      <c r="L47" s="105">
        <f>SUM(L20:L46,L15:L18,L9:L13)</f>
        <v>0</v>
      </c>
      <c r="M47" s="105">
        <f>SUM(M20:M46,M16:M18,M9:M14)</f>
        <v>0</v>
      </c>
      <c r="N47" s="105">
        <f>SUM(N20:N46,N17:N18,N9:N15)</f>
        <v>4</v>
      </c>
      <c r="O47" s="105">
        <f>SUM(O20:O46,O18,O9:O16)</f>
        <v>0</v>
      </c>
      <c r="P47" s="105">
        <f>SUM(P20:P46,P9:P17)</f>
        <v>7</v>
      </c>
      <c r="Q47" s="105">
        <f>SUM(R47:AQ47)</f>
        <v>13.95</v>
      </c>
      <c r="R47" s="105">
        <f>SUM(R21:R46,R9:R18)</f>
        <v>0</v>
      </c>
      <c r="S47" s="105">
        <f>SUM(S22:S46,S20,S9:S18)</f>
        <v>0</v>
      </c>
      <c r="T47" s="105">
        <f>SUM(T23:T46,T20:T21,T9:T18)</f>
        <v>0</v>
      </c>
      <c r="U47" s="105">
        <f>SUM(U24:U46,U20:U22,U9:U18)</f>
        <v>0</v>
      </c>
      <c r="V47" s="105">
        <f>SUM(V25:V46,V20:V23,V9:V18)</f>
        <v>0</v>
      </c>
      <c r="W47" s="105">
        <f>SUM(W26:W46,W20:W24,W9:W18)</f>
        <v>1.7</v>
      </c>
      <c r="X47" s="105">
        <f>SUM(X27:X46,X20:X25,X9:X18)</f>
        <v>2.2999999999999998</v>
      </c>
      <c r="Y47" s="105">
        <f>SUM(Y28:Y46,Y20:Y26,Y9:Y18)</f>
        <v>0</v>
      </c>
      <c r="Z47" s="105">
        <f>SUM(Z29:Z46,Z20:Z27,Z9:Z18)</f>
        <v>4.34</v>
      </c>
      <c r="AA47" s="105">
        <f>SUM(AA30:AA46,AA20:AA28,AA9:AA18)</f>
        <v>0</v>
      </c>
      <c r="AB47" s="105">
        <f>SUM(AB31:AB46,AB20:AB29,AB9:AB18)</f>
        <v>0</v>
      </c>
      <c r="AC47" s="105">
        <f>SUM(AC32:AC46,AC20:AC30,AC9:AC18)</f>
        <v>0</v>
      </c>
      <c r="AD47" s="105">
        <f>SUM(AD33:AD46,AD20:AD31,AD9:AD18)</f>
        <v>4.6100000000000003</v>
      </c>
      <c r="AE47" s="105">
        <f>SUM(AE34:AE46,AE20:AE32,AE9:AE18)</f>
        <v>0</v>
      </c>
      <c r="AF47" s="105">
        <f>SUM(AF35:AF46,AF20:AF33,AF9:AF18)</f>
        <v>0</v>
      </c>
      <c r="AG47" s="105">
        <f>SUM(AG36:AG46,AG20:AG34,AG9:AG18)</f>
        <v>0</v>
      </c>
      <c r="AH47" s="105">
        <f>SUM(AH37:AH46,AH20:AH35,AH9:AH18)</f>
        <v>0</v>
      </c>
      <c r="AI47" s="105">
        <f>SUM(AI9:AI18,AI20:AI36,AI38:AI46)</f>
        <v>0</v>
      </c>
      <c r="AJ47" s="105">
        <f>SUM(AJ39:AJ46,AJ20:AJ37,AJ9:AJ18)</f>
        <v>0</v>
      </c>
      <c r="AK47" s="105">
        <f>SUM(AK40:AK46,AK20:AK38,AK9:AK18)</f>
        <v>0</v>
      </c>
      <c r="AL47" s="105">
        <f>SUM(AL41:AL46,AL20:AL39,AL9:AL18)</f>
        <v>1</v>
      </c>
      <c r="AM47" s="105">
        <f>SUM(AM42:AM46,AM20:AM40,AM9:AM18)</f>
        <v>0</v>
      </c>
      <c r="AN47" s="105">
        <f>SUM(AN43:AN46,AN20:AN41,AN9:AN18)</f>
        <v>0</v>
      </c>
      <c r="AO47" s="105">
        <f>SUM(AO44:AO46,AO20:AO42,AO9:AO18)</f>
        <v>0</v>
      </c>
      <c r="AP47" s="105">
        <f>SUM(AP45:AP46,AP20:AP43,AP9:AP18)</f>
        <v>0</v>
      </c>
      <c r="AQ47" s="105">
        <f>SUM(AQ46,AQ20:AQ44,AQ9:AQ18)</f>
        <v>0</v>
      </c>
      <c r="AR47" s="105">
        <f>SUM(AR20:AR45,AR9:AR18)</f>
        <v>0</v>
      </c>
      <c r="AS47" s="77"/>
      <c r="AT47" s="77"/>
    </row>
    <row r="48" spans="1:47" ht="16.5" customHeight="1">
      <c r="A48" s="118"/>
      <c r="B48" s="119" t="s">
        <v>111</v>
      </c>
      <c r="C48" s="120"/>
      <c r="D48" s="121"/>
      <c r="E48" s="121">
        <f>E47+E7</f>
        <v>516.32000000000005</v>
      </c>
      <c r="F48" s="121">
        <f>F8+F47</f>
        <v>454.15999999999997</v>
      </c>
      <c r="G48" s="121">
        <f>G47+G9</f>
        <v>451.89</v>
      </c>
      <c r="H48" s="121">
        <f>H10+H47</f>
        <v>2.2699999999999996</v>
      </c>
      <c r="I48" s="121">
        <f>I11+I47</f>
        <v>17.940000000000001</v>
      </c>
      <c r="J48" s="121">
        <f>J12+J47</f>
        <v>14.33</v>
      </c>
      <c r="K48" s="121">
        <f>K13+K47</f>
        <v>0</v>
      </c>
      <c r="L48" s="121">
        <f>L14+L47</f>
        <v>0</v>
      </c>
      <c r="M48" s="121">
        <f>M15+M47</f>
        <v>0</v>
      </c>
      <c r="N48" s="121">
        <f>N47+N16</f>
        <v>14.29</v>
      </c>
      <c r="O48" s="121">
        <f>O47+O17</f>
        <v>0</v>
      </c>
      <c r="P48" s="121">
        <f>P47+P18</f>
        <v>15.6</v>
      </c>
      <c r="Q48" s="121">
        <f>SUM(Q47,Q19)</f>
        <v>338.34999999999997</v>
      </c>
      <c r="R48" s="121">
        <f>R47+R20</f>
        <v>0</v>
      </c>
      <c r="S48" s="121">
        <f>S47+S21</f>
        <v>0</v>
      </c>
      <c r="T48" s="121">
        <f>T47+T22</f>
        <v>0</v>
      </c>
      <c r="U48" s="121">
        <f>U47+U23</f>
        <v>0</v>
      </c>
      <c r="V48" s="121">
        <f>+V47+V24</f>
        <v>0</v>
      </c>
      <c r="W48" s="121">
        <f>+W47+W25</f>
        <v>2.6399999999999997</v>
      </c>
      <c r="X48" s="121">
        <f>X47+X26</f>
        <v>2.3199999999999998</v>
      </c>
      <c r="Y48" s="121">
        <f>+Y47+Y27</f>
        <v>0</v>
      </c>
      <c r="Z48" s="121">
        <f>+Z47+Z28</f>
        <v>155.22000000000003</v>
      </c>
      <c r="AA48" s="121">
        <f>AA47+AA29</f>
        <v>0</v>
      </c>
      <c r="AB48" s="121">
        <f>AB47+AB30</f>
        <v>0</v>
      </c>
      <c r="AC48" s="121">
        <f>AC47+AC31</f>
        <v>0</v>
      </c>
      <c r="AD48" s="121">
        <f>AD47+AD32</f>
        <v>137.03</v>
      </c>
      <c r="AE48" s="121">
        <f>AE47+AE33</f>
        <v>0</v>
      </c>
      <c r="AF48" s="121">
        <f>AF47+AF34</f>
        <v>1.66</v>
      </c>
      <c r="AG48" s="121">
        <f>AG47+AG35</f>
        <v>0</v>
      </c>
      <c r="AH48" s="121">
        <f>AH47+AH36</f>
        <v>0</v>
      </c>
      <c r="AI48" s="121">
        <f>AI47+AI37</f>
        <v>0.51</v>
      </c>
      <c r="AJ48" s="121">
        <f>AJ47+AJ38</f>
        <v>11.27</v>
      </c>
      <c r="AK48" s="121">
        <f>AK47+AK39</f>
        <v>0</v>
      </c>
      <c r="AL48" s="121">
        <f>AL47+AL40</f>
        <v>2.09</v>
      </c>
      <c r="AM48" s="121">
        <f>AM47+AM41</f>
        <v>0</v>
      </c>
      <c r="AN48" s="121">
        <f>AN47+AN42</f>
        <v>4.4400000000000004</v>
      </c>
      <c r="AO48" s="121">
        <f>AO47+AO43</f>
        <v>20.92</v>
      </c>
      <c r="AP48" s="121">
        <f>AP47+AP44</f>
        <v>0.27</v>
      </c>
      <c r="AQ48" s="121">
        <f>AQ47+AQ45</f>
        <v>0</v>
      </c>
      <c r="AR48" s="121">
        <f>AR47+AR46</f>
        <v>8.75</v>
      </c>
      <c r="AS48" s="121"/>
      <c r="AT48" s="121"/>
    </row>
    <row r="50" spans="2:37">
      <c r="B50" s="123" t="s">
        <v>156</v>
      </c>
      <c r="C50" s="124" t="s">
        <v>150</v>
      </c>
      <c r="D50" s="125"/>
    </row>
    <row r="51" spans="2:37" ht="15.75">
      <c r="B51" s="123" t="s">
        <v>157</v>
      </c>
      <c r="C51" s="124" t="s">
        <v>151</v>
      </c>
      <c r="D51" s="125"/>
      <c r="AA51" s="92"/>
      <c r="AB51" s="92"/>
      <c r="AC51" s="92"/>
      <c r="AD51" s="92"/>
      <c r="AE51" s="92"/>
      <c r="AF51" s="92"/>
      <c r="AG51" s="92"/>
      <c r="AH51" s="92"/>
      <c r="AI51" s="92"/>
      <c r="AJ51" s="126"/>
      <c r="AK51" s="126"/>
    </row>
    <row r="52" spans="2:37" ht="15.75">
      <c r="B52" s="123" t="s">
        <v>158</v>
      </c>
      <c r="C52" s="124" t="s">
        <v>115</v>
      </c>
      <c r="D52" s="125"/>
      <c r="AA52" s="92"/>
      <c r="AB52" s="92"/>
      <c r="AC52" s="92"/>
      <c r="AD52" s="92"/>
      <c r="AE52" s="92"/>
      <c r="AF52" s="92"/>
      <c r="AG52" s="92"/>
      <c r="AH52" s="92"/>
      <c r="AI52" s="92"/>
      <c r="AJ52" s="126"/>
      <c r="AK52" s="126"/>
    </row>
    <row r="53" spans="2:37" ht="15.75">
      <c r="AA53" s="92"/>
      <c r="AB53" s="92"/>
      <c r="AC53" s="92"/>
      <c r="AD53" s="92"/>
      <c r="AE53" s="92"/>
      <c r="AF53" s="92"/>
      <c r="AG53" s="92"/>
      <c r="AH53" s="92"/>
      <c r="AI53" s="92"/>
      <c r="AJ53" s="126"/>
      <c r="AK53" s="126"/>
    </row>
    <row r="54" spans="2:37" ht="18">
      <c r="B54" s="123" t="s">
        <v>277</v>
      </c>
      <c r="C54" s="123" t="s">
        <v>268</v>
      </c>
      <c r="D54" s="125"/>
      <c r="AA54" s="92"/>
      <c r="AB54" s="92"/>
      <c r="AC54" s="92"/>
      <c r="AD54" s="92"/>
      <c r="AE54" s="92"/>
      <c r="AF54" s="92"/>
      <c r="AG54" s="92"/>
      <c r="AH54" s="92"/>
      <c r="AI54" s="92"/>
      <c r="AJ54" s="126"/>
      <c r="AK54" s="126"/>
    </row>
    <row r="55" spans="2:37" ht="18">
      <c r="B55" s="123" t="s">
        <v>278</v>
      </c>
      <c r="C55" s="123" t="s">
        <v>269</v>
      </c>
      <c r="D55" s="125"/>
    </row>
    <row r="56" spans="2:37">
      <c r="B56" s="123" t="s">
        <v>279</v>
      </c>
      <c r="C56" s="123" t="s">
        <v>270</v>
      </c>
      <c r="D56" s="125"/>
    </row>
    <row r="57" spans="2:37">
      <c r="B57" s="123" t="s">
        <v>280</v>
      </c>
      <c r="C57" s="123" t="s">
        <v>271</v>
      </c>
      <c r="D57" s="125"/>
    </row>
    <row r="58" spans="2:37">
      <c r="B58" s="123" t="s">
        <v>281</v>
      </c>
      <c r="C58" s="123" t="s">
        <v>272</v>
      </c>
      <c r="D58" s="125"/>
    </row>
    <row r="59" spans="2:37" ht="18">
      <c r="B59" s="123" t="s">
        <v>282</v>
      </c>
      <c r="C59" s="123" t="s">
        <v>273</v>
      </c>
      <c r="D59" s="125"/>
    </row>
    <row r="60" spans="2:37" ht="18">
      <c r="B60" s="123" t="s">
        <v>283</v>
      </c>
      <c r="C60" s="123" t="s">
        <v>274</v>
      </c>
      <c r="D60" s="125"/>
    </row>
    <row r="61" spans="2:37">
      <c r="B61" s="123" t="s">
        <v>284</v>
      </c>
      <c r="C61" s="123" t="s">
        <v>275</v>
      </c>
      <c r="D61" s="125"/>
    </row>
    <row r="62" spans="2:37" ht="18">
      <c r="B62" s="123" t="s">
        <v>285</v>
      </c>
      <c r="C62" s="123" t="s">
        <v>276</v>
      </c>
      <c r="D62" s="125"/>
    </row>
    <row r="64" spans="2:37">
      <c r="B64" s="129"/>
    </row>
  </sheetData>
  <sheetProtection selectLockedCells="1"/>
  <mergeCells count="11">
    <mergeCell ref="B5:B6"/>
    <mergeCell ref="C5:C6"/>
    <mergeCell ref="D5:D6"/>
    <mergeCell ref="A1:B1"/>
    <mergeCell ref="A2:AS2"/>
    <mergeCell ref="A3:AT3"/>
    <mergeCell ref="AQ4:AT4"/>
    <mergeCell ref="F5:AR5"/>
    <mergeCell ref="AS5:AS6"/>
    <mergeCell ref="AT5:AT6"/>
    <mergeCell ref="A5:A6"/>
  </mergeCells>
  <phoneticPr fontId="28" type="noConversion"/>
  <pageMargins left="0.47" right="0.16" top="0.64" bottom="0.2" header="0.56999999999999995" footer="0.16"/>
  <pageSetup paperSize="8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64"/>
  <sheetViews>
    <sheetView zoomScaleNormal="100" workbookViewId="0">
      <pane xSplit="4" ySplit="6" topLeftCell="E7" activePane="bottomRight" state="frozen"/>
      <selection activeCell="W16" sqref="W16"/>
      <selection pane="topRight" activeCell="W16" sqref="W16"/>
      <selection pane="bottomLeft" activeCell="W16" sqref="W16"/>
      <selection pane="bottomRight" activeCell="W16" sqref="W16"/>
    </sheetView>
  </sheetViews>
  <sheetFormatPr defaultColWidth="7.85546875" defaultRowHeight="12.75"/>
  <cols>
    <col min="1" max="1" width="3.7109375" style="73" customWidth="1"/>
    <col min="2" max="2" width="21.5703125" style="74" customWidth="1"/>
    <col min="3" max="3" width="5.140625" style="75" customWidth="1"/>
    <col min="4" max="4" width="8.7109375" style="45" customWidth="1"/>
    <col min="5" max="7" width="5.7109375" style="45" bestFit="1" customWidth="1"/>
    <col min="8" max="8" width="4.140625" style="45" bestFit="1" customWidth="1"/>
    <col min="9" max="9" width="5" style="45" bestFit="1" customWidth="1"/>
    <col min="10" max="10" width="5.7109375" style="45" bestFit="1" customWidth="1"/>
    <col min="11" max="11" width="4" style="45" bestFit="1" customWidth="1"/>
    <col min="12" max="12" width="4.140625" style="45" bestFit="1" customWidth="1"/>
    <col min="13" max="13" width="3.7109375" style="45" bestFit="1" customWidth="1"/>
    <col min="14" max="14" width="5" style="45" bestFit="1" customWidth="1"/>
    <col min="15" max="15" width="4" style="45" bestFit="1" customWidth="1"/>
    <col min="16" max="16" width="5" style="45" bestFit="1" customWidth="1"/>
    <col min="17" max="17" width="5.7109375" style="45" bestFit="1" customWidth="1"/>
    <col min="18" max="18" width="4.28515625" style="45" bestFit="1" customWidth="1"/>
    <col min="19" max="19" width="4.140625" style="45" bestFit="1" customWidth="1"/>
    <col min="20" max="21" width="3.7109375" style="45" bestFit="1" customWidth="1"/>
    <col min="22" max="22" width="4" style="45" bestFit="1" customWidth="1"/>
    <col min="23" max="23" width="5" style="45" bestFit="1" customWidth="1"/>
    <col min="24" max="24" width="4.28515625" style="45" bestFit="1" customWidth="1"/>
    <col min="25" max="25" width="3.7109375" style="45" bestFit="1" customWidth="1"/>
    <col min="26" max="26" width="5.7109375" style="45" bestFit="1" customWidth="1"/>
    <col min="27" max="27" width="4.28515625" style="45" bestFit="1" customWidth="1"/>
    <col min="28" max="28" width="3.85546875" style="45" bestFit="1" customWidth="1"/>
    <col min="29" max="29" width="4.140625" style="45" bestFit="1" customWidth="1"/>
    <col min="30" max="30" width="5" style="45" bestFit="1" customWidth="1"/>
    <col min="31" max="31" width="4" style="45" bestFit="1" customWidth="1"/>
    <col min="32" max="35" width="4.28515625" style="45" bestFit="1" customWidth="1"/>
    <col min="36" max="36" width="5" style="45" bestFit="1" customWidth="1"/>
    <col min="37" max="37" width="3.85546875" style="45" bestFit="1" customWidth="1"/>
    <col min="38" max="38" width="4.28515625" style="45" bestFit="1" customWidth="1"/>
    <col min="39" max="39" width="3.85546875" style="45" bestFit="1" customWidth="1"/>
    <col min="40" max="40" width="4.28515625" style="45" bestFit="1" customWidth="1"/>
    <col min="41" max="41" width="5" style="45" bestFit="1" customWidth="1"/>
    <col min="42" max="42" width="4.28515625" style="45" bestFit="1" customWidth="1"/>
    <col min="43" max="43" width="4.140625" style="45" bestFit="1" customWidth="1"/>
    <col min="44" max="44" width="5" style="45" bestFit="1" customWidth="1"/>
    <col min="45" max="45" width="7.42578125" style="45" bestFit="1" customWidth="1"/>
    <col min="46" max="46" width="7.7109375" style="45" bestFit="1" customWidth="1"/>
    <col min="47" max="48" width="9.85546875" style="45" customWidth="1"/>
    <col min="49" max="16384" width="7.85546875" style="45"/>
  </cols>
  <sheetData>
    <row r="1" spans="1:48" ht="15.75">
      <c r="A1" s="460" t="s">
        <v>197</v>
      </c>
      <c r="B1" s="460"/>
      <c r="C1" s="80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</row>
    <row r="2" spans="1:48" ht="14.25" customHeight="1">
      <c r="A2" s="461" t="s">
        <v>0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81"/>
    </row>
    <row r="3" spans="1:48" ht="15.75">
      <c r="A3" s="415" t="s">
        <v>198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5"/>
      <c r="AG3" s="415"/>
      <c r="AH3" s="415"/>
      <c r="AI3" s="415"/>
      <c r="AJ3" s="415"/>
      <c r="AK3" s="415"/>
      <c r="AL3" s="415"/>
      <c r="AM3" s="415"/>
      <c r="AN3" s="415"/>
      <c r="AO3" s="415"/>
      <c r="AP3" s="415"/>
      <c r="AQ3" s="415"/>
      <c r="AR3" s="415"/>
      <c r="AS3" s="415"/>
      <c r="AT3" s="415"/>
    </row>
    <row r="4" spans="1:48" ht="15.75">
      <c r="A4" s="44"/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69" t="s">
        <v>28</v>
      </c>
      <c r="AR4" s="469"/>
      <c r="AS4" s="469"/>
      <c r="AT4" s="469"/>
    </row>
    <row r="5" spans="1:48" ht="14.25" customHeight="1">
      <c r="A5" s="470" t="s">
        <v>16</v>
      </c>
      <c r="B5" s="471" t="s">
        <v>155</v>
      </c>
      <c r="C5" s="466" t="s">
        <v>20</v>
      </c>
      <c r="D5" s="468" t="s">
        <v>127</v>
      </c>
      <c r="E5" s="46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8"/>
      <c r="AP5" s="468"/>
      <c r="AQ5" s="468"/>
      <c r="AR5" s="468"/>
      <c r="AS5" s="468" t="s">
        <v>109</v>
      </c>
      <c r="AT5" s="468" t="s">
        <v>184</v>
      </c>
    </row>
    <row r="6" spans="1:48" s="49" customFormat="1" ht="36" customHeight="1">
      <c r="A6" s="470"/>
      <c r="B6" s="472"/>
      <c r="C6" s="467"/>
      <c r="D6" s="468"/>
      <c r="E6" s="47" t="s">
        <v>21</v>
      </c>
      <c r="F6" s="48" t="s">
        <v>79</v>
      </c>
      <c r="G6" s="46" t="s">
        <v>77</v>
      </c>
      <c r="H6" s="46" t="s">
        <v>190</v>
      </c>
      <c r="I6" s="46" t="s">
        <v>51</v>
      </c>
      <c r="J6" s="46" t="s">
        <v>39</v>
      </c>
      <c r="K6" s="46" t="s">
        <v>22</v>
      </c>
      <c r="L6" s="46" t="s">
        <v>23</v>
      </c>
      <c r="M6" s="46" t="s">
        <v>40</v>
      </c>
      <c r="N6" s="46" t="s">
        <v>71</v>
      </c>
      <c r="O6" s="46" t="s">
        <v>46</v>
      </c>
      <c r="P6" s="46" t="s">
        <v>53</v>
      </c>
      <c r="Q6" s="47" t="s">
        <v>24</v>
      </c>
      <c r="R6" s="46" t="s">
        <v>25</v>
      </c>
      <c r="S6" s="46" t="s">
        <v>26</v>
      </c>
      <c r="T6" s="46" t="s">
        <v>118</v>
      </c>
      <c r="U6" s="46" t="s">
        <v>121</v>
      </c>
      <c r="V6" s="46" t="s">
        <v>122</v>
      </c>
      <c r="W6" s="46" t="s">
        <v>120</v>
      </c>
      <c r="X6" s="46" t="s">
        <v>48</v>
      </c>
      <c r="Y6" s="46" t="s">
        <v>41</v>
      </c>
      <c r="Z6" s="46" t="s">
        <v>27</v>
      </c>
      <c r="AA6" s="46" t="s">
        <v>140</v>
      </c>
      <c r="AB6" s="46" t="s">
        <v>119</v>
      </c>
      <c r="AC6" s="46" t="s">
        <v>70</v>
      </c>
      <c r="AD6" s="46" t="s">
        <v>93</v>
      </c>
      <c r="AE6" s="46" t="s">
        <v>94</v>
      </c>
      <c r="AF6" s="46" t="s">
        <v>98</v>
      </c>
      <c r="AG6" s="46" t="s">
        <v>95</v>
      </c>
      <c r="AH6" s="46" t="s">
        <v>114</v>
      </c>
      <c r="AI6" s="46" t="s">
        <v>96</v>
      </c>
      <c r="AJ6" s="46" t="s">
        <v>43</v>
      </c>
      <c r="AK6" s="46" t="s">
        <v>49</v>
      </c>
      <c r="AL6" s="46" t="s">
        <v>142</v>
      </c>
      <c r="AM6" s="46" t="s">
        <v>143</v>
      </c>
      <c r="AN6" s="46" t="s">
        <v>100</v>
      </c>
      <c r="AO6" s="46" t="s">
        <v>148</v>
      </c>
      <c r="AP6" s="46" t="s">
        <v>149</v>
      </c>
      <c r="AQ6" s="46" t="s">
        <v>75</v>
      </c>
      <c r="AR6" s="46" t="s">
        <v>82</v>
      </c>
      <c r="AS6" s="468"/>
      <c r="AT6" s="468"/>
    </row>
    <row r="7" spans="1:48" s="49" customFormat="1" ht="17.25" customHeight="1">
      <c r="A7" s="50">
        <v>1</v>
      </c>
      <c r="B7" s="51" t="s">
        <v>31</v>
      </c>
      <c r="C7" s="52" t="s">
        <v>21</v>
      </c>
      <c r="D7" s="85">
        <v>643.14</v>
      </c>
      <c r="E7" s="53">
        <f>D7-AS7</f>
        <v>569.22</v>
      </c>
      <c r="F7" s="54">
        <f>SUM(F11:F18)</f>
        <v>0</v>
      </c>
      <c r="G7" s="54">
        <f>SUM(G10:G18)</f>
        <v>0</v>
      </c>
      <c r="H7" s="54">
        <f>SUM(H9,H11:H18)</f>
        <v>0</v>
      </c>
      <c r="I7" s="54">
        <f>SUM(I9:I10,I12:I18)</f>
        <v>18.7</v>
      </c>
      <c r="J7" s="54">
        <f>SUM(J9:J11,J13:J18)</f>
        <v>0</v>
      </c>
      <c r="K7" s="54">
        <f>SUM(K9:K12,K14:K18)</f>
        <v>0</v>
      </c>
      <c r="L7" s="54">
        <f>SUM(L9:L13,L15:L18)</f>
        <v>0</v>
      </c>
      <c r="M7" s="54">
        <f>SUM(M9:M14,M16:M18)</f>
        <v>0</v>
      </c>
      <c r="N7" s="54">
        <f>SUM(N9:N15,N17:N18)</f>
        <v>20.37</v>
      </c>
      <c r="O7" s="54">
        <f>SUM(O9:O16,O18)</f>
        <v>0</v>
      </c>
      <c r="P7" s="54">
        <f>SUM(P9:P17)</f>
        <v>3.2</v>
      </c>
      <c r="Q7" s="55">
        <f>SUM(Q9:Q18)</f>
        <v>31.65</v>
      </c>
      <c r="R7" s="54">
        <f>SUM(R9:R18)</f>
        <v>0</v>
      </c>
      <c r="S7" s="54">
        <f t="shared" ref="S7:AR7" si="0">SUM(S9:S18)</f>
        <v>0</v>
      </c>
      <c r="T7" s="54">
        <f t="shared" si="0"/>
        <v>0</v>
      </c>
      <c r="U7" s="54">
        <f t="shared" si="0"/>
        <v>0</v>
      </c>
      <c r="V7" s="54">
        <f t="shared" si="0"/>
        <v>0</v>
      </c>
      <c r="W7" s="54">
        <f t="shared" si="0"/>
        <v>20.599999999999998</v>
      </c>
      <c r="X7" s="54">
        <f t="shared" si="0"/>
        <v>1.5</v>
      </c>
      <c r="Y7" s="54">
        <f t="shared" si="0"/>
        <v>0</v>
      </c>
      <c r="Z7" s="54">
        <f t="shared" si="0"/>
        <v>1.6500000000000001</v>
      </c>
      <c r="AA7" s="54">
        <f t="shared" si="0"/>
        <v>0</v>
      </c>
      <c r="AB7" s="54">
        <f t="shared" si="0"/>
        <v>0</v>
      </c>
      <c r="AC7" s="54">
        <f t="shared" si="0"/>
        <v>0</v>
      </c>
      <c r="AD7" s="54">
        <f t="shared" si="0"/>
        <v>3.41</v>
      </c>
      <c r="AE7" s="54">
        <f t="shared" si="0"/>
        <v>0</v>
      </c>
      <c r="AF7" s="54">
        <f t="shared" si="0"/>
        <v>0.49</v>
      </c>
      <c r="AG7" s="54">
        <f t="shared" si="0"/>
        <v>0</v>
      </c>
      <c r="AH7" s="54">
        <f t="shared" si="0"/>
        <v>0</v>
      </c>
      <c r="AI7" s="54">
        <f t="shared" si="0"/>
        <v>0</v>
      </c>
      <c r="AJ7" s="54">
        <f t="shared" si="0"/>
        <v>4</v>
      </c>
      <c r="AK7" s="54">
        <f t="shared" si="0"/>
        <v>0</v>
      </c>
      <c r="AL7" s="54">
        <f t="shared" si="0"/>
        <v>0</v>
      </c>
      <c r="AM7" s="54">
        <f t="shared" si="0"/>
        <v>0</v>
      </c>
      <c r="AN7" s="54">
        <f t="shared" si="0"/>
        <v>0</v>
      </c>
      <c r="AO7" s="54">
        <f t="shared" si="0"/>
        <v>0</v>
      </c>
      <c r="AP7" s="54">
        <f t="shared" si="0"/>
        <v>0</v>
      </c>
      <c r="AQ7" s="54">
        <f t="shared" si="0"/>
        <v>0</v>
      </c>
      <c r="AR7" s="54">
        <f t="shared" si="0"/>
        <v>0</v>
      </c>
      <c r="AS7" s="56">
        <f>SUM(AS9:AS18)</f>
        <v>73.92</v>
      </c>
      <c r="AT7" s="57">
        <f>E48</f>
        <v>613.99</v>
      </c>
      <c r="AV7" s="132" t="s">
        <v>193</v>
      </c>
    </row>
    <row r="8" spans="1:48" s="61" customFormat="1" ht="15">
      <c r="A8" s="50" t="s">
        <v>1</v>
      </c>
      <c r="B8" s="51" t="s">
        <v>78</v>
      </c>
      <c r="C8" s="58" t="s">
        <v>79</v>
      </c>
      <c r="D8" s="85">
        <v>465.29</v>
      </c>
      <c r="E8" s="59">
        <f>SUM(I8:P8)</f>
        <v>42.27</v>
      </c>
      <c r="F8" s="60">
        <f>D8-AS8</f>
        <v>392.91</v>
      </c>
      <c r="G8" s="55">
        <f>SUM(G10)</f>
        <v>0</v>
      </c>
      <c r="H8" s="55">
        <f>SUM(H9)</f>
        <v>0</v>
      </c>
      <c r="I8" s="55">
        <f>SUM(I9:I10)</f>
        <v>18.7</v>
      </c>
      <c r="J8" s="55">
        <f t="shared" ref="J8:AS8" si="1">SUM(J9:J10)</f>
        <v>0</v>
      </c>
      <c r="K8" s="55">
        <f t="shared" si="1"/>
        <v>0</v>
      </c>
      <c r="L8" s="55">
        <f t="shared" si="1"/>
        <v>0</v>
      </c>
      <c r="M8" s="55">
        <f t="shared" si="1"/>
        <v>0</v>
      </c>
      <c r="N8" s="55">
        <f t="shared" si="1"/>
        <v>20.37</v>
      </c>
      <c r="O8" s="55">
        <f t="shared" si="1"/>
        <v>0</v>
      </c>
      <c r="P8" s="55">
        <f t="shared" si="1"/>
        <v>3.2</v>
      </c>
      <c r="Q8" s="55">
        <f>SUM(Q9:Q10)</f>
        <v>30.109999999999996</v>
      </c>
      <c r="R8" s="55">
        <f t="shared" si="1"/>
        <v>0</v>
      </c>
      <c r="S8" s="55">
        <f t="shared" si="1"/>
        <v>0</v>
      </c>
      <c r="T8" s="55">
        <f t="shared" si="1"/>
        <v>0</v>
      </c>
      <c r="U8" s="55">
        <f t="shared" si="1"/>
        <v>0</v>
      </c>
      <c r="V8" s="55">
        <f t="shared" si="1"/>
        <v>0</v>
      </c>
      <c r="W8" s="55">
        <f t="shared" si="1"/>
        <v>20.599999999999998</v>
      </c>
      <c r="X8" s="55">
        <f t="shared" si="1"/>
        <v>1.5</v>
      </c>
      <c r="Y8" s="55">
        <f t="shared" si="1"/>
        <v>0</v>
      </c>
      <c r="Z8" s="55">
        <f t="shared" si="1"/>
        <v>0.56999999999999995</v>
      </c>
      <c r="AA8" s="55">
        <f t="shared" si="1"/>
        <v>0</v>
      </c>
      <c r="AB8" s="55">
        <f t="shared" si="1"/>
        <v>0</v>
      </c>
      <c r="AC8" s="55">
        <f t="shared" si="1"/>
        <v>0</v>
      </c>
      <c r="AD8" s="55">
        <f t="shared" si="1"/>
        <v>2.95</v>
      </c>
      <c r="AE8" s="55">
        <f t="shared" si="1"/>
        <v>0</v>
      </c>
      <c r="AF8" s="55">
        <f t="shared" si="1"/>
        <v>0.49</v>
      </c>
      <c r="AG8" s="55">
        <f t="shared" si="1"/>
        <v>0</v>
      </c>
      <c r="AH8" s="55">
        <f t="shared" si="1"/>
        <v>0</v>
      </c>
      <c r="AI8" s="55">
        <f t="shared" si="1"/>
        <v>0</v>
      </c>
      <c r="AJ8" s="55">
        <f t="shared" si="1"/>
        <v>4</v>
      </c>
      <c r="AK8" s="55">
        <f t="shared" si="1"/>
        <v>0</v>
      </c>
      <c r="AL8" s="55">
        <f t="shared" si="1"/>
        <v>0</v>
      </c>
      <c r="AM8" s="55">
        <f t="shared" si="1"/>
        <v>0</v>
      </c>
      <c r="AN8" s="55">
        <f t="shared" si="1"/>
        <v>0</v>
      </c>
      <c r="AO8" s="55">
        <f t="shared" si="1"/>
        <v>0</v>
      </c>
      <c r="AP8" s="55">
        <f t="shared" si="1"/>
        <v>0</v>
      </c>
      <c r="AQ8" s="55">
        <f t="shared" si="1"/>
        <v>0</v>
      </c>
      <c r="AR8" s="55">
        <f t="shared" si="1"/>
        <v>0</v>
      </c>
      <c r="AS8" s="55">
        <f t="shared" si="1"/>
        <v>72.38</v>
      </c>
      <c r="AT8" s="58">
        <f>F48</f>
        <v>392.91</v>
      </c>
      <c r="AU8" s="45"/>
      <c r="AV8" s="132" t="s">
        <v>194</v>
      </c>
    </row>
    <row r="9" spans="1:48" s="61" customFormat="1" ht="15">
      <c r="A9" s="50"/>
      <c r="B9" s="51" t="s">
        <v>191</v>
      </c>
      <c r="C9" s="58" t="s">
        <v>77</v>
      </c>
      <c r="D9" s="85">
        <v>465.29</v>
      </c>
      <c r="E9" s="59">
        <f>SUM(H9:P9)</f>
        <v>42.27</v>
      </c>
      <c r="F9" s="55">
        <f>SUM(H9)</f>
        <v>0</v>
      </c>
      <c r="G9" s="60">
        <f>D9-AS9</f>
        <v>392.91</v>
      </c>
      <c r="H9" s="77"/>
      <c r="I9" s="77">
        <v>18.7</v>
      </c>
      <c r="J9" s="77"/>
      <c r="K9" s="77"/>
      <c r="L9" s="77"/>
      <c r="M9" s="77"/>
      <c r="N9" s="77">
        <v>20.37</v>
      </c>
      <c r="O9" s="77"/>
      <c r="P9" s="77">
        <v>3.2</v>
      </c>
      <c r="Q9" s="55">
        <f>SUM(R9:AQ9)</f>
        <v>30.109999999999996</v>
      </c>
      <c r="R9" s="77"/>
      <c r="S9" s="77"/>
      <c r="T9" s="77"/>
      <c r="U9" s="77"/>
      <c r="V9" s="77"/>
      <c r="W9" s="77">
        <f>25.4-4.8</f>
        <v>20.599999999999998</v>
      </c>
      <c r="X9" s="77">
        <v>1.5</v>
      </c>
      <c r="Y9" s="77"/>
      <c r="Z9" s="77">
        <v>0.56999999999999995</v>
      </c>
      <c r="AA9" s="77"/>
      <c r="AB9" s="77"/>
      <c r="AC9" s="77"/>
      <c r="AD9" s="77">
        <v>2.95</v>
      </c>
      <c r="AE9" s="77"/>
      <c r="AF9" s="77">
        <v>0.49</v>
      </c>
      <c r="AG9" s="77"/>
      <c r="AH9" s="77"/>
      <c r="AI9" s="77"/>
      <c r="AJ9" s="77">
        <v>4</v>
      </c>
      <c r="AK9" s="77"/>
      <c r="AL9" s="77"/>
      <c r="AM9" s="77"/>
      <c r="AN9" s="77"/>
      <c r="AO9" s="77"/>
      <c r="AP9" s="77"/>
      <c r="AQ9" s="77"/>
      <c r="AR9" s="77"/>
      <c r="AS9" s="55">
        <f>SUM(R9:AR9,H9:P9)</f>
        <v>72.38</v>
      </c>
      <c r="AT9" s="58">
        <f>G48</f>
        <v>392.91</v>
      </c>
      <c r="AU9" s="45"/>
      <c r="AV9" s="132" t="s">
        <v>195</v>
      </c>
    </row>
    <row r="10" spans="1:48" s="61" customFormat="1" ht="15">
      <c r="A10" s="50"/>
      <c r="B10" s="51" t="s">
        <v>192</v>
      </c>
      <c r="C10" s="58" t="s">
        <v>190</v>
      </c>
      <c r="D10" s="85">
        <v>0</v>
      </c>
      <c r="E10" s="59">
        <f>SUM(G10,I10:P10)</f>
        <v>0</v>
      </c>
      <c r="F10" s="55">
        <f>SUM(G10)</f>
        <v>0</v>
      </c>
      <c r="G10" s="77"/>
      <c r="H10" s="60">
        <f>D10-AS10</f>
        <v>0</v>
      </c>
      <c r="I10" s="77"/>
      <c r="J10" s="77"/>
      <c r="K10" s="77"/>
      <c r="L10" s="77"/>
      <c r="M10" s="77"/>
      <c r="N10" s="77"/>
      <c r="O10" s="77"/>
      <c r="P10" s="77"/>
      <c r="Q10" s="55">
        <f t="shared" ref="Q10:Q17" si="2">SUM(R10:AQ10)</f>
        <v>0</v>
      </c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55">
        <f>SUM(R10:AR10,I10:P10,G10)</f>
        <v>0</v>
      </c>
      <c r="AT10" s="58">
        <f>H48</f>
        <v>0</v>
      </c>
      <c r="AU10" s="45"/>
      <c r="AV10" s="132" t="s">
        <v>196</v>
      </c>
    </row>
    <row r="11" spans="1:48" s="61" customFormat="1" ht="15">
      <c r="A11" s="50" t="s">
        <v>2</v>
      </c>
      <c r="B11" s="51" t="s">
        <v>102</v>
      </c>
      <c r="C11" s="58" t="s">
        <v>51</v>
      </c>
      <c r="D11" s="85">
        <v>0.99</v>
      </c>
      <c r="E11" s="59">
        <f>SUM(G11:H11,J11:P11)</f>
        <v>0</v>
      </c>
      <c r="F11" s="55">
        <f>SUM(G11:H11)</f>
        <v>0</v>
      </c>
      <c r="G11" s="77"/>
      <c r="H11" s="77"/>
      <c r="I11" s="60">
        <f>D11-AS11</f>
        <v>0.99</v>
      </c>
      <c r="J11" s="77"/>
      <c r="K11" s="77"/>
      <c r="L11" s="77"/>
      <c r="M11" s="77"/>
      <c r="N11" s="77"/>
      <c r="O11" s="77"/>
      <c r="P11" s="77"/>
      <c r="Q11" s="55">
        <f t="shared" si="2"/>
        <v>0</v>
      </c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55">
        <f>SUM(R11:AR11,J11:P11,G11:H11)</f>
        <v>0</v>
      </c>
      <c r="AT11" s="58">
        <f>I48</f>
        <v>19.689999999999998</v>
      </c>
      <c r="AU11" s="45"/>
    </row>
    <row r="12" spans="1:48" s="61" customFormat="1" ht="15">
      <c r="A12" s="50" t="s">
        <v>3</v>
      </c>
      <c r="B12" s="51" t="s">
        <v>34</v>
      </c>
      <c r="C12" s="58" t="s">
        <v>39</v>
      </c>
      <c r="D12" s="85">
        <v>165.21</v>
      </c>
      <c r="E12" s="59">
        <f>SUM(G12:I12,K12:P12)</f>
        <v>0</v>
      </c>
      <c r="F12" s="55">
        <f t="shared" ref="F12:F17" si="3">SUM(G12:H12)</f>
        <v>0</v>
      </c>
      <c r="G12" s="77"/>
      <c r="H12" s="77"/>
      <c r="I12" s="77"/>
      <c r="J12" s="60">
        <f>D12-AS12</f>
        <v>163.70000000000002</v>
      </c>
      <c r="K12" s="77"/>
      <c r="L12" s="77"/>
      <c r="M12" s="77"/>
      <c r="N12" s="77"/>
      <c r="O12" s="77"/>
      <c r="P12" s="77"/>
      <c r="Q12" s="55">
        <f t="shared" si="2"/>
        <v>1.51</v>
      </c>
      <c r="R12" s="77"/>
      <c r="S12" s="77"/>
      <c r="T12" s="77"/>
      <c r="U12" s="77"/>
      <c r="V12" s="77"/>
      <c r="W12" s="77"/>
      <c r="X12" s="77"/>
      <c r="Y12" s="77"/>
      <c r="Z12" s="77">
        <v>1.05</v>
      </c>
      <c r="AA12" s="77"/>
      <c r="AB12" s="77"/>
      <c r="AC12" s="77"/>
      <c r="AD12" s="77">
        <v>0.46</v>
      </c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55">
        <f>SUM(R12:AR12,K12:P12,G12:I12)</f>
        <v>1.51</v>
      </c>
      <c r="AT12" s="58">
        <f>J48</f>
        <v>163.70000000000002</v>
      </c>
      <c r="AU12" s="45"/>
    </row>
    <row r="13" spans="1:48" s="61" customFormat="1" ht="15">
      <c r="A13" s="50" t="s">
        <v>4</v>
      </c>
      <c r="B13" s="51" t="s">
        <v>11</v>
      </c>
      <c r="C13" s="58" t="s">
        <v>22</v>
      </c>
      <c r="D13" s="85">
        <v>0</v>
      </c>
      <c r="E13" s="59">
        <f>SUM(G13:J13,L13:P13)</f>
        <v>0</v>
      </c>
      <c r="F13" s="55">
        <f t="shared" si="3"/>
        <v>0</v>
      </c>
      <c r="G13" s="77"/>
      <c r="H13" s="77"/>
      <c r="I13" s="77"/>
      <c r="J13" s="77"/>
      <c r="K13" s="60">
        <f>D13-AS13</f>
        <v>0</v>
      </c>
      <c r="L13" s="77"/>
      <c r="M13" s="77"/>
      <c r="N13" s="77"/>
      <c r="O13" s="77"/>
      <c r="P13" s="77"/>
      <c r="Q13" s="55">
        <f t="shared" si="2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55">
        <f>SUM(R13:AR13,L13:P13,G13:J13)</f>
        <v>0</v>
      </c>
      <c r="AT13" s="58">
        <f>K48</f>
        <v>0</v>
      </c>
      <c r="AU13" s="45"/>
    </row>
    <row r="14" spans="1:48" s="61" customFormat="1" ht="15">
      <c r="A14" s="50" t="s">
        <v>5</v>
      </c>
      <c r="B14" s="51" t="s">
        <v>12</v>
      </c>
      <c r="C14" s="58" t="s">
        <v>23</v>
      </c>
      <c r="D14" s="85">
        <v>0</v>
      </c>
      <c r="E14" s="59">
        <f>SUM(G14:K14,M14:P14)</f>
        <v>0</v>
      </c>
      <c r="F14" s="55">
        <f t="shared" si="3"/>
        <v>0</v>
      </c>
      <c r="G14" s="77"/>
      <c r="H14" s="77"/>
      <c r="I14" s="77"/>
      <c r="J14" s="77"/>
      <c r="K14" s="77"/>
      <c r="L14" s="60">
        <f>D14-AS14</f>
        <v>0</v>
      </c>
      <c r="M14" s="77"/>
      <c r="N14" s="77"/>
      <c r="O14" s="77"/>
      <c r="P14" s="77"/>
      <c r="Q14" s="55">
        <f t="shared" si="2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55">
        <f>SUM(R14:AR14,M14:P14,G14:K14)</f>
        <v>0</v>
      </c>
      <c r="AT14" s="58">
        <f>L48</f>
        <v>0</v>
      </c>
      <c r="AU14" s="45"/>
    </row>
    <row r="15" spans="1:48" s="61" customFormat="1" ht="15">
      <c r="A15" s="50" t="s">
        <v>36</v>
      </c>
      <c r="B15" s="51" t="s">
        <v>35</v>
      </c>
      <c r="C15" s="58" t="s">
        <v>40</v>
      </c>
      <c r="D15" s="85">
        <v>0</v>
      </c>
      <c r="E15" s="59">
        <f>SUM(G15:L15,N15:P15)</f>
        <v>0</v>
      </c>
      <c r="F15" s="55">
        <f t="shared" si="3"/>
        <v>0</v>
      </c>
      <c r="G15" s="77"/>
      <c r="H15" s="77"/>
      <c r="I15" s="77"/>
      <c r="J15" s="77"/>
      <c r="K15" s="77"/>
      <c r="L15" s="77"/>
      <c r="M15" s="60">
        <f>D15-AS15</f>
        <v>0</v>
      </c>
      <c r="N15" s="77"/>
      <c r="O15" s="77"/>
      <c r="P15" s="77"/>
      <c r="Q15" s="55">
        <f t="shared" si="2"/>
        <v>0</v>
      </c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55">
        <f>SUM(R15:AR15,N15:P15,G15:L15)</f>
        <v>0</v>
      </c>
      <c r="AT15" s="58">
        <f>M48</f>
        <v>0</v>
      </c>
      <c r="AU15" s="45"/>
    </row>
    <row r="16" spans="1:48" s="61" customFormat="1" ht="15">
      <c r="A16" s="50" t="s">
        <v>37</v>
      </c>
      <c r="B16" s="51" t="s">
        <v>83</v>
      </c>
      <c r="C16" s="58" t="s">
        <v>71</v>
      </c>
      <c r="D16" s="85">
        <v>8.6300000000000008</v>
      </c>
      <c r="E16" s="59">
        <f>SUM(G16:M16,O16:P16)</f>
        <v>0</v>
      </c>
      <c r="F16" s="55">
        <f t="shared" si="3"/>
        <v>0</v>
      </c>
      <c r="G16" s="77"/>
      <c r="H16" s="77"/>
      <c r="I16" s="77"/>
      <c r="J16" s="77"/>
      <c r="K16" s="77"/>
      <c r="L16" s="77"/>
      <c r="M16" s="77"/>
      <c r="N16" s="60">
        <f>D16-AS16</f>
        <v>8.6000000000000014</v>
      </c>
      <c r="O16" s="77"/>
      <c r="P16" s="77"/>
      <c r="Q16" s="55">
        <f t="shared" si="2"/>
        <v>0.03</v>
      </c>
      <c r="R16" s="77"/>
      <c r="S16" s="77"/>
      <c r="T16" s="77"/>
      <c r="U16" s="77"/>
      <c r="V16" s="77"/>
      <c r="W16" s="77"/>
      <c r="X16" s="77"/>
      <c r="Y16" s="77"/>
      <c r="Z16" s="77">
        <v>0.03</v>
      </c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55">
        <f>SUM(R16:AR16,O16:P16,G16:M16)</f>
        <v>0.03</v>
      </c>
      <c r="AT16" s="58">
        <f>N48</f>
        <v>31.470000000000002</v>
      </c>
      <c r="AU16" s="45"/>
    </row>
    <row r="17" spans="1:47" s="61" customFormat="1" ht="15">
      <c r="A17" s="50" t="s">
        <v>47</v>
      </c>
      <c r="B17" s="51" t="s">
        <v>45</v>
      </c>
      <c r="C17" s="58" t="s">
        <v>46</v>
      </c>
      <c r="D17" s="85">
        <v>0</v>
      </c>
      <c r="E17" s="59">
        <f>SUM(G17:N17,P17)</f>
        <v>0</v>
      </c>
      <c r="F17" s="55">
        <f t="shared" si="3"/>
        <v>0</v>
      </c>
      <c r="G17" s="77"/>
      <c r="H17" s="77"/>
      <c r="I17" s="77"/>
      <c r="J17" s="77"/>
      <c r="K17" s="77"/>
      <c r="L17" s="77"/>
      <c r="M17" s="77"/>
      <c r="N17" s="77"/>
      <c r="O17" s="60">
        <f>D17-AS17</f>
        <v>0</v>
      </c>
      <c r="P17" s="77"/>
      <c r="Q17" s="55">
        <f t="shared" si="2"/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55">
        <f>SUM(R17:AR17,P17,G17:N17)</f>
        <v>0</v>
      </c>
      <c r="AT17" s="58">
        <f>O48</f>
        <v>0</v>
      </c>
      <c r="AU17" s="45"/>
    </row>
    <row r="18" spans="1:47" s="61" customFormat="1" ht="15">
      <c r="A18" s="50" t="s">
        <v>176</v>
      </c>
      <c r="B18" s="51" t="s">
        <v>52</v>
      </c>
      <c r="C18" s="58" t="s">
        <v>53</v>
      </c>
      <c r="D18" s="85">
        <v>3.01</v>
      </c>
      <c r="E18" s="59">
        <f>SUM(G18:O18)</f>
        <v>0</v>
      </c>
      <c r="F18" s="55">
        <f>SUM(G18:H18)</f>
        <v>0</v>
      </c>
      <c r="G18" s="77"/>
      <c r="H18" s="77"/>
      <c r="I18" s="77"/>
      <c r="J18" s="77"/>
      <c r="K18" s="77"/>
      <c r="L18" s="77"/>
      <c r="M18" s="77"/>
      <c r="N18" s="77"/>
      <c r="O18" s="77"/>
      <c r="P18" s="60">
        <f>D18-AS18</f>
        <v>3.01</v>
      </c>
      <c r="Q18" s="55">
        <f>SUM(R18:AQ18)</f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55">
        <f>SUM(R18:AR18,G18:O18)</f>
        <v>0</v>
      </c>
      <c r="AT18" s="58">
        <f>P48</f>
        <v>6.21</v>
      </c>
      <c r="AU18" s="45"/>
    </row>
    <row r="19" spans="1:47" s="61" customFormat="1" ht="15">
      <c r="A19" s="50">
        <v>2</v>
      </c>
      <c r="B19" s="50" t="s">
        <v>32</v>
      </c>
      <c r="C19" s="58" t="s">
        <v>24</v>
      </c>
      <c r="D19" s="85">
        <v>213.78</v>
      </c>
      <c r="E19" s="59">
        <f>SUM(G19:P19)</f>
        <v>0</v>
      </c>
      <c r="F19" s="55">
        <f t="shared" ref="F19:F46" si="4">SUM(G19:H19)</f>
        <v>0</v>
      </c>
      <c r="G19" s="55">
        <f>SUM(G20:G45)</f>
        <v>0</v>
      </c>
      <c r="H19" s="55">
        <f t="shared" ref="H19:P19" si="5">SUM(H20:H45)</f>
        <v>0</v>
      </c>
      <c r="I19" s="55">
        <f t="shared" si="5"/>
        <v>0</v>
      </c>
      <c r="J19" s="55">
        <f t="shared" si="5"/>
        <v>0</v>
      </c>
      <c r="K19" s="55">
        <f t="shared" si="5"/>
        <v>0</v>
      </c>
      <c r="L19" s="55">
        <f t="shared" si="5"/>
        <v>0</v>
      </c>
      <c r="M19" s="55">
        <f t="shared" si="5"/>
        <v>0</v>
      </c>
      <c r="N19" s="55">
        <f t="shared" si="5"/>
        <v>0</v>
      </c>
      <c r="O19" s="55">
        <f t="shared" si="5"/>
        <v>0</v>
      </c>
      <c r="P19" s="55">
        <f t="shared" si="5"/>
        <v>0</v>
      </c>
      <c r="Q19" s="60">
        <f>D19-AS19</f>
        <v>213.55</v>
      </c>
      <c r="R19" s="55">
        <f>SUM(R21:R45)</f>
        <v>0</v>
      </c>
      <c r="S19" s="55">
        <f>SUM(S22:S45,S20)</f>
        <v>0</v>
      </c>
      <c r="T19" s="55">
        <f>SUM(T20:T21,T23:T45)</f>
        <v>0</v>
      </c>
      <c r="U19" s="55">
        <f>SUM(U20:U22,U24:U45)</f>
        <v>0</v>
      </c>
      <c r="V19" s="55">
        <f>SUM(V20:V23,V25:V45)</f>
        <v>0</v>
      </c>
      <c r="W19" s="55">
        <f>SUM(W20:W24,W26:W45)</f>
        <v>0.16</v>
      </c>
      <c r="X19" s="55">
        <f>SUM(X20:X25,X27:X45)</f>
        <v>0</v>
      </c>
      <c r="Y19" s="55">
        <f>SUM(Y20:Y26,Y28:Y45)</f>
        <v>0</v>
      </c>
      <c r="Z19" s="55">
        <f>SUM(Z20:Z27,Z29:Z45)</f>
        <v>0.06</v>
      </c>
      <c r="AA19" s="55">
        <f>SUM(AA20:AA28,AA30:AA45)</f>
        <v>0</v>
      </c>
      <c r="AB19" s="55">
        <f>SUM(AB20:AB29,AB31:AB45)</f>
        <v>0</v>
      </c>
      <c r="AC19" s="55">
        <f>SUM(AC20:AC30,AC32:AC45)</f>
        <v>0</v>
      </c>
      <c r="AD19" s="55">
        <f>SUM(AD20:AD31,AD33:AD45)</f>
        <v>0.01</v>
      </c>
      <c r="AE19" s="55">
        <f>SUM(AE20:AE32,AE34:AE45)</f>
        <v>0</v>
      </c>
      <c r="AF19" s="55">
        <f>SUM(AF20:AF33,AF35:AF45)</f>
        <v>0</v>
      </c>
      <c r="AG19" s="55">
        <f>SUM(AG20:AG34,AG36:AG45)</f>
        <v>0</v>
      </c>
      <c r="AH19" s="55">
        <f>SUM(AH20:AH35,AH37:AH45)</f>
        <v>0</v>
      </c>
      <c r="AI19" s="55">
        <f>SUM(AI20:AI36,AI38:AI45)</f>
        <v>0</v>
      </c>
      <c r="AJ19" s="55">
        <f>SUM(AJ20:AJ37,AJ39:AJ45)</f>
        <v>0</v>
      </c>
      <c r="AK19" s="55">
        <f>SUM(AK20:AK38,AK40:AK45)</f>
        <v>0</v>
      </c>
      <c r="AL19" s="55">
        <f>SUM(AL20:AL39,AL41:AL45)</f>
        <v>0</v>
      </c>
      <c r="AM19" s="55">
        <f>SUM(AM20:AM40,AM42:AM45)</f>
        <v>0</v>
      </c>
      <c r="AN19" s="55">
        <f>SUM(AN20:AN41,AN43:AN45)</f>
        <v>0</v>
      </c>
      <c r="AO19" s="55">
        <f>SUM(AO20:AO42,AO44:AO45)</f>
        <v>0</v>
      </c>
      <c r="AP19" s="55">
        <f>SUM(AP20:AP43,AP45)</f>
        <v>0</v>
      </c>
      <c r="AQ19" s="55">
        <f>SUM(AQ20:AQ44)</f>
        <v>0</v>
      </c>
      <c r="AR19" s="55">
        <f>SUM(AR20:AR45)</f>
        <v>0</v>
      </c>
      <c r="AS19" s="55">
        <f>SUM(AS20:AS45)</f>
        <v>0.23</v>
      </c>
      <c r="AT19" s="58">
        <f>Q48</f>
        <v>251.46</v>
      </c>
      <c r="AU19" s="45"/>
    </row>
    <row r="20" spans="1:47" s="61" customFormat="1" ht="15">
      <c r="A20" s="50" t="s">
        <v>17</v>
      </c>
      <c r="B20" s="51" t="s">
        <v>13</v>
      </c>
      <c r="C20" s="58" t="s">
        <v>25</v>
      </c>
      <c r="D20" s="85">
        <v>0.03</v>
      </c>
      <c r="E20" s="59">
        <f>SUM(G20:P20)</f>
        <v>0</v>
      </c>
      <c r="F20" s="55">
        <f t="shared" si="4"/>
        <v>0</v>
      </c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55">
        <f>SUM(S20:AQ20)</f>
        <v>0</v>
      </c>
      <c r="R20" s="60">
        <f>D20-AS20</f>
        <v>0.03</v>
      </c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55">
        <f>SUM(S20:AR20,G20:P20)</f>
        <v>0</v>
      </c>
      <c r="AT20" s="58">
        <f>R48</f>
        <v>0.03</v>
      </c>
      <c r="AU20" s="45"/>
    </row>
    <row r="21" spans="1:47" s="61" customFormat="1" ht="15">
      <c r="A21" s="50" t="s">
        <v>6</v>
      </c>
      <c r="B21" s="51" t="s">
        <v>14</v>
      </c>
      <c r="C21" s="58" t="s">
        <v>26</v>
      </c>
      <c r="D21" s="85">
        <v>0</v>
      </c>
      <c r="E21" s="59">
        <f t="shared" ref="E21:E46" si="6">SUM(G21:P21)</f>
        <v>0</v>
      </c>
      <c r="F21" s="55">
        <f t="shared" si="4"/>
        <v>0</v>
      </c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55">
        <f>SUM(R21,T21:AQ21)</f>
        <v>0</v>
      </c>
      <c r="R21" s="77"/>
      <c r="S21" s="60">
        <f>D21-AS21</f>
        <v>0</v>
      </c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55">
        <f>SUM(T21:AR21,R21,G21:P21)</f>
        <v>0</v>
      </c>
      <c r="AT21" s="58">
        <f>S48</f>
        <v>0</v>
      </c>
      <c r="AU21" s="45"/>
    </row>
    <row r="22" spans="1:47" s="61" customFormat="1" ht="15">
      <c r="A22" s="50" t="s">
        <v>7</v>
      </c>
      <c r="B22" s="51" t="s">
        <v>15</v>
      </c>
      <c r="C22" s="58" t="s">
        <v>118</v>
      </c>
      <c r="D22" s="85">
        <v>0</v>
      </c>
      <c r="E22" s="59">
        <f t="shared" si="6"/>
        <v>0</v>
      </c>
      <c r="F22" s="55">
        <f t="shared" si="4"/>
        <v>0</v>
      </c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55">
        <f>SUM(R22:S22,U22:AQ22)</f>
        <v>0</v>
      </c>
      <c r="R22" s="77"/>
      <c r="S22" s="77"/>
      <c r="T22" s="60">
        <f>D22-AS22</f>
        <v>0</v>
      </c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5">
        <f>SUM(U22:AR22,R22:S22,G22:P22)</f>
        <v>0</v>
      </c>
      <c r="AT22" s="58">
        <f>T48</f>
        <v>0</v>
      </c>
      <c r="AU22" s="45"/>
    </row>
    <row r="23" spans="1:47" s="61" customFormat="1" ht="15">
      <c r="A23" s="50" t="s">
        <v>8</v>
      </c>
      <c r="B23" s="51" t="s">
        <v>80</v>
      </c>
      <c r="C23" s="58" t="s">
        <v>121</v>
      </c>
      <c r="D23" s="85">
        <v>0</v>
      </c>
      <c r="E23" s="59">
        <f t="shared" si="6"/>
        <v>0</v>
      </c>
      <c r="F23" s="55">
        <f t="shared" si="4"/>
        <v>0</v>
      </c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55">
        <f>SUM(R23:T23,V23:AQ23)</f>
        <v>0</v>
      </c>
      <c r="R23" s="77"/>
      <c r="S23" s="77"/>
      <c r="T23" s="77"/>
      <c r="U23" s="60">
        <f>D23-AS23</f>
        <v>0</v>
      </c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55">
        <f>SUM(V23:AR23,R23:T23,G23:P23)</f>
        <v>0</v>
      </c>
      <c r="AT23" s="58">
        <f>U48</f>
        <v>0</v>
      </c>
      <c r="AU23" s="45"/>
    </row>
    <row r="24" spans="1:47" s="61" customFormat="1" ht="15">
      <c r="A24" s="50" t="s">
        <v>9</v>
      </c>
      <c r="B24" s="51" t="s">
        <v>84</v>
      </c>
      <c r="C24" s="58" t="s">
        <v>122</v>
      </c>
      <c r="D24" s="85">
        <v>0</v>
      </c>
      <c r="E24" s="59">
        <f t="shared" si="6"/>
        <v>0</v>
      </c>
      <c r="F24" s="55">
        <f t="shared" si="4"/>
        <v>0</v>
      </c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55">
        <f>SUM(R24:U24,W24:AQ24)</f>
        <v>0</v>
      </c>
      <c r="R24" s="77"/>
      <c r="S24" s="77"/>
      <c r="T24" s="77"/>
      <c r="U24" s="77"/>
      <c r="V24" s="60">
        <f>D24-AS24</f>
        <v>0</v>
      </c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55">
        <f>SUM(W24:AR24,R24:U24,G24:P24)</f>
        <v>0</v>
      </c>
      <c r="AT24" s="58">
        <f>V48</f>
        <v>0</v>
      </c>
      <c r="AU24" s="45"/>
    </row>
    <row r="25" spans="1:47" s="61" customFormat="1" ht="15">
      <c r="A25" s="50" t="s">
        <v>10</v>
      </c>
      <c r="B25" s="51" t="s">
        <v>85</v>
      </c>
      <c r="C25" s="58" t="s">
        <v>120</v>
      </c>
      <c r="D25" s="85">
        <v>0</v>
      </c>
      <c r="E25" s="59">
        <f t="shared" si="6"/>
        <v>0</v>
      </c>
      <c r="F25" s="55">
        <f t="shared" si="4"/>
        <v>0</v>
      </c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55">
        <f>SUM(R25:V25,X25:AQ25)</f>
        <v>0</v>
      </c>
      <c r="R25" s="77"/>
      <c r="S25" s="77"/>
      <c r="T25" s="77"/>
      <c r="U25" s="77"/>
      <c r="V25" s="77"/>
      <c r="W25" s="60">
        <f>D25-AS25</f>
        <v>0</v>
      </c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55">
        <f>SUM(X25:AR25,R25:V25,G25:P25)</f>
        <v>0</v>
      </c>
      <c r="AT25" s="58">
        <f>W48</f>
        <v>24.509999999999998</v>
      </c>
      <c r="AU25" s="45"/>
    </row>
    <row r="26" spans="1:47" s="61" customFormat="1" ht="18">
      <c r="A26" s="50" t="s">
        <v>18</v>
      </c>
      <c r="B26" s="51" t="s">
        <v>86</v>
      </c>
      <c r="C26" s="58" t="s">
        <v>48</v>
      </c>
      <c r="D26" s="85">
        <v>0</v>
      </c>
      <c r="E26" s="59">
        <f t="shared" si="6"/>
        <v>0</v>
      </c>
      <c r="F26" s="55">
        <f t="shared" si="4"/>
        <v>0</v>
      </c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55">
        <f>SUM(R26:W26,Y26:AQ26)</f>
        <v>0</v>
      </c>
      <c r="R26" s="77"/>
      <c r="S26" s="77"/>
      <c r="T26" s="77"/>
      <c r="U26" s="77"/>
      <c r="V26" s="77"/>
      <c r="W26" s="77"/>
      <c r="X26" s="60">
        <f>D26-AS26</f>
        <v>0</v>
      </c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55">
        <f>SUM(Y26:AR26,R26:W26,G26:P26)</f>
        <v>0</v>
      </c>
      <c r="AT26" s="58">
        <f>X48</f>
        <v>1.7</v>
      </c>
      <c r="AU26" s="45"/>
    </row>
    <row r="27" spans="1:47" s="61" customFormat="1" ht="20.25" customHeight="1">
      <c r="A27" s="50" t="s">
        <v>19</v>
      </c>
      <c r="B27" s="51" t="s">
        <v>87</v>
      </c>
      <c r="C27" s="58" t="s">
        <v>41</v>
      </c>
      <c r="D27" s="85">
        <v>0</v>
      </c>
      <c r="E27" s="59">
        <f t="shared" si="6"/>
        <v>0</v>
      </c>
      <c r="F27" s="55">
        <f t="shared" si="4"/>
        <v>0</v>
      </c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55">
        <f>SUM(R27:X27,Z27:AQ27)</f>
        <v>0</v>
      </c>
      <c r="R27" s="77"/>
      <c r="S27" s="77"/>
      <c r="T27" s="77"/>
      <c r="U27" s="77"/>
      <c r="V27" s="77"/>
      <c r="W27" s="77"/>
      <c r="X27" s="77"/>
      <c r="Y27" s="60">
        <f>D27-AS27</f>
        <v>0</v>
      </c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55">
        <f>SUM(Z27:AR27,R27:X27,G27:P27)</f>
        <v>0</v>
      </c>
      <c r="AT27" s="58">
        <f>Y48</f>
        <v>0</v>
      </c>
      <c r="AU27" s="45"/>
    </row>
    <row r="28" spans="1:47" s="61" customFormat="1" ht="20.25" customHeight="1">
      <c r="A28" s="50" t="s">
        <v>42</v>
      </c>
      <c r="B28" s="51" t="s">
        <v>126</v>
      </c>
      <c r="C28" s="58" t="s">
        <v>27</v>
      </c>
      <c r="D28" s="85">
        <v>122.55000000000001</v>
      </c>
      <c r="E28" s="59">
        <f t="shared" si="6"/>
        <v>0</v>
      </c>
      <c r="F28" s="55">
        <f t="shared" si="4"/>
        <v>0</v>
      </c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55">
        <f>SUM(R28:Y28,AA28:AQ28)</f>
        <v>0.16</v>
      </c>
      <c r="R28" s="77"/>
      <c r="S28" s="77"/>
      <c r="T28" s="77"/>
      <c r="U28" s="77"/>
      <c r="V28" s="77"/>
      <c r="W28" s="77">
        <v>0.16</v>
      </c>
      <c r="X28" s="77"/>
      <c r="Y28" s="77"/>
      <c r="Z28" s="60">
        <f>D28-AS28</f>
        <v>122.39000000000001</v>
      </c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55">
        <f>SUM(AA28:AR28,R28:Y28,G28:P28)</f>
        <v>0.16</v>
      </c>
      <c r="AT28" s="58">
        <f>Z48</f>
        <v>124.80000000000001</v>
      </c>
      <c r="AU28" s="45"/>
    </row>
    <row r="29" spans="1:47" s="61" customFormat="1" ht="15">
      <c r="A29" s="50" t="s">
        <v>125</v>
      </c>
      <c r="B29" s="51" t="s">
        <v>101</v>
      </c>
      <c r="C29" s="51" t="s">
        <v>140</v>
      </c>
      <c r="D29" s="85">
        <v>0.69</v>
      </c>
      <c r="E29" s="59">
        <f t="shared" si="6"/>
        <v>0</v>
      </c>
      <c r="F29" s="55">
        <f t="shared" si="4"/>
        <v>0</v>
      </c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55">
        <f>SUM(R29:Z29,AB29:AQ29)</f>
        <v>0</v>
      </c>
      <c r="R29" s="77"/>
      <c r="S29" s="77"/>
      <c r="T29" s="77"/>
      <c r="U29" s="77"/>
      <c r="V29" s="77"/>
      <c r="W29" s="77"/>
      <c r="X29" s="77"/>
      <c r="Y29" s="77"/>
      <c r="Z29" s="77"/>
      <c r="AA29" s="60">
        <f>D29-AS29</f>
        <v>0.69</v>
      </c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55">
        <f>SUM(AB29:AR29,R29:Z29,G29:P29)</f>
        <v>0</v>
      </c>
      <c r="AT29" s="58">
        <f>AA48</f>
        <v>0.69</v>
      </c>
      <c r="AU29" s="45"/>
    </row>
    <row r="30" spans="1:47" s="61" customFormat="1" ht="15">
      <c r="A30" s="50" t="s">
        <v>167</v>
      </c>
      <c r="B30" s="51" t="s">
        <v>116</v>
      </c>
      <c r="C30" s="58" t="s">
        <v>119</v>
      </c>
      <c r="D30" s="85">
        <v>0</v>
      </c>
      <c r="E30" s="59">
        <f t="shared" si="6"/>
        <v>0</v>
      </c>
      <c r="F30" s="55">
        <f t="shared" si="4"/>
        <v>0</v>
      </c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55">
        <f>SUM(R30:AA30,AC30:AQ30)</f>
        <v>0</v>
      </c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60">
        <f>D30-AS30</f>
        <v>0</v>
      </c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55">
        <f>SUM(AC30:AR30,R30:AA30,G30:P30)</f>
        <v>0</v>
      </c>
      <c r="AT30" s="58">
        <f>AB48</f>
        <v>0</v>
      </c>
      <c r="AU30" s="45"/>
    </row>
    <row r="31" spans="1:47" s="61" customFormat="1" ht="15">
      <c r="A31" s="50" t="s">
        <v>168</v>
      </c>
      <c r="B31" s="51" t="s">
        <v>81</v>
      </c>
      <c r="C31" s="58" t="s">
        <v>70</v>
      </c>
      <c r="D31" s="85">
        <v>0</v>
      </c>
      <c r="E31" s="59">
        <f t="shared" si="6"/>
        <v>0</v>
      </c>
      <c r="F31" s="55">
        <f t="shared" si="4"/>
        <v>0</v>
      </c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55">
        <f>SUM(R31:AB31,AD31:AQ31)</f>
        <v>0</v>
      </c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60">
        <f>D31-AS31</f>
        <v>0</v>
      </c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55">
        <f>SUM(AD31:AR31,R31:AB31,G31:P31)</f>
        <v>0</v>
      </c>
      <c r="AT31" s="58">
        <f>AC48</f>
        <v>0</v>
      </c>
      <c r="AU31" s="45"/>
    </row>
    <row r="32" spans="1:47" s="61" customFormat="1" ht="15">
      <c r="A32" s="50" t="s">
        <v>169</v>
      </c>
      <c r="B32" s="51" t="s">
        <v>88</v>
      </c>
      <c r="C32" s="58" t="s">
        <v>93</v>
      </c>
      <c r="D32" s="85">
        <v>42.63</v>
      </c>
      <c r="E32" s="59">
        <f t="shared" si="6"/>
        <v>0</v>
      </c>
      <c r="F32" s="55">
        <f t="shared" si="4"/>
        <v>0</v>
      </c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55">
        <f>SUM(R32:AC32,AE32:AQ32)</f>
        <v>0.06</v>
      </c>
      <c r="R32" s="77"/>
      <c r="S32" s="77"/>
      <c r="T32" s="77"/>
      <c r="U32" s="77"/>
      <c r="V32" s="77"/>
      <c r="W32" s="77"/>
      <c r="X32" s="77"/>
      <c r="Y32" s="77"/>
      <c r="Z32" s="77">
        <v>0.06</v>
      </c>
      <c r="AA32" s="77"/>
      <c r="AB32" s="77"/>
      <c r="AC32" s="77"/>
      <c r="AD32" s="60">
        <f>D32-AS32</f>
        <v>42.57</v>
      </c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55">
        <f>SUM(AE32:AR32,R32:AC32,G32:P32)</f>
        <v>0.06</v>
      </c>
      <c r="AT32" s="58">
        <f>AD48</f>
        <v>47.37</v>
      </c>
      <c r="AU32" s="45"/>
    </row>
    <row r="33" spans="1:47" s="61" customFormat="1" ht="15">
      <c r="A33" s="50" t="s">
        <v>170</v>
      </c>
      <c r="B33" s="51" t="s">
        <v>89</v>
      </c>
      <c r="C33" s="58" t="s">
        <v>94</v>
      </c>
      <c r="D33" s="85">
        <v>0</v>
      </c>
      <c r="E33" s="59">
        <f t="shared" si="6"/>
        <v>0</v>
      </c>
      <c r="F33" s="55">
        <f t="shared" si="4"/>
        <v>0</v>
      </c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55">
        <f>SUM(R33:AD33,AF33:AQ33)</f>
        <v>0</v>
      </c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60">
        <f>D33-AS33</f>
        <v>0</v>
      </c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55">
        <f>SUM(AF33:AR33,R33:AD33,G33:P33)</f>
        <v>0</v>
      </c>
      <c r="AT33" s="58">
        <f>AE48</f>
        <v>0</v>
      </c>
      <c r="AU33" s="45"/>
    </row>
    <row r="34" spans="1:47" s="61" customFormat="1" ht="15">
      <c r="A34" s="50" t="s">
        <v>171</v>
      </c>
      <c r="B34" s="51" t="s">
        <v>90</v>
      </c>
      <c r="C34" s="58" t="s">
        <v>98</v>
      </c>
      <c r="D34" s="85">
        <v>1.55</v>
      </c>
      <c r="E34" s="59">
        <f t="shared" si="6"/>
        <v>0</v>
      </c>
      <c r="F34" s="55">
        <f t="shared" si="4"/>
        <v>0</v>
      </c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55">
        <f>SUM(R34:AE34,AG34:AQ34)</f>
        <v>0.01</v>
      </c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>
        <v>0.01</v>
      </c>
      <c r="AE34" s="77"/>
      <c r="AF34" s="60">
        <f>D34-AS34</f>
        <v>1.54</v>
      </c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55">
        <f>SUM(AG34:AR34,R34:AE34,G34:P34)</f>
        <v>0.01</v>
      </c>
      <c r="AT34" s="58">
        <f>AF48</f>
        <v>2.0300000000000002</v>
      </c>
      <c r="AU34" s="45"/>
    </row>
    <row r="35" spans="1:47" s="61" customFormat="1" ht="18">
      <c r="A35" s="50" t="s">
        <v>172</v>
      </c>
      <c r="B35" s="51" t="s">
        <v>113</v>
      </c>
      <c r="C35" s="58" t="s">
        <v>95</v>
      </c>
      <c r="D35" s="85">
        <v>7.0000000000000007E-2</v>
      </c>
      <c r="E35" s="59">
        <f t="shared" si="6"/>
        <v>0</v>
      </c>
      <c r="F35" s="55">
        <f t="shared" si="4"/>
        <v>0</v>
      </c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55">
        <f>SUM(R35:AF35,AH35:AQ35)</f>
        <v>0</v>
      </c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60">
        <f>D35-AS35</f>
        <v>7.0000000000000007E-2</v>
      </c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55">
        <f>SUM(AH35:AR35,R35:AF35,G35:P35)</f>
        <v>0</v>
      </c>
      <c r="AT35" s="58">
        <f>AG48</f>
        <v>7.0000000000000007E-2</v>
      </c>
      <c r="AU35" s="45"/>
    </row>
    <row r="36" spans="1:47" s="61" customFormat="1" ht="15">
      <c r="A36" s="50" t="s">
        <v>173</v>
      </c>
      <c r="B36" s="51" t="s">
        <v>117</v>
      </c>
      <c r="C36" s="58" t="s">
        <v>114</v>
      </c>
      <c r="D36" s="85">
        <v>0</v>
      </c>
      <c r="E36" s="59">
        <f t="shared" si="6"/>
        <v>0</v>
      </c>
      <c r="F36" s="55">
        <f t="shared" si="4"/>
        <v>0</v>
      </c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55">
        <f>SUM(R36:AG36,AI36:AQ36)</f>
        <v>0</v>
      </c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60">
        <f>D36-AS36</f>
        <v>0</v>
      </c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55">
        <f>SUM(AI36:AR36,R36:AG36,G36:P36)</f>
        <v>0</v>
      </c>
      <c r="AT36" s="58">
        <f>AH48</f>
        <v>0</v>
      </c>
      <c r="AU36" s="45"/>
    </row>
    <row r="37" spans="1:47" s="61" customFormat="1" ht="15">
      <c r="A37" s="50" t="s">
        <v>174</v>
      </c>
      <c r="B37" s="51" t="s">
        <v>91</v>
      </c>
      <c r="C37" s="58" t="s">
        <v>96</v>
      </c>
      <c r="D37" s="85">
        <v>0.28000000000000003</v>
      </c>
      <c r="E37" s="59">
        <f t="shared" si="6"/>
        <v>0</v>
      </c>
      <c r="F37" s="55">
        <f t="shared" si="4"/>
        <v>0</v>
      </c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55">
        <f>SUM(R37:AH37,AJ37:AQ37)</f>
        <v>0</v>
      </c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60">
        <f>D37-AS37</f>
        <v>0.28000000000000003</v>
      </c>
      <c r="AJ37" s="77"/>
      <c r="AK37" s="77"/>
      <c r="AL37" s="77"/>
      <c r="AM37" s="77"/>
      <c r="AN37" s="77"/>
      <c r="AO37" s="77"/>
      <c r="AP37" s="77"/>
      <c r="AQ37" s="77"/>
      <c r="AR37" s="77"/>
      <c r="AS37" s="55">
        <f>SUM(AJ37:AR37,R37:AH37,G37:P37)</f>
        <v>0</v>
      </c>
      <c r="AT37" s="58">
        <f>AI48</f>
        <v>0.28000000000000003</v>
      </c>
      <c r="AU37" s="45"/>
    </row>
    <row r="38" spans="1:47" s="61" customFormat="1" ht="18">
      <c r="A38" s="50" t="s">
        <v>175</v>
      </c>
      <c r="B38" s="51" t="s">
        <v>92</v>
      </c>
      <c r="C38" s="58" t="s">
        <v>43</v>
      </c>
      <c r="D38" s="85">
        <v>19.88</v>
      </c>
      <c r="E38" s="59">
        <f t="shared" si="6"/>
        <v>0</v>
      </c>
      <c r="F38" s="55">
        <f t="shared" si="4"/>
        <v>0</v>
      </c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55">
        <f>SUM(R38:AI38,AK38:AQ38)</f>
        <v>0</v>
      </c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60">
        <f>D38-AS38</f>
        <v>19.88</v>
      </c>
      <c r="AK38" s="77"/>
      <c r="AL38" s="77"/>
      <c r="AM38" s="77"/>
      <c r="AN38" s="77"/>
      <c r="AO38" s="77"/>
      <c r="AP38" s="77"/>
      <c r="AQ38" s="77"/>
      <c r="AR38" s="77"/>
      <c r="AS38" s="55">
        <f>SUM(AK38:AR38,R38:AI38,G38:P38)</f>
        <v>0</v>
      </c>
      <c r="AT38" s="58">
        <f>AJ48</f>
        <v>23.88</v>
      </c>
      <c r="AU38" s="45"/>
    </row>
    <row r="39" spans="1:47" s="61" customFormat="1" ht="18">
      <c r="A39" s="50" t="s">
        <v>177</v>
      </c>
      <c r="B39" s="51" t="s">
        <v>99</v>
      </c>
      <c r="C39" s="58" t="s">
        <v>49</v>
      </c>
      <c r="D39" s="85">
        <v>0</v>
      </c>
      <c r="E39" s="59">
        <f t="shared" si="6"/>
        <v>0</v>
      </c>
      <c r="F39" s="55">
        <f t="shared" si="4"/>
        <v>0</v>
      </c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55">
        <f>SUM(R39:AJ39,AL39:AQ39)</f>
        <v>0</v>
      </c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60">
        <f>D39-AS39</f>
        <v>0</v>
      </c>
      <c r="AL39" s="77"/>
      <c r="AM39" s="77"/>
      <c r="AN39" s="77"/>
      <c r="AO39" s="77"/>
      <c r="AP39" s="77"/>
      <c r="AQ39" s="77"/>
      <c r="AR39" s="77"/>
      <c r="AS39" s="55">
        <f>SUM(AL39:AR39,R39:AJ39,G39:P39)</f>
        <v>0</v>
      </c>
      <c r="AT39" s="58">
        <f>AK48</f>
        <v>0</v>
      </c>
      <c r="AU39" s="45"/>
    </row>
    <row r="40" spans="1:47" s="61" customFormat="1" ht="15">
      <c r="A40" s="50" t="s">
        <v>178</v>
      </c>
      <c r="B40" s="51" t="s">
        <v>144</v>
      </c>
      <c r="C40" s="58" t="s">
        <v>142</v>
      </c>
      <c r="D40" s="85">
        <v>1.75</v>
      </c>
      <c r="E40" s="59">
        <f t="shared" si="6"/>
        <v>0</v>
      </c>
      <c r="F40" s="55">
        <f t="shared" si="4"/>
        <v>0</v>
      </c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55">
        <f>SUM(R40:AK40,AM40:AQ40)</f>
        <v>0</v>
      </c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60">
        <f>D40-AS40</f>
        <v>1.75</v>
      </c>
      <c r="AM40" s="77"/>
      <c r="AN40" s="77"/>
      <c r="AO40" s="77"/>
      <c r="AP40" s="77"/>
      <c r="AQ40" s="77"/>
      <c r="AR40" s="77"/>
      <c r="AS40" s="55">
        <f>SUM(AM40:AR40,R40:AK40,G40:P40)</f>
        <v>0</v>
      </c>
      <c r="AT40" s="58">
        <f>AL48</f>
        <v>1.75</v>
      </c>
      <c r="AU40" s="45"/>
    </row>
    <row r="41" spans="1:47" s="61" customFormat="1" ht="18">
      <c r="A41" s="50" t="s">
        <v>179</v>
      </c>
      <c r="B41" s="51" t="s">
        <v>145</v>
      </c>
      <c r="C41" s="58" t="s">
        <v>143</v>
      </c>
      <c r="D41" s="85">
        <v>0</v>
      </c>
      <c r="E41" s="59">
        <f t="shared" si="6"/>
        <v>0</v>
      </c>
      <c r="F41" s="55">
        <f t="shared" si="4"/>
        <v>0</v>
      </c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55">
        <f>SUM(R41:AL41,AN41:AQ41)</f>
        <v>0</v>
      </c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60">
        <f>D41-AS41</f>
        <v>0</v>
      </c>
      <c r="AN41" s="77"/>
      <c r="AO41" s="77"/>
      <c r="AP41" s="77"/>
      <c r="AQ41" s="77"/>
      <c r="AR41" s="77"/>
      <c r="AS41" s="55">
        <f>SUM(AN41:AR41,R41:AL41,G41:P41)</f>
        <v>0</v>
      </c>
      <c r="AT41" s="58">
        <f>AM48</f>
        <v>0</v>
      </c>
      <c r="AU41" s="45"/>
    </row>
    <row r="42" spans="1:47" s="61" customFormat="1" ht="15">
      <c r="A42" s="50" t="s">
        <v>180</v>
      </c>
      <c r="B42" s="51" t="s">
        <v>141</v>
      </c>
      <c r="C42" s="58" t="s">
        <v>100</v>
      </c>
      <c r="D42" s="85">
        <v>3</v>
      </c>
      <c r="E42" s="59">
        <f t="shared" si="6"/>
        <v>0</v>
      </c>
      <c r="F42" s="55">
        <f t="shared" si="4"/>
        <v>0</v>
      </c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55">
        <f>SUM(R42:AM42,AO42:AQ42)</f>
        <v>0</v>
      </c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60">
        <f>D42-AS42</f>
        <v>3</v>
      </c>
      <c r="AO42" s="77"/>
      <c r="AP42" s="77"/>
      <c r="AQ42" s="77"/>
      <c r="AR42" s="77"/>
      <c r="AS42" s="55">
        <f>SUM(AO42:AR42,R42:AM42,G42:P42)</f>
        <v>0</v>
      </c>
      <c r="AT42" s="58">
        <f>AN48</f>
        <v>3</v>
      </c>
      <c r="AU42" s="45"/>
    </row>
    <row r="43" spans="1:47" s="61" customFormat="1" ht="15">
      <c r="A43" s="50" t="s">
        <v>181</v>
      </c>
      <c r="B43" s="51" t="s">
        <v>147</v>
      </c>
      <c r="C43" s="58" t="s">
        <v>148</v>
      </c>
      <c r="D43" s="85">
        <v>19.21</v>
      </c>
      <c r="E43" s="59">
        <f t="shared" si="6"/>
        <v>0</v>
      </c>
      <c r="F43" s="55">
        <f t="shared" si="4"/>
        <v>0</v>
      </c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55">
        <f>SUM(R43:AN43,AP43:AQ43)</f>
        <v>0</v>
      </c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60">
        <f>D43-AS43</f>
        <v>19.21</v>
      </c>
      <c r="AP43" s="77"/>
      <c r="AQ43" s="77"/>
      <c r="AR43" s="77"/>
      <c r="AS43" s="55">
        <f>SUM(AP43:AR43,R43:AN43,G43:P43)</f>
        <v>0</v>
      </c>
      <c r="AT43" s="58">
        <f>AO48</f>
        <v>19.21</v>
      </c>
      <c r="AU43" s="45"/>
    </row>
    <row r="44" spans="1:47" s="61" customFormat="1" ht="15">
      <c r="A44" s="50" t="s">
        <v>182</v>
      </c>
      <c r="B44" s="51" t="s">
        <v>146</v>
      </c>
      <c r="C44" s="58" t="s">
        <v>149</v>
      </c>
      <c r="D44" s="85">
        <v>2.12</v>
      </c>
      <c r="E44" s="59">
        <f t="shared" si="6"/>
        <v>0</v>
      </c>
      <c r="F44" s="55">
        <f t="shared" si="4"/>
        <v>0</v>
      </c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55">
        <f>SUM(R44:AO44,AQ44)</f>
        <v>0</v>
      </c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60">
        <f>D44-AS44</f>
        <v>2.12</v>
      </c>
      <c r="AQ44" s="77"/>
      <c r="AR44" s="77"/>
      <c r="AS44" s="55">
        <f>SUM(AQ44:AR44,R44:AO44,G44:P44)</f>
        <v>0</v>
      </c>
      <c r="AT44" s="58">
        <f>AP48</f>
        <v>2.12</v>
      </c>
      <c r="AU44" s="45"/>
    </row>
    <row r="45" spans="1:47" s="61" customFormat="1" ht="15">
      <c r="A45" s="50" t="s">
        <v>183</v>
      </c>
      <c r="B45" s="51" t="s">
        <v>74</v>
      </c>
      <c r="C45" s="58" t="s">
        <v>75</v>
      </c>
      <c r="D45" s="85">
        <v>0</v>
      </c>
      <c r="E45" s="59">
        <f t="shared" si="6"/>
        <v>0</v>
      </c>
      <c r="F45" s="55">
        <f t="shared" si="4"/>
        <v>0</v>
      </c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55">
        <f>SUM(R45:AP45)</f>
        <v>0</v>
      </c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60">
        <f>D45-AS45</f>
        <v>0</v>
      </c>
      <c r="AR45" s="77"/>
      <c r="AS45" s="55">
        <f>SUM(AR45,R45:AP45,G45:P45)</f>
        <v>0</v>
      </c>
      <c r="AT45" s="58">
        <f>AQ48</f>
        <v>0</v>
      </c>
      <c r="AU45" s="45"/>
    </row>
    <row r="46" spans="1:47" s="61" customFormat="1" ht="15">
      <c r="A46" s="63">
        <v>3</v>
      </c>
      <c r="B46" s="64" t="s">
        <v>69</v>
      </c>
      <c r="C46" s="65" t="s">
        <v>82</v>
      </c>
      <c r="D46" s="85">
        <v>33.43</v>
      </c>
      <c r="E46" s="59">
        <f t="shared" si="6"/>
        <v>2.5</v>
      </c>
      <c r="F46" s="55">
        <f t="shared" si="4"/>
        <v>0</v>
      </c>
      <c r="G46" s="77"/>
      <c r="H46" s="77"/>
      <c r="I46" s="77"/>
      <c r="J46" s="77"/>
      <c r="K46" s="77"/>
      <c r="L46" s="77"/>
      <c r="M46" s="77"/>
      <c r="N46" s="77">
        <v>2.5</v>
      </c>
      <c r="O46" s="77"/>
      <c r="P46" s="77"/>
      <c r="Q46" s="55">
        <f>SUM(R46:AQ46)</f>
        <v>6.03</v>
      </c>
      <c r="R46" s="77"/>
      <c r="S46" s="77"/>
      <c r="T46" s="77"/>
      <c r="U46" s="77"/>
      <c r="V46" s="77"/>
      <c r="W46" s="77">
        <v>3.75</v>
      </c>
      <c r="X46" s="77">
        <v>0.2</v>
      </c>
      <c r="Y46" s="77"/>
      <c r="Z46" s="77">
        <v>0.7</v>
      </c>
      <c r="AA46" s="77"/>
      <c r="AB46" s="77"/>
      <c r="AC46" s="77"/>
      <c r="AD46" s="77">
        <v>1.38</v>
      </c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60">
        <f>D46-AS46</f>
        <v>24.9</v>
      </c>
      <c r="AS46" s="55">
        <f>SUM(R46:AQ46,G46:P46)</f>
        <v>8.5300000000000011</v>
      </c>
      <c r="AT46" s="58">
        <f>AR48</f>
        <v>24.9</v>
      </c>
      <c r="AU46" s="45"/>
    </row>
    <row r="47" spans="1:47" ht="16.5" customHeight="1">
      <c r="A47" s="66"/>
      <c r="B47" s="67" t="s">
        <v>110</v>
      </c>
      <c r="C47" s="68"/>
      <c r="D47" s="62"/>
      <c r="E47" s="55">
        <f>SUM(G47:P47)</f>
        <v>44.77</v>
      </c>
      <c r="F47" s="55">
        <f>SUM(G47:H47)</f>
        <v>0</v>
      </c>
      <c r="G47" s="55">
        <f>SUM(G20:G46,G10:G18)</f>
        <v>0</v>
      </c>
      <c r="H47" s="55">
        <f>SUM(H20:H46,H11:H18,H9)</f>
        <v>0</v>
      </c>
      <c r="I47" s="55">
        <f>SUM(I20:I46,I12:I18,I9:I10)</f>
        <v>18.7</v>
      </c>
      <c r="J47" s="55">
        <f>SUM(J20:J46,J13:J18,J9:J11)</f>
        <v>0</v>
      </c>
      <c r="K47" s="55">
        <f>SUM(K20:K46,K14:K18,K9:K12)</f>
        <v>0</v>
      </c>
      <c r="L47" s="55">
        <f>SUM(L20:L46,L15:L18,L9:L13)</f>
        <v>0</v>
      </c>
      <c r="M47" s="55">
        <f>SUM(M20:M46,M16:M18,M9:M14)</f>
        <v>0</v>
      </c>
      <c r="N47" s="55">
        <f>SUM(N20:N46,N17:N18,N9:N15)</f>
        <v>22.87</v>
      </c>
      <c r="O47" s="55">
        <f>SUM(O20:O46,O18,O9:O16)</f>
        <v>0</v>
      </c>
      <c r="P47" s="55">
        <f>SUM(P20:P46,P9:P17)</f>
        <v>3.2</v>
      </c>
      <c r="Q47" s="55">
        <f>SUM(R47:AQ47)</f>
        <v>37.909999999999997</v>
      </c>
      <c r="R47" s="55">
        <f>SUM(R21:R46,R9:R18)</f>
        <v>0</v>
      </c>
      <c r="S47" s="55">
        <f>SUM(S22:S46,S20,S9:S18)</f>
        <v>0</v>
      </c>
      <c r="T47" s="55">
        <f>SUM(T23:T46,T20:T21,T9:T18)</f>
        <v>0</v>
      </c>
      <c r="U47" s="55">
        <f>SUM(U24:U46,U20:U22,U9:U18)</f>
        <v>0</v>
      </c>
      <c r="V47" s="55">
        <f>SUM(V25:V46,V20:V23,V9:V18)</f>
        <v>0</v>
      </c>
      <c r="W47" s="55">
        <f>SUM(W26:W46,W20:W24,W9:W18)</f>
        <v>24.509999999999998</v>
      </c>
      <c r="X47" s="55">
        <f>SUM(X27:X46,X20:X25,X9:X18)</f>
        <v>1.7</v>
      </c>
      <c r="Y47" s="55">
        <f>SUM(Y28:Y46,Y20:Y26,Y9:Y18)</f>
        <v>0</v>
      </c>
      <c r="Z47" s="55">
        <f>SUM(Z29:Z46,Z20:Z27,Z9:Z18)</f>
        <v>2.4099999999999997</v>
      </c>
      <c r="AA47" s="55">
        <f>SUM(AA30:AA46,AA20:AA28,AA9:AA18)</f>
        <v>0</v>
      </c>
      <c r="AB47" s="55">
        <f>SUM(AB31:AB46,AB20:AB29,AB9:AB18)</f>
        <v>0</v>
      </c>
      <c r="AC47" s="55">
        <f>SUM(AC32:AC46,AC20:AC30,AC9:AC18)</f>
        <v>0</v>
      </c>
      <c r="AD47" s="55">
        <f>SUM(AD33:AD46,AD20:AD31,AD9:AD18)</f>
        <v>4.8</v>
      </c>
      <c r="AE47" s="55">
        <f>SUM(AE34:AE46,AE20:AE32,AE9:AE18)</f>
        <v>0</v>
      </c>
      <c r="AF47" s="55">
        <f>SUM(AF35:AF46,AF20:AF33,AF9:AF18)</f>
        <v>0.49</v>
      </c>
      <c r="AG47" s="55">
        <f>SUM(AG36:AG46,AG20:AG34,AG9:AG18)</f>
        <v>0</v>
      </c>
      <c r="AH47" s="55">
        <f>SUM(AH37:AH46,AH20:AH35,AH9:AH18)</f>
        <v>0</v>
      </c>
      <c r="AI47" s="55">
        <f>SUM(AI9:AI18,AI20:AI36,AI38:AI46)</f>
        <v>0</v>
      </c>
      <c r="AJ47" s="55">
        <f>SUM(AJ39:AJ46,AJ20:AJ37,AJ9:AJ18)</f>
        <v>4</v>
      </c>
      <c r="AK47" s="55">
        <f>SUM(AK40:AK46,AK20:AK38,AK9:AK18)</f>
        <v>0</v>
      </c>
      <c r="AL47" s="55">
        <f>SUM(AL41:AL46,AL20:AL39,AL9:AL18)</f>
        <v>0</v>
      </c>
      <c r="AM47" s="55">
        <f>SUM(AM42:AM46,AM20:AM40,AM9:AM18)</f>
        <v>0</v>
      </c>
      <c r="AN47" s="55">
        <f>SUM(AN43:AN46,AN20:AN41,AN9:AN18)</f>
        <v>0</v>
      </c>
      <c r="AO47" s="55">
        <f>SUM(AO44:AO46,AO20:AO42,AO9:AO18)</f>
        <v>0</v>
      </c>
      <c r="AP47" s="55">
        <f>SUM(AP45:AP46,AP20:AP43,AP9:AP18)</f>
        <v>0</v>
      </c>
      <c r="AQ47" s="55">
        <f>SUM(AQ46,AQ20:AQ44,AQ9:AQ18)</f>
        <v>0</v>
      </c>
      <c r="AR47" s="55">
        <f>SUM(AR20:AR45,AR9:AR18)</f>
        <v>0</v>
      </c>
      <c r="AS47" s="62"/>
      <c r="AT47" s="62"/>
    </row>
    <row r="48" spans="1:47" ht="16.5" customHeight="1">
      <c r="A48" s="69"/>
      <c r="B48" s="70" t="s">
        <v>111</v>
      </c>
      <c r="C48" s="71"/>
      <c r="D48" s="72"/>
      <c r="E48" s="72">
        <f>E47+E7</f>
        <v>613.99</v>
      </c>
      <c r="F48" s="72">
        <f>F8+F47</f>
        <v>392.91</v>
      </c>
      <c r="G48" s="72">
        <f>G47+G9</f>
        <v>392.91</v>
      </c>
      <c r="H48" s="72">
        <f>H10+H47</f>
        <v>0</v>
      </c>
      <c r="I48" s="72">
        <f>I11+I47</f>
        <v>19.689999999999998</v>
      </c>
      <c r="J48" s="72">
        <f>J12+J47</f>
        <v>163.70000000000002</v>
      </c>
      <c r="K48" s="72">
        <f>K13+K47</f>
        <v>0</v>
      </c>
      <c r="L48" s="72">
        <f>L14+L47</f>
        <v>0</v>
      </c>
      <c r="M48" s="72">
        <f>M15+M47</f>
        <v>0</v>
      </c>
      <c r="N48" s="72">
        <f>N47+N16</f>
        <v>31.470000000000002</v>
      </c>
      <c r="O48" s="72">
        <f>O47+O17</f>
        <v>0</v>
      </c>
      <c r="P48" s="72">
        <f>P47+P18</f>
        <v>6.21</v>
      </c>
      <c r="Q48" s="72">
        <f>SUM(Q47,Q19)</f>
        <v>251.46</v>
      </c>
      <c r="R48" s="72">
        <f>R47+R20</f>
        <v>0.03</v>
      </c>
      <c r="S48" s="72">
        <f>S47+S21</f>
        <v>0</v>
      </c>
      <c r="T48" s="72">
        <f>T47+T22</f>
        <v>0</v>
      </c>
      <c r="U48" s="72">
        <f>U47+U23</f>
        <v>0</v>
      </c>
      <c r="V48" s="72">
        <f>+V47+V24</f>
        <v>0</v>
      </c>
      <c r="W48" s="72">
        <f>+W47+W25</f>
        <v>24.509999999999998</v>
      </c>
      <c r="X48" s="72">
        <f>X47+X26</f>
        <v>1.7</v>
      </c>
      <c r="Y48" s="72">
        <f>+Y47+Y27</f>
        <v>0</v>
      </c>
      <c r="Z48" s="72">
        <f>+Z47+Z28</f>
        <v>124.80000000000001</v>
      </c>
      <c r="AA48" s="72">
        <f>AA47+AA29</f>
        <v>0.69</v>
      </c>
      <c r="AB48" s="72">
        <f>AB47+AB30</f>
        <v>0</v>
      </c>
      <c r="AC48" s="72">
        <f>AC47+AC31</f>
        <v>0</v>
      </c>
      <c r="AD48" s="72">
        <f>AD47+AD32</f>
        <v>47.37</v>
      </c>
      <c r="AE48" s="72">
        <f>AE47+AE33</f>
        <v>0</v>
      </c>
      <c r="AF48" s="72">
        <f>AF47+AF34</f>
        <v>2.0300000000000002</v>
      </c>
      <c r="AG48" s="72">
        <f>AG47+AG35</f>
        <v>7.0000000000000007E-2</v>
      </c>
      <c r="AH48" s="72">
        <f>AH47+AH36</f>
        <v>0</v>
      </c>
      <c r="AI48" s="72">
        <f>AI47+AI37</f>
        <v>0.28000000000000003</v>
      </c>
      <c r="AJ48" s="72">
        <f>AJ47+AJ38</f>
        <v>23.88</v>
      </c>
      <c r="AK48" s="72">
        <f>AK47+AK39</f>
        <v>0</v>
      </c>
      <c r="AL48" s="72">
        <f>AL47+AL40</f>
        <v>1.75</v>
      </c>
      <c r="AM48" s="72">
        <f>AM47+AM41</f>
        <v>0</v>
      </c>
      <c r="AN48" s="72">
        <f>AN47+AN42</f>
        <v>3</v>
      </c>
      <c r="AO48" s="72">
        <f>AO47+AO43</f>
        <v>19.21</v>
      </c>
      <c r="AP48" s="72">
        <f>AP47+AP44</f>
        <v>2.12</v>
      </c>
      <c r="AQ48" s="72">
        <f>AQ47+AQ45</f>
        <v>0</v>
      </c>
      <c r="AR48" s="72">
        <f>AR47+AR46</f>
        <v>24.9</v>
      </c>
      <c r="AS48" s="72"/>
      <c r="AT48" s="72"/>
    </row>
    <row r="50" spans="2:37">
      <c r="B50" s="89" t="s">
        <v>156</v>
      </c>
      <c r="C50" s="90" t="s">
        <v>150</v>
      </c>
      <c r="D50" s="91"/>
    </row>
    <row r="51" spans="2:37" ht="15.75">
      <c r="B51" s="89" t="s">
        <v>157</v>
      </c>
      <c r="C51" s="90" t="s">
        <v>151</v>
      </c>
      <c r="D51" s="91"/>
      <c r="AA51" s="78"/>
      <c r="AB51" s="78"/>
      <c r="AC51" s="78"/>
      <c r="AD51" s="78"/>
      <c r="AE51" s="78"/>
      <c r="AF51" s="78"/>
      <c r="AG51" s="78"/>
      <c r="AH51" s="78"/>
      <c r="AI51" s="78"/>
      <c r="AJ51" s="79"/>
      <c r="AK51" s="79"/>
    </row>
    <row r="52" spans="2:37" ht="15.75">
      <c r="B52" s="89" t="s">
        <v>158</v>
      </c>
      <c r="C52" s="90" t="s">
        <v>115</v>
      </c>
      <c r="D52" s="91"/>
      <c r="AA52" s="78"/>
      <c r="AB52" s="78"/>
      <c r="AC52" s="78"/>
      <c r="AD52" s="78"/>
      <c r="AE52" s="78"/>
      <c r="AF52" s="78"/>
      <c r="AG52" s="78"/>
      <c r="AH52" s="78"/>
      <c r="AI52" s="78"/>
      <c r="AJ52" s="79"/>
      <c r="AK52" s="79"/>
    </row>
    <row r="53" spans="2:37" ht="15.75">
      <c r="AA53" s="78"/>
      <c r="AB53" s="78"/>
      <c r="AC53" s="78"/>
      <c r="AD53" s="78"/>
      <c r="AE53" s="78"/>
      <c r="AF53" s="78"/>
      <c r="AG53" s="78"/>
      <c r="AH53" s="78"/>
      <c r="AI53" s="78"/>
      <c r="AJ53" s="79"/>
      <c r="AK53" s="79"/>
    </row>
    <row r="54" spans="2:37" ht="18">
      <c r="B54" s="123" t="s">
        <v>277</v>
      </c>
      <c r="C54" s="123" t="s">
        <v>268</v>
      </c>
      <c r="D54" s="91"/>
      <c r="AA54" s="78"/>
      <c r="AB54" s="78"/>
      <c r="AC54" s="78"/>
      <c r="AD54" s="78"/>
      <c r="AE54" s="78"/>
      <c r="AF54" s="78"/>
      <c r="AG54" s="78"/>
      <c r="AH54" s="78"/>
      <c r="AI54" s="78"/>
      <c r="AJ54" s="79"/>
      <c r="AK54" s="79"/>
    </row>
    <row r="55" spans="2:37" ht="18">
      <c r="B55" s="123" t="s">
        <v>278</v>
      </c>
      <c r="C55" s="123" t="s">
        <v>269</v>
      </c>
      <c r="D55" s="91"/>
    </row>
    <row r="56" spans="2:37">
      <c r="B56" s="123" t="s">
        <v>279</v>
      </c>
      <c r="C56" s="123" t="s">
        <v>270</v>
      </c>
      <c r="D56" s="91"/>
    </row>
    <row r="57" spans="2:37">
      <c r="B57" s="123" t="s">
        <v>280</v>
      </c>
      <c r="C57" s="123" t="s">
        <v>271</v>
      </c>
      <c r="D57" s="91"/>
    </row>
    <row r="58" spans="2:37">
      <c r="B58" s="123" t="s">
        <v>281</v>
      </c>
      <c r="C58" s="123" t="s">
        <v>272</v>
      </c>
      <c r="D58" s="91"/>
    </row>
    <row r="59" spans="2:37" ht="18">
      <c r="B59" s="123" t="s">
        <v>282</v>
      </c>
      <c r="C59" s="123" t="s">
        <v>273</v>
      </c>
      <c r="D59" s="91"/>
    </row>
    <row r="60" spans="2:37" ht="18">
      <c r="B60" s="123" t="s">
        <v>283</v>
      </c>
      <c r="C60" s="123" t="s">
        <v>274</v>
      </c>
      <c r="D60" s="91"/>
    </row>
    <row r="61" spans="2:37">
      <c r="B61" s="123" t="s">
        <v>284</v>
      </c>
      <c r="C61" s="123" t="s">
        <v>275</v>
      </c>
      <c r="D61" s="91"/>
    </row>
    <row r="62" spans="2:37" ht="18">
      <c r="B62" s="123" t="s">
        <v>285</v>
      </c>
      <c r="C62" s="123" t="s">
        <v>276</v>
      </c>
      <c r="D62" s="91"/>
    </row>
    <row r="64" spans="2:37">
      <c r="B64" s="76"/>
    </row>
  </sheetData>
  <mergeCells count="11">
    <mergeCell ref="B5:B6"/>
    <mergeCell ref="C5:C6"/>
    <mergeCell ref="D5:D6"/>
    <mergeCell ref="A1:B1"/>
    <mergeCell ref="A2:AS2"/>
    <mergeCell ref="A3:AT3"/>
    <mergeCell ref="AQ4:AT4"/>
    <mergeCell ref="F5:AR5"/>
    <mergeCell ref="AS5:AS6"/>
    <mergeCell ref="AT5:AT6"/>
    <mergeCell ref="A5:A6"/>
  </mergeCells>
  <phoneticPr fontId="28" type="noConversion"/>
  <pageMargins left="0.47" right="0.16" top="0.64" bottom="0.2" header="0.56999999999999995" footer="0.16"/>
  <pageSetup paperSize="8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64"/>
  <sheetViews>
    <sheetView zoomScaleNormal="100" workbookViewId="0">
      <pane xSplit="4" ySplit="6" topLeftCell="E40" activePane="bottomRight" state="frozen"/>
      <selection activeCell="L52" sqref="L52"/>
      <selection pane="topRight" activeCell="L52" sqref="L52"/>
      <selection pane="bottomLeft" activeCell="L52" sqref="L52"/>
      <selection pane="bottomRight" activeCell="L52" sqref="L52"/>
    </sheetView>
  </sheetViews>
  <sheetFormatPr defaultColWidth="7.85546875" defaultRowHeight="12.75"/>
  <cols>
    <col min="1" max="1" width="3.7109375" style="73" customWidth="1"/>
    <col min="2" max="2" width="21.5703125" style="74" customWidth="1"/>
    <col min="3" max="3" width="5.140625" style="75" customWidth="1"/>
    <col min="4" max="4" width="12.42578125" style="45" customWidth="1"/>
    <col min="5" max="5" width="6.7109375" style="45" bestFit="1" customWidth="1"/>
    <col min="6" max="7" width="5.7109375" style="45" bestFit="1" customWidth="1"/>
    <col min="8" max="8" width="4.28515625" style="45" bestFit="1" customWidth="1"/>
    <col min="9" max="9" width="5" style="45" bestFit="1" customWidth="1"/>
    <col min="10" max="11" width="5.7109375" style="45" bestFit="1" customWidth="1"/>
    <col min="12" max="12" width="4.140625" style="45" bestFit="1" customWidth="1"/>
    <col min="13" max="13" width="5.7109375" style="45" bestFit="1" customWidth="1"/>
    <col min="14" max="14" width="5" style="45" bestFit="1" customWidth="1"/>
    <col min="15" max="15" width="4.28515625" style="45" bestFit="1" customWidth="1"/>
    <col min="16" max="16" width="5" style="45" bestFit="1" customWidth="1"/>
    <col min="17" max="17" width="5.7109375" style="45" bestFit="1" customWidth="1"/>
    <col min="18" max="18" width="4" style="45" bestFit="1" customWidth="1"/>
    <col min="19" max="19" width="4.140625" style="45" bestFit="1" customWidth="1"/>
    <col min="20" max="20" width="4" style="45" bestFit="1" customWidth="1"/>
    <col min="21" max="21" width="3.7109375" style="45" bestFit="1" customWidth="1"/>
    <col min="22" max="22" width="4" style="45" bestFit="1" customWidth="1"/>
    <col min="23" max="23" width="4.140625" style="45" bestFit="1" customWidth="1"/>
    <col min="24" max="24" width="3.85546875" style="45" bestFit="1" customWidth="1"/>
    <col min="25" max="25" width="3.7109375" style="45" bestFit="1" customWidth="1"/>
    <col min="26" max="26" width="5.7109375" style="45" bestFit="1" customWidth="1"/>
    <col min="27" max="27" width="4.28515625" style="45" bestFit="1" customWidth="1"/>
    <col min="28" max="29" width="4.140625" style="45" bestFit="1" customWidth="1"/>
    <col min="30" max="30" width="5" style="45" bestFit="1" customWidth="1"/>
    <col min="31" max="31" width="4" style="45" bestFit="1" customWidth="1"/>
    <col min="32" max="32" width="4.28515625" style="45" bestFit="1" customWidth="1"/>
    <col min="33" max="33" width="3.7109375" style="45" bestFit="1" customWidth="1"/>
    <col min="34" max="35" width="4.28515625" style="45" bestFit="1" customWidth="1"/>
    <col min="36" max="36" width="5" style="45" bestFit="1" customWidth="1"/>
    <col min="37" max="37" width="3.85546875" style="45" bestFit="1" customWidth="1"/>
    <col min="38" max="38" width="4.28515625" style="45" bestFit="1" customWidth="1"/>
    <col min="39" max="39" width="4.140625" style="45" bestFit="1" customWidth="1"/>
    <col min="40" max="40" width="4.28515625" style="45" bestFit="1" customWidth="1"/>
    <col min="41" max="41" width="5" style="45" bestFit="1" customWidth="1"/>
    <col min="42" max="42" width="5.7109375" style="45" bestFit="1" customWidth="1"/>
    <col min="43" max="43" width="4.140625" style="45" bestFit="1" customWidth="1"/>
    <col min="44" max="44" width="5" style="45" bestFit="1" customWidth="1"/>
    <col min="45" max="46" width="8.7109375" style="45" customWidth="1"/>
    <col min="47" max="48" width="9.85546875" style="45" customWidth="1"/>
    <col min="49" max="16384" width="7.85546875" style="45"/>
  </cols>
  <sheetData>
    <row r="1" spans="1:48" ht="15.75">
      <c r="A1" s="460" t="s">
        <v>197</v>
      </c>
      <c r="B1" s="460"/>
      <c r="C1" s="80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</row>
    <row r="2" spans="1:48" ht="14.25" customHeight="1">
      <c r="A2" s="461" t="s">
        <v>0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81"/>
    </row>
    <row r="3" spans="1:48" ht="15.75">
      <c r="A3" s="415" t="s">
        <v>198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5"/>
      <c r="AG3" s="415"/>
      <c r="AH3" s="415"/>
      <c r="AI3" s="415"/>
      <c r="AJ3" s="415"/>
      <c r="AK3" s="415"/>
      <c r="AL3" s="415"/>
      <c r="AM3" s="415"/>
      <c r="AN3" s="415"/>
      <c r="AO3" s="415"/>
      <c r="AP3" s="415"/>
      <c r="AQ3" s="415"/>
      <c r="AR3" s="415"/>
      <c r="AS3" s="415"/>
      <c r="AT3" s="415"/>
    </row>
    <row r="4" spans="1:48" ht="15.75">
      <c r="A4" s="44"/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69" t="s">
        <v>28</v>
      </c>
      <c r="AR4" s="469"/>
      <c r="AS4" s="469"/>
      <c r="AT4" s="469"/>
    </row>
    <row r="5" spans="1:48" ht="14.25" customHeight="1">
      <c r="A5" s="470" t="s">
        <v>16</v>
      </c>
      <c r="B5" s="471" t="s">
        <v>155</v>
      </c>
      <c r="C5" s="466" t="s">
        <v>20</v>
      </c>
      <c r="D5" s="468" t="s">
        <v>127</v>
      </c>
      <c r="E5" s="46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8"/>
      <c r="AP5" s="468"/>
      <c r="AQ5" s="468"/>
      <c r="AR5" s="468"/>
      <c r="AS5" s="468" t="s">
        <v>109</v>
      </c>
      <c r="AT5" s="468" t="s">
        <v>184</v>
      </c>
    </row>
    <row r="6" spans="1:48" s="49" customFormat="1" ht="36" customHeight="1">
      <c r="A6" s="470"/>
      <c r="B6" s="472"/>
      <c r="C6" s="467"/>
      <c r="D6" s="468"/>
      <c r="E6" s="47" t="s">
        <v>21</v>
      </c>
      <c r="F6" s="48" t="s">
        <v>79</v>
      </c>
      <c r="G6" s="46" t="s">
        <v>77</v>
      </c>
      <c r="H6" s="46" t="s">
        <v>190</v>
      </c>
      <c r="I6" s="46" t="s">
        <v>51</v>
      </c>
      <c r="J6" s="46" t="s">
        <v>39</v>
      </c>
      <c r="K6" s="46" t="s">
        <v>22</v>
      </c>
      <c r="L6" s="46" t="s">
        <v>23</v>
      </c>
      <c r="M6" s="46" t="s">
        <v>40</v>
      </c>
      <c r="N6" s="46" t="s">
        <v>71</v>
      </c>
      <c r="O6" s="46" t="s">
        <v>46</v>
      </c>
      <c r="P6" s="46" t="s">
        <v>53</v>
      </c>
      <c r="Q6" s="47" t="s">
        <v>24</v>
      </c>
      <c r="R6" s="46" t="s">
        <v>25</v>
      </c>
      <c r="S6" s="46" t="s">
        <v>26</v>
      </c>
      <c r="T6" s="46" t="s">
        <v>118</v>
      </c>
      <c r="U6" s="46" t="s">
        <v>121</v>
      </c>
      <c r="V6" s="46" t="s">
        <v>122</v>
      </c>
      <c r="W6" s="46" t="s">
        <v>120</v>
      </c>
      <c r="X6" s="46" t="s">
        <v>48</v>
      </c>
      <c r="Y6" s="46" t="s">
        <v>41</v>
      </c>
      <c r="Z6" s="46" t="s">
        <v>27</v>
      </c>
      <c r="AA6" s="46" t="s">
        <v>140</v>
      </c>
      <c r="AB6" s="46" t="s">
        <v>119</v>
      </c>
      <c r="AC6" s="46" t="s">
        <v>70</v>
      </c>
      <c r="AD6" s="46" t="s">
        <v>93</v>
      </c>
      <c r="AE6" s="46" t="s">
        <v>94</v>
      </c>
      <c r="AF6" s="46" t="s">
        <v>98</v>
      </c>
      <c r="AG6" s="46" t="s">
        <v>95</v>
      </c>
      <c r="AH6" s="46" t="s">
        <v>114</v>
      </c>
      <c r="AI6" s="46" t="s">
        <v>96</v>
      </c>
      <c r="AJ6" s="46" t="s">
        <v>43</v>
      </c>
      <c r="AK6" s="46" t="s">
        <v>49</v>
      </c>
      <c r="AL6" s="46" t="s">
        <v>142</v>
      </c>
      <c r="AM6" s="46" t="s">
        <v>143</v>
      </c>
      <c r="AN6" s="46" t="s">
        <v>100</v>
      </c>
      <c r="AO6" s="46" t="s">
        <v>148</v>
      </c>
      <c r="AP6" s="46" t="s">
        <v>149</v>
      </c>
      <c r="AQ6" s="46" t="s">
        <v>75</v>
      </c>
      <c r="AR6" s="46" t="s">
        <v>82</v>
      </c>
      <c r="AS6" s="468"/>
      <c r="AT6" s="468"/>
    </row>
    <row r="7" spans="1:48" s="49" customFormat="1" ht="17.25" customHeight="1">
      <c r="A7" s="50">
        <v>1</v>
      </c>
      <c r="B7" s="51" t="s">
        <v>31</v>
      </c>
      <c r="C7" s="52" t="s">
        <v>21</v>
      </c>
      <c r="D7" s="85">
        <v>1276.96</v>
      </c>
      <c r="E7" s="53">
        <f>D7-AS7</f>
        <v>1234.6300000000001</v>
      </c>
      <c r="F7" s="54">
        <f>SUM(F11:F18)</f>
        <v>0</v>
      </c>
      <c r="G7" s="54">
        <f>SUM(G10:G18)</f>
        <v>0</v>
      </c>
      <c r="H7" s="54">
        <f>SUM(H9,H11:H18)</f>
        <v>0</v>
      </c>
      <c r="I7" s="54">
        <f>SUM(I9:I10,I12:I18)</f>
        <v>0</v>
      </c>
      <c r="J7" s="54">
        <f>SUM(J9:J11,J13:J18)</f>
        <v>0</v>
      </c>
      <c r="K7" s="54">
        <f>SUM(K9:K12,K14:K18)</f>
        <v>0</v>
      </c>
      <c r="L7" s="54">
        <f>SUM(L9:L13,L15:L18)</f>
        <v>0</v>
      </c>
      <c r="M7" s="54">
        <f>SUM(M9:M14,M16:M18)</f>
        <v>0</v>
      </c>
      <c r="N7" s="54">
        <f>SUM(N9:N15,N17:N18)</f>
        <v>0</v>
      </c>
      <c r="O7" s="54">
        <f>SUM(O9:O16,O18)</f>
        <v>0</v>
      </c>
      <c r="P7" s="54">
        <f>SUM(P9:P17)</f>
        <v>2</v>
      </c>
      <c r="Q7" s="55">
        <f>SUM(Q9:Q18)</f>
        <v>40.329999999999991</v>
      </c>
      <c r="R7" s="54">
        <f>SUM(R9:R18)</f>
        <v>0</v>
      </c>
      <c r="S7" s="54">
        <f t="shared" ref="S7:AR7" si="0">SUM(S9:S18)</f>
        <v>0</v>
      </c>
      <c r="T7" s="54">
        <f t="shared" si="0"/>
        <v>0</v>
      </c>
      <c r="U7" s="54">
        <f t="shared" si="0"/>
        <v>0</v>
      </c>
      <c r="V7" s="54">
        <f t="shared" si="0"/>
        <v>0</v>
      </c>
      <c r="W7" s="54">
        <f t="shared" si="0"/>
        <v>1.5</v>
      </c>
      <c r="X7" s="54">
        <f t="shared" si="0"/>
        <v>0</v>
      </c>
      <c r="Y7" s="54">
        <f t="shared" si="0"/>
        <v>0</v>
      </c>
      <c r="Z7" s="54">
        <f t="shared" si="0"/>
        <v>34.92</v>
      </c>
      <c r="AA7" s="54">
        <f t="shared" si="0"/>
        <v>0</v>
      </c>
      <c r="AB7" s="54">
        <f t="shared" si="0"/>
        <v>0</v>
      </c>
      <c r="AC7" s="54">
        <f t="shared" si="0"/>
        <v>0</v>
      </c>
      <c r="AD7" s="54">
        <f t="shared" si="0"/>
        <v>2.56</v>
      </c>
      <c r="AE7" s="54">
        <f t="shared" si="0"/>
        <v>0</v>
      </c>
      <c r="AF7" s="54">
        <f t="shared" si="0"/>
        <v>0</v>
      </c>
      <c r="AG7" s="54">
        <f t="shared" si="0"/>
        <v>0</v>
      </c>
      <c r="AH7" s="54">
        <f t="shared" si="0"/>
        <v>0</v>
      </c>
      <c r="AI7" s="54">
        <f t="shared" si="0"/>
        <v>0</v>
      </c>
      <c r="AJ7" s="54">
        <f t="shared" si="0"/>
        <v>1.35</v>
      </c>
      <c r="AK7" s="54">
        <f t="shared" si="0"/>
        <v>0</v>
      </c>
      <c r="AL7" s="54">
        <f t="shared" si="0"/>
        <v>0</v>
      </c>
      <c r="AM7" s="54">
        <f t="shared" si="0"/>
        <v>0</v>
      </c>
      <c r="AN7" s="54">
        <f t="shared" si="0"/>
        <v>0</v>
      </c>
      <c r="AO7" s="54">
        <f t="shared" si="0"/>
        <v>0</v>
      </c>
      <c r="AP7" s="54">
        <f t="shared" si="0"/>
        <v>0</v>
      </c>
      <c r="AQ7" s="54">
        <f t="shared" si="0"/>
        <v>0</v>
      </c>
      <c r="AR7" s="54">
        <f t="shared" si="0"/>
        <v>0</v>
      </c>
      <c r="AS7" s="56">
        <f>SUM(AS9:AS18)</f>
        <v>42.329999999999991</v>
      </c>
      <c r="AT7" s="57">
        <f>E48</f>
        <v>1236.6300000000001</v>
      </c>
      <c r="AV7" s="132" t="s">
        <v>193</v>
      </c>
    </row>
    <row r="8" spans="1:48" s="61" customFormat="1" ht="15">
      <c r="A8" s="50" t="s">
        <v>1</v>
      </c>
      <c r="B8" s="51" t="s">
        <v>78</v>
      </c>
      <c r="C8" s="58" t="s">
        <v>79</v>
      </c>
      <c r="D8" s="85">
        <v>458.45</v>
      </c>
      <c r="E8" s="59">
        <f>SUM(I8:P8)</f>
        <v>2</v>
      </c>
      <c r="F8" s="60">
        <f>D8-AS8</f>
        <v>422.02</v>
      </c>
      <c r="G8" s="55">
        <f>SUM(G10)</f>
        <v>0</v>
      </c>
      <c r="H8" s="55">
        <f>SUM(H9)</f>
        <v>0</v>
      </c>
      <c r="I8" s="55">
        <f>SUM(I9:I10)</f>
        <v>0</v>
      </c>
      <c r="J8" s="55">
        <f t="shared" ref="J8:AS8" si="1">SUM(J9:J10)</f>
        <v>0</v>
      </c>
      <c r="K8" s="55">
        <f t="shared" si="1"/>
        <v>0</v>
      </c>
      <c r="L8" s="55">
        <f t="shared" si="1"/>
        <v>0</v>
      </c>
      <c r="M8" s="55">
        <f t="shared" si="1"/>
        <v>0</v>
      </c>
      <c r="N8" s="55">
        <f t="shared" si="1"/>
        <v>0</v>
      </c>
      <c r="O8" s="55">
        <f t="shared" si="1"/>
        <v>0</v>
      </c>
      <c r="P8" s="55">
        <f t="shared" si="1"/>
        <v>2</v>
      </c>
      <c r="Q8" s="55">
        <f>SUM(Q9:Q10)</f>
        <v>34.429999999999993</v>
      </c>
      <c r="R8" s="55">
        <f t="shared" si="1"/>
        <v>0</v>
      </c>
      <c r="S8" s="55">
        <f t="shared" si="1"/>
        <v>0</v>
      </c>
      <c r="T8" s="55">
        <f t="shared" si="1"/>
        <v>0</v>
      </c>
      <c r="U8" s="55">
        <f t="shared" si="1"/>
        <v>0</v>
      </c>
      <c r="V8" s="55">
        <f t="shared" si="1"/>
        <v>0</v>
      </c>
      <c r="W8" s="55">
        <f t="shared" si="1"/>
        <v>1.5</v>
      </c>
      <c r="X8" s="55">
        <f t="shared" si="1"/>
        <v>0</v>
      </c>
      <c r="Y8" s="55">
        <f t="shared" si="1"/>
        <v>0</v>
      </c>
      <c r="Z8" s="55">
        <f t="shared" si="1"/>
        <v>30.65</v>
      </c>
      <c r="AA8" s="55">
        <f t="shared" si="1"/>
        <v>0</v>
      </c>
      <c r="AB8" s="55">
        <f t="shared" si="1"/>
        <v>0</v>
      </c>
      <c r="AC8" s="55">
        <f t="shared" si="1"/>
        <v>0</v>
      </c>
      <c r="AD8" s="55">
        <f t="shared" si="1"/>
        <v>1.98</v>
      </c>
      <c r="AE8" s="55">
        <f t="shared" si="1"/>
        <v>0</v>
      </c>
      <c r="AF8" s="55">
        <f t="shared" si="1"/>
        <v>0</v>
      </c>
      <c r="AG8" s="55">
        <f t="shared" si="1"/>
        <v>0</v>
      </c>
      <c r="AH8" s="55">
        <f t="shared" si="1"/>
        <v>0</v>
      </c>
      <c r="AI8" s="55">
        <f t="shared" si="1"/>
        <v>0</v>
      </c>
      <c r="AJ8" s="55">
        <f t="shared" si="1"/>
        <v>0.3</v>
      </c>
      <c r="AK8" s="55">
        <f t="shared" si="1"/>
        <v>0</v>
      </c>
      <c r="AL8" s="55">
        <f t="shared" si="1"/>
        <v>0</v>
      </c>
      <c r="AM8" s="55">
        <f t="shared" si="1"/>
        <v>0</v>
      </c>
      <c r="AN8" s="55">
        <f t="shared" si="1"/>
        <v>0</v>
      </c>
      <c r="AO8" s="55">
        <f t="shared" si="1"/>
        <v>0</v>
      </c>
      <c r="AP8" s="55">
        <f t="shared" si="1"/>
        <v>0</v>
      </c>
      <c r="AQ8" s="55">
        <f t="shared" si="1"/>
        <v>0</v>
      </c>
      <c r="AR8" s="55">
        <f t="shared" si="1"/>
        <v>0</v>
      </c>
      <c r="AS8" s="55">
        <f t="shared" si="1"/>
        <v>36.429999999999993</v>
      </c>
      <c r="AT8" s="58">
        <f>F48</f>
        <v>422.02</v>
      </c>
      <c r="AU8" s="45"/>
      <c r="AV8" s="132" t="s">
        <v>194</v>
      </c>
    </row>
    <row r="9" spans="1:48" s="61" customFormat="1" ht="15">
      <c r="A9" s="50"/>
      <c r="B9" s="51" t="s">
        <v>191</v>
      </c>
      <c r="C9" s="58" t="s">
        <v>77</v>
      </c>
      <c r="D9" s="85">
        <v>458.07</v>
      </c>
      <c r="E9" s="59">
        <f>SUM(H9:P9)</f>
        <v>2</v>
      </c>
      <c r="F9" s="55">
        <f>SUM(H9)</f>
        <v>0</v>
      </c>
      <c r="G9" s="60">
        <f>D9-AS9</f>
        <v>421.64</v>
      </c>
      <c r="H9" s="77"/>
      <c r="I9" s="77"/>
      <c r="J9" s="77"/>
      <c r="K9" s="77"/>
      <c r="L9" s="77"/>
      <c r="M9" s="77"/>
      <c r="N9" s="77"/>
      <c r="O9" s="77"/>
      <c r="P9" s="77">
        <v>2</v>
      </c>
      <c r="Q9" s="55">
        <f>SUM(R9:AQ9)</f>
        <v>34.429999999999993</v>
      </c>
      <c r="R9" s="77"/>
      <c r="S9" s="77"/>
      <c r="T9" s="77"/>
      <c r="U9" s="77"/>
      <c r="V9" s="77"/>
      <c r="W9" s="77">
        <v>1.5</v>
      </c>
      <c r="X9" s="77"/>
      <c r="Y9" s="77"/>
      <c r="Z9" s="77">
        <v>30.65</v>
      </c>
      <c r="AA9" s="77"/>
      <c r="AB9" s="77"/>
      <c r="AC9" s="77"/>
      <c r="AD9" s="77">
        <v>1.98</v>
      </c>
      <c r="AE9" s="77"/>
      <c r="AF9" s="77"/>
      <c r="AG9" s="77"/>
      <c r="AH9" s="77"/>
      <c r="AI9" s="77"/>
      <c r="AJ9" s="77">
        <v>0.3</v>
      </c>
      <c r="AK9" s="77"/>
      <c r="AL9" s="77"/>
      <c r="AM9" s="77"/>
      <c r="AN9" s="77"/>
      <c r="AO9" s="77"/>
      <c r="AP9" s="77"/>
      <c r="AQ9" s="77"/>
      <c r="AR9" s="77"/>
      <c r="AS9" s="55">
        <f>SUM(R9:AR9,H9:P9)</f>
        <v>36.429999999999993</v>
      </c>
      <c r="AT9" s="58">
        <f>G48</f>
        <v>421.64</v>
      </c>
      <c r="AU9" s="45"/>
      <c r="AV9" s="132" t="s">
        <v>195</v>
      </c>
    </row>
    <row r="10" spans="1:48" s="61" customFormat="1" ht="15">
      <c r="A10" s="50"/>
      <c r="B10" s="51" t="s">
        <v>192</v>
      </c>
      <c r="C10" s="58" t="s">
        <v>190</v>
      </c>
      <c r="D10" s="85">
        <v>0.38</v>
      </c>
      <c r="E10" s="59">
        <f>SUM(G10,I10:P10)</f>
        <v>0</v>
      </c>
      <c r="F10" s="55">
        <f>SUM(G10)</f>
        <v>0</v>
      </c>
      <c r="G10" s="77"/>
      <c r="H10" s="60">
        <f>D10-AS10</f>
        <v>0.38</v>
      </c>
      <c r="I10" s="77"/>
      <c r="J10" s="77"/>
      <c r="K10" s="77"/>
      <c r="L10" s="77"/>
      <c r="M10" s="77"/>
      <c r="N10" s="77"/>
      <c r="O10" s="77"/>
      <c r="P10" s="77"/>
      <c r="Q10" s="55">
        <f t="shared" ref="Q10:Q17" si="2">SUM(R10:AQ10)</f>
        <v>0</v>
      </c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55">
        <f>SUM(R10:AR10,I10:P10,G10)</f>
        <v>0</v>
      </c>
      <c r="AT10" s="58">
        <f>H48</f>
        <v>0.38</v>
      </c>
      <c r="AU10" s="45"/>
      <c r="AV10" s="132" t="s">
        <v>196</v>
      </c>
    </row>
    <row r="11" spans="1:48" s="61" customFormat="1" ht="15">
      <c r="A11" s="50" t="s">
        <v>2</v>
      </c>
      <c r="B11" s="51" t="s">
        <v>102</v>
      </c>
      <c r="C11" s="58" t="s">
        <v>51</v>
      </c>
      <c r="D11" s="85">
        <v>19.649999999999999</v>
      </c>
      <c r="E11" s="59">
        <f>SUM(G11:H11,J11:P11)</f>
        <v>0</v>
      </c>
      <c r="F11" s="55">
        <f>SUM(G11:H11)</f>
        <v>0</v>
      </c>
      <c r="G11" s="77"/>
      <c r="H11" s="77"/>
      <c r="I11" s="60">
        <f>D11-AS11</f>
        <v>19.649999999999999</v>
      </c>
      <c r="J11" s="77"/>
      <c r="K11" s="77"/>
      <c r="L11" s="77"/>
      <c r="M11" s="77"/>
      <c r="N11" s="77"/>
      <c r="O11" s="77"/>
      <c r="P11" s="77"/>
      <c r="Q11" s="55">
        <f t="shared" si="2"/>
        <v>0</v>
      </c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55">
        <f>SUM(R11:AR11,J11:P11,G11:H11)</f>
        <v>0</v>
      </c>
      <c r="AT11" s="58">
        <f>I48</f>
        <v>19.649999999999999</v>
      </c>
      <c r="AU11" s="45"/>
    </row>
    <row r="12" spans="1:48" s="61" customFormat="1" ht="15">
      <c r="A12" s="50" t="s">
        <v>3</v>
      </c>
      <c r="B12" s="51" t="s">
        <v>34</v>
      </c>
      <c r="C12" s="58" t="s">
        <v>39</v>
      </c>
      <c r="D12" s="85">
        <v>156.80000000000001</v>
      </c>
      <c r="E12" s="59">
        <f>SUM(G12:I12,K12:P12)</f>
        <v>0</v>
      </c>
      <c r="F12" s="55">
        <f t="shared" ref="F12:F17" si="3">SUM(G12:H12)</f>
        <v>0</v>
      </c>
      <c r="G12" s="77"/>
      <c r="H12" s="77"/>
      <c r="I12" s="77"/>
      <c r="J12" s="60">
        <f>D12-AS12</f>
        <v>150.9</v>
      </c>
      <c r="K12" s="77"/>
      <c r="L12" s="77"/>
      <c r="M12" s="77"/>
      <c r="N12" s="77"/>
      <c r="O12" s="77"/>
      <c r="P12" s="77"/>
      <c r="Q12" s="55">
        <f t="shared" si="2"/>
        <v>5.8999999999999995</v>
      </c>
      <c r="R12" s="77"/>
      <c r="S12" s="77"/>
      <c r="T12" s="77"/>
      <c r="U12" s="77"/>
      <c r="V12" s="77"/>
      <c r="W12" s="77"/>
      <c r="X12" s="77"/>
      <c r="Y12" s="77"/>
      <c r="Z12" s="77">
        <v>4.2699999999999996</v>
      </c>
      <c r="AA12" s="77"/>
      <c r="AB12" s="77"/>
      <c r="AC12" s="77"/>
      <c r="AD12" s="77">
        <v>0.57999999999999996</v>
      </c>
      <c r="AE12" s="77"/>
      <c r="AF12" s="77"/>
      <c r="AG12" s="77"/>
      <c r="AH12" s="77"/>
      <c r="AI12" s="77"/>
      <c r="AJ12" s="77">
        <v>1.05</v>
      </c>
      <c r="AK12" s="77"/>
      <c r="AL12" s="77"/>
      <c r="AM12" s="77"/>
      <c r="AN12" s="77"/>
      <c r="AO12" s="77"/>
      <c r="AP12" s="77"/>
      <c r="AQ12" s="77"/>
      <c r="AR12" s="77"/>
      <c r="AS12" s="55">
        <f>SUM(R12:AR12,K12:P12,G12:I12)</f>
        <v>5.8999999999999995</v>
      </c>
      <c r="AT12" s="58">
        <f>J48</f>
        <v>150.9</v>
      </c>
      <c r="AU12" s="45"/>
    </row>
    <row r="13" spans="1:48" s="61" customFormat="1" ht="15">
      <c r="A13" s="50" t="s">
        <v>4</v>
      </c>
      <c r="B13" s="51" t="s">
        <v>11</v>
      </c>
      <c r="C13" s="58" t="s">
        <v>22</v>
      </c>
      <c r="D13" s="85">
        <v>518.04</v>
      </c>
      <c r="E13" s="59">
        <f>SUM(G13:J13,L13:P13)</f>
        <v>0</v>
      </c>
      <c r="F13" s="55">
        <f t="shared" si="3"/>
        <v>0</v>
      </c>
      <c r="G13" s="77"/>
      <c r="H13" s="77"/>
      <c r="I13" s="77"/>
      <c r="J13" s="77"/>
      <c r="K13" s="60">
        <f>D13-AS13</f>
        <v>518.04</v>
      </c>
      <c r="L13" s="77"/>
      <c r="M13" s="77"/>
      <c r="N13" s="77"/>
      <c r="O13" s="77"/>
      <c r="P13" s="77"/>
      <c r="Q13" s="55">
        <f t="shared" si="2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55">
        <f>SUM(R13:AR13,L13:P13,G13:J13)</f>
        <v>0</v>
      </c>
      <c r="AT13" s="58">
        <f>K48</f>
        <v>518.04</v>
      </c>
      <c r="AU13" s="45"/>
    </row>
    <row r="14" spans="1:48" s="61" customFormat="1" ht="15">
      <c r="A14" s="50" t="s">
        <v>5</v>
      </c>
      <c r="B14" s="51" t="s">
        <v>12</v>
      </c>
      <c r="C14" s="58" t="s">
        <v>23</v>
      </c>
      <c r="D14" s="85">
        <v>0</v>
      </c>
      <c r="E14" s="59">
        <f>SUM(G14:K14,M14:P14)</f>
        <v>0</v>
      </c>
      <c r="F14" s="55">
        <f t="shared" si="3"/>
        <v>0</v>
      </c>
      <c r="G14" s="77"/>
      <c r="H14" s="77"/>
      <c r="I14" s="77"/>
      <c r="J14" s="77"/>
      <c r="K14" s="77"/>
      <c r="L14" s="60">
        <f>D14-AS14</f>
        <v>0</v>
      </c>
      <c r="M14" s="77"/>
      <c r="N14" s="77"/>
      <c r="O14" s="77"/>
      <c r="P14" s="77"/>
      <c r="Q14" s="55">
        <f t="shared" si="2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55">
        <f>SUM(R14:AR14,M14:P14,G14:K14)</f>
        <v>0</v>
      </c>
      <c r="AT14" s="58">
        <f>L48</f>
        <v>0</v>
      </c>
      <c r="AU14" s="45"/>
    </row>
    <row r="15" spans="1:48" s="61" customFormat="1" ht="15">
      <c r="A15" s="50" t="s">
        <v>36</v>
      </c>
      <c r="B15" s="51" t="s">
        <v>35</v>
      </c>
      <c r="C15" s="58" t="s">
        <v>40</v>
      </c>
      <c r="D15" s="85">
        <v>102.1</v>
      </c>
      <c r="E15" s="59">
        <f>SUM(G15:L15,N15:P15)</f>
        <v>0</v>
      </c>
      <c r="F15" s="55">
        <f t="shared" si="3"/>
        <v>0</v>
      </c>
      <c r="G15" s="77"/>
      <c r="H15" s="77"/>
      <c r="I15" s="77"/>
      <c r="J15" s="77"/>
      <c r="K15" s="77"/>
      <c r="L15" s="77"/>
      <c r="M15" s="60">
        <f>D15-AS15</f>
        <v>102.1</v>
      </c>
      <c r="N15" s="77"/>
      <c r="O15" s="77"/>
      <c r="P15" s="77"/>
      <c r="Q15" s="55">
        <f t="shared" si="2"/>
        <v>0</v>
      </c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55">
        <f>SUM(R15:AR15,N15:P15,G15:L15)</f>
        <v>0</v>
      </c>
      <c r="AT15" s="58">
        <f>M48</f>
        <v>102.1</v>
      </c>
      <c r="AU15" s="45"/>
    </row>
    <row r="16" spans="1:48" s="61" customFormat="1" ht="15">
      <c r="A16" s="50" t="s">
        <v>37</v>
      </c>
      <c r="B16" s="51" t="s">
        <v>83</v>
      </c>
      <c r="C16" s="58" t="s">
        <v>71</v>
      </c>
      <c r="D16" s="85">
        <v>12.62</v>
      </c>
      <c r="E16" s="59">
        <f>SUM(G16:M16,O16:P16)</f>
        <v>0</v>
      </c>
      <c r="F16" s="55">
        <f t="shared" si="3"/>
        <v>0</v>
      </c>
      <c r="G16" s="77"/>
      <c r="H16" s="77"/>
      <c r="I16" s="77"/>
      <c r="J16" s="77"/>
      <c r="K16" s="77"/>
      <c r="L16" s="77"/>
      <c r="M16" s="77"/>
      <c r="N16" s="60">
        <f>D16-AS16</f>
        <v>12.62</v>
      </c>
      <c r="O16" s="77"/>
      <c r="P16" s="77"/>
      <c r="Q16" s="55">
        <f t="shared" si="2"/>
        <v>0</v>
      </c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55">
        <f>SUM(R16:AR16,O16:P16,G16:M16)</f>
        <v>0</v>
      </c>
      <c r="AT16" s="58">
        <f>N48</f>
        <v>12.62</v>
      </c>
      <c r="AU16" s="45"/>
    </row>
    <row r="17" spans="1:47" s="61" customFormat="1" ht="15">
      <c r="A17" s="50" t="s">
        <v>47</v>
      </c>
      <c r="B17" s="51" t="s">
        <v>45</v>
      </c>
      <c r="C17" s="58" t="s">
        <v>46</v>
      </c>
      <c r="D17" s="85">
        <v>0</v>
      </c>
      <c r="E17" s="59">
        <f>SUM(G17:N17,P17)</f>
        <v>0</v>
      </c>
      <c r="F17" s="55">
        <f t="shared" si="3"/>
        <v>0</v>
      </c>
      <c r="G17" s="77"/>
      <c r="H17" s="77"/>
      <c r="I17" s="77"/>
      <c r="J17" s="77"/>
      <c r="K17" s="77"/>
      <c r="L17" s="77"/>
      <c r="M17" s="77"/>
      <c r="N17" s="77"/>
      <c r="O17" s="60">
        <f>D17-AS17</f>
        <v>0</v>
      </c>
      <c r="P17" s="77"/>
      <c r="Q17" s="55">
        <f t="shared" si="2"/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55">
        <f>SUM(R17:AR17,P17,G17:N17)</f>
        <v>0</v>
      </c>
      <c r="AT17" s="58">
        <f>O48</f>
        <v>0</v>
      </c>
      <c r="AU17" s="45"/>
    </row>
    <row r="18" spans="1:47" s="61" customFormat="1" ht="15">
      <c r="A18" s="50" t="s">
        <v>176</v>
      </c>
      <c r="B18" s="51" t="s">
        <v>52</v>
      </c>
      <c r="C18" s="58" t="s">
        <v>53</v>
      </c>
      <c r="D18" s="85">
        <v>9.31</v>
      </c>
      <c r="E18" s="59">
        <f>SUM(G18:O18)</f>
        <v>0</v>
      </c>
      <c r="F18" s="55">
        <f>SUM(G18:H18)</f>
        <v>0</v>
      </c>
      <c r="G18" s="77"/>
      <c r="H18" s="77"/>
      <c r="I18" s="77"/>
      <c r="J18" s="77"/>
      <c r="K18" s="77"/>
      <c r="L18" s="77"/>
      <c r="M18" s="77"/>
      <c r="N18" s="77"/>
      <c r="O18" s="77"/>
      <c r="P18" s="60">
        <f>D18-AS18</f>
        <v>9.31</v>
      </c>
      <c r="Q18" s="55">
        <f>SUM(R18:AQ18)</f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55">
        <f>SUM(R18:AR18,G18:O18)</f>
        <v>0</v>
      </c>
      <c r="AT18" s="58">
        <f>P48</f>
        <v>11.31</v>
      </c>
      <c r="AU18" s="45"/>
    </row>
    <row r="19" spans="1:47" s="61" customFormat="1" ht="15">
      <c r="A19" s="50">
        <v>2</v>
      </c>
      <c r="B19" s="50" t="s">
        <v>32</v>
      </c>
      <c r="C19" s="58" t="s">
        <v>24</v>
      </c>
      <c r="D19" s="85">
        <v>499.5</v>
      </c>
      <c r="E19" s="59">
        <f>SUM(G19:P19)</f>
        <v>0</v>
      </c>
      <c r="F19" s="55">
        <f t="shared" ref="F19:F46" si="4">SUM(G19:H19)</f>
        <v>0</v>
      </c>
      <c r="G19" s="55">
        <f>SUM(G20:G45)</f>
        <v>0</v>
      </c>
      <c r="H19" s="55">
        <f t="shared" ref="H19:P19" si="5">SUM(H20:H45)</f>
        <v>0</v>
      </c>
      <c r="I19" s="55">
        <f t="shared" si="5"/>
        <v>0</v>
      </c>
      <c r="J19" s="55">
        <f t="shared" si="5"/>
        <v>0</v>
      </c>
      <c r="K19" s="55">
        <f t="shared" si="5"/>
        <v>0</v>
      </c>
      <c r="L19" s="55">
        <f t="shared" si="5"/>
        <v>0</v>
      </c>
      <c r="M19" s="55">
        <f t="shared" si="5"/>
        <v>0</v>
      </c>
      <c r="N19" s="55">
        <f t="shared" si="5"/>
        <v>0</v>
      </c>
      <c r="O19" s="55">
        <f t="shared" si="5"/>
        <v>0</v>
      </c>
      <c r="P19" s="55">
        <f t="shared" si="5"/>
        <v>0</v>
      </c>
      <c r="Q19" s="60">
        <f>D19-AS19</f>
        <v>498.23</v>
      </c>
      <c r="R19" s="55">
        <f>SUM(R21:R45)</f>
        <v>0</v>
      </c>
      <c r="S19" s="55">
        <f>SUM(S22:S45,S20)</f>
        <v>0</v>
      </c>
      <c r="T19" s="55">
        <f>SUM(T20:T21,T23:T45)</f>
        <v>0</v>
      </c>
      <c r="U19" s="55">
        <f>SUM(U20:U22,U24:U45)</f>
        <v>0</v>
      </c>
      <c r="V19" s="55">
        <f>SUM(V20:V23,V25:V45)</f>
        <v>0</v>
      </c>
      <c r="W19" s="55">
        <f>SUM(W20:W24,W26:W45)</f>
        <v>0</v>
      </c>
      <c r="X19" s="55">
        <f>SUM(X20:X25,X27:X45)</f>
        <v>0</v>
      </c>
      <c r="Y19" s="55">
        <f>SUM(Y20:Y26,Y28:Y45)</f>
        <v>0</v>
      </c>
      <c r="Z19" s="55">
        <f>SUM(Z20:Z27,Z29:Z45)</f>
        <v>1</v>
      </c>
      <c r="AA19" s="55">
        <f>SUM(AA20:AA28,AA30:AA45)</f>
        <v>0</v>
      </c>
      <c r="AB19" s="55">
        <f>SUM(AB20:AB29,AB31:AB45)</f>
        <v>0</v>
      </c>
      <c r="AC19" s="55">
        <f>SUM(AC20:AC30,AC32:AC45)</f>
        <v>0</v>
      </c>
      <c r="AD19" s="55">
        <f>SUM(AD20:AD31,AD33:AD45)</f>
        <v>0.27</v>
      </c>
      <c r="AE19" s="55">
        <f>SUM(AE20:AE32,AE34:AE45)</f>
        <v>0</v>
      </c>
      <c r="AF19" s="55">
        <f>SUM(AF20:AF33,AF35:AF45)</f>
        <v>0</v>
      </c>
      <c r="AG19" s="55">
        <f>SUM(AG20:AG34,AG36:AG45)</f>
        <v>0</v>
      </c>
      <c r="AH19" s="55">
        <f>SUM(AH20:AH35,AH37:AH45)</f>
        <v>0</v>
      </c>
      <c r="AI19" s="55">
        <f>SUM(AI20:AI36,AI38:AI45)</f>
        <v>0</v>
      </c>
      <c r="AJ19" s="55">
        <f>SUM(AJ20:AJ37,AJ39:AJ45)</f>
        <v>0</v>
      </c>
      <c r="AK19" s="55">
        <f>SUM(AK20:AK38,AK40:AK45)</f>
        <v>0</v>
      </c>
      <c r="AL19" s="55">
        <f>SUM(AL20:AL39,AL41:AL45)</f>
        <v>0</v>
      </c>
      <c r="AM19" s="55">
        <f>SUM(AM20:AM40,AM42:AM45)</f>
        <v>0</v>
      </c>
      <c r="AN19" s="55">
        <f>SUM(AN20:AN41,AN43:AN45)</f>
        <v>0</v>
      </c>
      <c r="AO19" s="55">
        <f>SUM(AO20:AO42,AO44:AO45)</f>
        <v>0</v>
      </c>
      <c r="AP19" s="55">
        <f>SUM(AP20:AP43,AP45)</f>
        <v>0</v>
      </c>
      <c r="AQ19" s="55">
        <f>SUM(AQ20:AQ44)</f>
        <v>0</v>
      </c>
      <c r="AR19" s="55">
        <f>SUM(AR20:AR45)</f>
        <v>0</v>
      </c>
      <c r="AS19" s="55">
        <f>SUM(AS20:AS45)</f>
        <v>1.27</v>
      </c>
      <c r="AT19" s="58">
        <f>Q48</f>
        <v>551.44000000000005</v>
      </c>
      <c r="AU19" s="45"/>
    </row>
    <row r="20" spans="1:47" s="61" customFormat="1" ht="15">
      <c r="A20" s="50" t="s">
        <v>17</v>
      </c>
      <c r="B20" s="51" t="s">
        <v>13</v>
      </c>
      <c r="C20" s="58" t="s">
        <v>25</v>
      </c>
      <c r="D20" s="85">
        <v>0</v>
      </c>
      <c r="E20" s="59">
        <f>SUM(G20:P20)</f>
        <v>0</v>
      </c>
      <c r="F20" s="55">
        <f t="shared" si="4"/>
        <v>0</v>
      </c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55">
        <f>SUM(S20:AQ20)</f>
        <v>0</v>
      </c>
      <c r="R20" s="60">
        <f>D20-AS20</f>
        <v>0</v>
      </c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55">
        <f>SUM(S20:AR20,G20:P20)</f>
        <v>0</v>
      </c>
      <c r="AT20" s="58">
        <f>R48</f>
        <v>0</v>
      </c>
      <c r="AU20" s="45"/>
    </row>
    <row r="21" spans="1:47" s="61" customFormat="1" ht="15">
      <c r="A21" s="50" t="s">
        <v>6</v>
      </c>
      <c r="B21" s="51" t="s">
        <v>14</v>
      </c>
      <c r="C21" s="58" t="s">
        <v>26</v>
      </c>
      <c r="D21" s="85">
        <v>0</v>
      </c>
      <c r="E21" s="59">
        <f t="shared" ref="E21:E46" si="6">SUM(G21:P21)</f>
        <v>0</v>
      </c>
      <c r="F21" s="55">
        <f t="shared" si="4"/>
        <v>0</v>
      </c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55">
        <f>SUM(R21,T21:AQ21)</f>
        <v>0</v>
      </c>
      <c r="R21" s="77"/>
      <c r="S21" s="60">
        <f>D21-AS21</f>
        <v>0</v>
      </c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55">
        <f>SUM(T21:AR21,R21,G21:P21)</f>
        <v>0</v>
      </c>
      <c r="AT21" s="58">
        <f>S48</f>
        <v>0</v>
      </c>
      <c r="AU21" s="45"/>
    </row>
    <row r="22" spans="1:47" s="61" customFormat="1" ht="15">
      <c r="A22" s="50" t="s">
        <v>7</v>
      </c>
      <c r="B22" s="51" t="s">
        <v>15</v>
      </c>
      <c r="C22" s="58" t="s">
        <v>118</v>
      </c>
      <c r="D22" s="85">
        <v>0</v>
      </c>
      <c r="E22" s="59">
        <f t="shared" si="6"/>
        <v>0</v>
      </c>
      <c r="F22" s="55">
        <f t="shared" si="4"/>
        <v>0</v>
      </c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55">
        <f>SUM(R22:S22,U22:AQ22)</f>
        <v>0</v>
      </c>
      <c r="R22" s="77"/>
      <c r="S22" s="77"/>
      <c r="T22" s="60">
        <f>D22-AS22</f>
        <v>0</v>
      </c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5">
        <f>SUM(U22:AR22,R22:S22,G22:P22)</f>
        <v>0</v>
      </c>
      <c r="AT22" s="58">
        <f>T48</f>
        <v>0</v>
      </c>
      <c r="AU22" s="45"/>
    </row>
    <row r="23" spans="1:47" s="61" customFormat="1" ht="15">
      <c r="A23" s="50" t="s">
        <v>8</v>
      </c>
      <c r="B23" s="51" t="s">
        <v>80</v>
      </c>
      <c r="C23" s="58" t="s">
        <v>121</v>
      </c>
      <c r="D23" s="85">
        <v>0</v>
      </c>
      <c r="E23" s="59">
        <f t="shared" si="6"/>
        <v>0</v>
      </c>
      <c r="F23" s="55">
        <f t="shared" si="4"/>
        <v>0</v>
      </c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55">
        <f>SUM(R23:T23,V23:AQ23)</f>
        <v>0</v>
      </c>
      <c r="R23" s="77"/>
      <c r="S23" s="77"/>
      <c r="T23" s="77"/>
      <c r="U23" s="60">
        <f>D23-AS23</f>
        <v>0</v>
      </c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55">
        <f>SUM(V23:AR23,R23:T23,G23:P23)</f>
        <v>0</v>
      </c>
      <c r="AT23" s="58">
        <f>U48</f>
        <v>0</v>
      </c>
      <c r="AU23" s="45"/>
    </row>
    <row r="24" spans="1:47" s="61" customFormat="1" ht="15">
      <c r="A24" s="50" t="s">
        <v>9</v>
      </c>
      <c r="B24" s="51" t="s">
        <v>84</v>
      </c>
      <c r="C24" s="58" t="s">
        <v>122</v>
      </c>
      <c r="D24" s="85">
        <v>0</v>
      </c>
      <c r="E24" s="59">
        <f t="shared" si="6"/>
        <v>0</v>
      </c>
      <c r="F24" s="55">
        <f t="shared" si="4"/>
        <v>0</v>
      </c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55">
        <f>SUM(R24:U24,W24:AQ24)</f>
        <v>0</v>
      </c>
      <c r="R24" s="77"/>
      <c r="S24" s="77"/>
      <c r="T24" s="77"/>
      <c r="U24" s="77"/>
      <c r="V24" s="60">
        <f>D24-AS24</f>
        <v>0</v>
      </c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55">
        <f>SUM(W24:AR24,R24:U24,G24:P24)</f>
        <v>0</v>
      </c>
      <c r="AT24" s="58">
        <f>V48</f>
        <v>0</v>
      </c>
      <c r="AU24" s="45"/>
    </row>
    <row r="25" spans="1:47" s="61" customFormat="1" ht="15">
      <c r="A25" s="50" t="s">
        <v>10</v>
      </c>
      <c r="B25" s="51" t="s">
        <v>85</v>
      </c>
      <c r="C25" s="58" t="s">
        <v>120</v>
      </c>
      <c r="D25" s="85">
        <v>0</v>
      </c>
      <c r="E25" s="59">
        <f t="shared" si="6"/>
        <v>0</v>
      </c>
      <c r="F25" s="55">
        <f t="shared" si="4"/>
        <v>0</v>
      </c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55">
        <f>SUM(R25:V25,X25:AQ25)</f>
        <v>0</v>
      </c>
      <c r="R25" s="77"/>
      <c r="S25" s="77"/>
      <c r="T25" s="77"/>
      <c r="U25" s="77"/>
      <c r="V25" s="77"/>
      <c r="W25" s="60">
        <f>D25-AS25</f>
        <v>0</v>
      </c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55">
        <f>SUM(X25:AR25,R25:V25,G25:P25)</f>
        <v>0</v>
      </c>
      <c r="AT25" s="58">
        <f>W48</f>
        <v>1.5</v>
      </c>
      <c r="AU25" s="45"/>
    </row>
    <row r="26" spans="1:47" s="61" customFormat="1" ht="18">
      <c r="A26" s="50" t="s">
        <v>18</v>
      </c>
      <c r="B26" s="51" t="s">
        <v>86</v>
      </c>
      <c r="C26" s="58" t="s">
        <v>48</v>
      </c>
      <c r="D26" s="85">
        <v>0</v>
      </c>
      <c r="E26" s="59">
        <f t="shared" si="6"/>
        <v>0</v>
      </c>
      <c r="F26" s="55">
        <f t="shared" si="4"/>
        <v>0</v>
      </c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55">
        <f>SUM(R26:W26,Y26:AQ26)</f>
        <v>0</v>
      </c>
      <c r="R26" s="77"/>
      <c r="S26" s="77"/>
      <c r="T26" s="77"/>
      <c r="U26" s="77"/>
      <c r="V26" s="77"/>
      <c r="W26" s="77"/>
      <c r="X26" s="60">
        <f>D26-AS26</f>
        <v>0</v>
      </c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55">
        <f>SUM(Y26:AR26,R26:W26,G26:P26)</f>
        <v>0</v>
      </c>
      <c r="AT26" s="58">
        <f>X48</f>
        <v>0</v>
      </c>
      <c r="AU26" s="45"/>
    </row>
    <row r="27" spans="1:47" s="61" customFormat="1" ht="20.25" customHeight="1">
      <c r="A27" s="50" t="s">
        <v>19</v>
      </c>
      <c r="B27" s="51" t="s">
        <v>87</v>
      </c>
      <c r="C27" s="58" t="s">
        <v>41</v>
      </c>
      <c r="D27" s="85">
        <v>0</v>
      </c>
      <c r="E27" s="59">
        <f t="shared" si="6"/>
        <v>0</v>
      </c>
      <c r="F27" s="55">
        <f t="shared" si="4"/>
        <v>0</v>
      </c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55">
        <f>SUM(R27:X27,Z27:AQ27)</f>
        <v>0</v>
      </c>
      <c r="R27" s="77"/>
      <c r="S27" s="77"/>
      <c r="T27" s="77"/>
      <c r="U27" s="77"/>
      <c r="V27" s="77"/>
      <c r="W27" s="77"/>
      <c r="X27" s="77"/>
      <c r="Y27" s="60">
        <f>D27-AS27</f>
        <v>0</v>
      </c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55">
        <f>SUM(Z27:AR27,R27:X27,G27:P27)</f>
        <v>0</v>
      </c>
      <c r="AT27" s="58">
        <f>Y48</f>
        <v>0</v>
      </c>
      <c r="AU27" s="45"/>
    </row>
    <row r="28" spans="1:47" s="61" customFormat="1" ht="20.25" customHeight="1">
      <c r="A28" s="50" t="s">
        <v>42</v>
      </c>
      <c r="B28" s="51" t="s">
        <v>126</v>
      </c>
      <c r="C28" s="58" t="s">
        <v>27</v>
      </c>
      <c r="D28" s="85">
        <v>143.84000000000003</v>
      </c>
      <c r="E28" s="59">
        <f t="shared" si="6"/>
        <v>0</v>
      </c>
      <c r="F28" s="55">
        <f t="shared" si="4"/>
        <v>0</v>
      </c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55">
        <f>SUM(R28:Y28,AA28:AQ28)</f>
        <v>0.21</v>
      </c>
      <c r="R28" s="77"/>
      <c r="S28" s="77"/>
      <c r="T28" s="77"/>
      <c r="U28" s="77"/>
      <c r="V28" s="77"/>
      <c r="W28" s="77"/>
      <c r="X28" s="77"/>
      <c r="Y28" s="77"/>
      <c r="Z28" s="60">
        <f>D28-AS28</f>
        <v>143.63000000000002</v>
      </c>
      <c r="AA28" s="77"/>
      <c r="AB28" s="77"/>
      <c r="AC28" s="77"/>
      <c r="AD28" s="77">
        <v>0.21</v>
      </c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55">
        <f>SUM(AA28:AR28,R28:Y28,G28:P28)</f>
        <v>0.21</v>
      </c>
      <c r="AT28" s="58">
        <f>Z48</f>
        <v>189.69000000000003</v>
      </c>
      <c r="AU28" s="45"/>
    </row>
    <row r="29" spans="1:47" s="61" customFormat="1" ht="15">
      <c r="A29" s="50" t="s">
        <v>125</v>
      </c>
      <c r="B29" s="51" t="s">
        <v>101</v>
      </c>
      <c r="C29" s="51" t="s">
        <v>140</v>
      </c>
      <c r="D29" s="85">
        <v>0.05</v>
      </c>
      <c r="E29" s="59">
        <f t="shared" si="6"/>
        <v>0</v>
      </c>
      <c r="F29" s="55">
        <f t="shared" si="4"/>
        <v>0</v>
      </c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55">
        <f>SUM(R29:Z29,AB29:AQ29)</f>
        <v>0</v>
      </c>
      <c r="R29" s="77"/>
      <c r="S29" s="77"/>
      <c r="T29" s="77"/>
      <c r="U29" s="77"/>
      <c r="V29" s="77"/>
      <c r="W29" s="77"/>
      <c r="X29" s="77"/>
      <c r="Y29" s="77"/>
      <c r="Z29" s="77"/>
      <c r="AA29" s="60">
        <f>D29-AS29</f>
        <v>0.05</v>
      </c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55">
        <f>SUM(AB29:AR29,R29:Z29,G29:P29)</f>
        <v>0</v>
      </c>
      <c r="AT29" s="58">
        <f>AA48</f>
        <v>0.05</v>
      </c>
      <c r="AU29" s="45"/>
    </row>
    <row r="30" spans="1:47" s="61" customFormat="1" ht="15">
      <c r="A30" s="50" t="s">
        <v>167</v>
      </c>
      <c r="B30" s="51" t="s">
        <v>116</v>
      </c>
      <c r="C30" s="58" t="s">
        <v>119</v>
      </c>
      <c r="D30" s="85">
        <v>0</v>
      </c>
      <c r="E30" s="59">
        <f t="shared" si="6"/>
        <v>0</v>
      </c>
      <c r="F30" s="55">
        <f t="shared" si="4"/>
        <v>0</v>
      </c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55">
        <f>SUM(R30:AA30,AC30:AQ30)</f>
        <v>0</v>
      </c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60">
        <f>D30-AS30</f>
        <v>0</v>
      </c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55">
        <f>SUM(AC30:AR30,R30:AA30,G30:P30)</f>
        <v>0</v>
      </c>
      <c r="AT30" s="58">
        <f>AB48</f>
        <v>0</v>
      </c>
      <c r="AU30" s="45"/>
    </row>
    <row r="31" spans="1:47" s="61" customFormat="1" ht="15">
      <c r="A31" s="50" t="s">
        <v>168</v>
      </c>
      <c r="B31" s="51" t="s">
        <v>81</v>
      </c>
      <c r="C31" s="58" t="s">
        <v>70</v>
      </c>
      <c r="D31" s="85">
        <v>0</v>
      </c>
      <c r="E31" s="59">
        <f t="shared" si="6"/>
        <v>0</v>
      </c>
      <c r="F31" s="55">
        <f t="shared" si="4"/>
        <v>0</v>
      </c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55">
        <f>SUM(R31:AB31,AD31:AQ31)</f>
        <v>0</v>
      </c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60">
        <f>D31-AS31</f>
        <v>0</v>
      </c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55">
        <f>SUM(AD31:AR31,R31:AB31,G31:P31)</f>
        <v>0</v>
      </c>
      <c r="AT31" s="58">
        <f>AC48</f>
        <v>0</v>
      </c>
      <c r="AU31" s="45"/>
    </row>
    <row r="32" spans="1:47" s="61" customFormat="1" ht="15">
      <c r="A32" s="50" t="s">
        <v>169</v>
      </c>
      <c r="B32" s="51" t="s">
        <v>88</v>
      </c>
      <c r="C32" s="58" t="s">
        <v>93</v>
      </c>
      <c r="D32" s="85">
        <v>47.79</v>
      </c>
      <c r="E32" s="59">
        <f t="shared" si="6"/>
        <v>0</v>
      </c>
      <c r="F32" s="55">
        <f t="shared" si="4"/>
        <v>0</v>
      </c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55">
        <f>SUM(R32:AC32,AE32:AQ32)</f>
        <v>0</v>
      </c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60">
        <f>D32-AS32</f>
        <v>47.79</v>
      </c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55">
        <f>SUM(AE32:AR32,R32:AC32,G32:P32)</f>
        <v>0</v>
      </c>
      <c r="AT32" s="58">
        <f>AD48</f>
        <v>52.089999999999996</v>
      </c>
      <c r="AU32" s="45"/>
    </row>
    <row r="33" spans="1:47" s="61" customFormat="1" ht="15">
      <c r="A33" s="50" t="s">
        <v>170</v>
      </c>
      <c r="B33" s="51" t="s">
        <v>89</v>
      </c>
      <c r="C33" s="58" t="s">
        <v>94</v>
      </c>
      <c r="D33" s="85">
        <v>0</v>
      </c>
      <c r="E33" s="59">
        <f t="shared" si="6"/>
        <v>0</v>
      </c>
      <c r="F33" s="55">
        <f t="shared" si="4"/>
        <v>0</v>
      </c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55">
        <f>SUM(R33:AD33,AF33:AQ33)</f>
        <v>0</v>
      </c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60">
        <f>D33-AS33</f>
        <v>0</v>
      </c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55">
        <f>SUM(AF33:AR33,R33:AD33,G33:P33)</f>
        <v>0</v>
      </c>
      <c r="AT33" s="58">
        <f>AE48</f>
        <v>0</v>
      </c>
      <c r="AU33" s="45"/>
    </row>
    <row r="34" spans="1:47" s="61" customFormat="1" ht="15">
      <c r="A34" s="50" t="s">
        <v>171</v>
      </c>
      <c r="B34" s="51" t="s">
        <v>90</v>
      </c>
      <c r="C34" s="58" t="s">
        <v>98</v>
      </c>
      <c r="D34" s="85">
        <v>0.57999999999999996</v>
      </c>
      <c r="E34" s="59">
        <f t="shared" si="6"/>
        <v>0</v>
      </c>
      <c r="F34" s="55">
        <f t="shared" si="4"/>
        <v>0</v>
      </c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55">
        <f>SUM(R34:AE34,AG34:AQ34)</f>
        <v>0</v>
      </c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60">
        <f>D34-AS34</f>
        <v>0.57999999999999996</v>
      </c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55">
        <f>SUM(AG34:AR34,R34:AE34,G34:P34)</f>
        <v>0</v>
      </c>
      <c r="AT34" s="58">
        <f>AF48</f>
        <v>0.57999999999999996</v>
      </c>
      <c r="AU34" s="45"/>
    </row>
    <row r="35" spans="1:47" s="61" customFormat="1" ht="18">
      <c r="A35" s="50" t="s">
        <v>172</v>
      </c>
      <c r="B35" s="51" t="s">
        <v>113</v>
      </c>
      <c r="C35" s="58" t="s">
        <v>95</v>
      </c>
      <c r="D35" s="85">
        <v>0</v>
      </c>
      <c r="E35" s="59">
        <f t="shared" si="6"/>
        <v>0</v>
      </c>
      <c r="F35" s="55">
        <f t="shared" si="4"/>
        <v>0</v>
      </c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55">
        <f>SUM(R35:AF35,AH35:AQ35)</f>
        <v>0</v>
      </c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60">
        <f>D35-AS35</f>
        <v>0</v>
      </c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55">
        <f>SUM(AH35:AR35,R35:AF35,G35:P35)</f>
        <v>0</v>
      </c>
      <c r="AT35" s="58">
        <f>AG48</f>
        <v>0</v>
      </c>
      <c r="AU35" s="45"/>
    </row>
    <row r="36" spans="1:47" s="61" customFormat="1" ht="15">
      <c r="A36" s="50" t="s">
        <v>173</v>
      </c>
      <c r="B36" s="51" t="s">
        <v>117</v>
      </c>
      <c r="C36" s="58" t="s">
        <v>114</v>
      </c>
      <c r="D36" s="85">
        <v>0</v>
      </c>
      <c r="E36" s="59">
        <f t="shared" si="6"/>
        <v>0</v>
      </c>
      <c r="F36" s="55">
        <f t="shared" si="4"/>
        <v>0</v>
      </c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55">
        <f>SUM(R36:AG36,AI36:AQ36)</f>
        <v>0</v>
      </c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60">
        <f>D36-AS36</f>
        <v>0</v>
      </c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55">
        <f>SUM(AI36:AR36,R36:AG36,G36:P36)</f>
        <v>0</v>
      </c>
      <c r="AT36" s="58">
        <f>AH48</f>
        <v>0</v>
      </c>
      <c r="AU36" s="45"/>
    </row>
    <row r="37" spans="1:47" s="61" customFormat="1" ht="15">
      <c r="A37" s="50" t="s">
        <v>174</v>
      </c>
      <c r="B37" s="51" t="s">
        <v>91</v>
      </c>
      <c r="C37" s="58" t="s">
        <v>96</v>
      </c>
      <c r="D37" s="85">
        <v>0.7</v>
      </c>
      <c r="E37" s="59">
        <f t="shared" si="6"/>
        <v>0</v>
      </c>
      <c r="F37" s="55">
        <f t="shared" si="4"/>
        <v>0</v>
      </c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55">
        <f>SUM(R37:AH37,AJ37:AQ37)</f>
        <v>0</v>
      </c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60">
        <f>D37-AS37</f>
        <v>0.7</v>
      </c>
      <c r="AJ37" s="77"/>
      <c r="AK37" s="77"/>
      <c r="AL37" s="77"/>
      <c r="AM37" s="77"/>
      <c r="AN37" s="77"/>
      <c r="AO37" s="77"/>
      <c r="AP37" s="77"/>
      <c r="AQ37" s="77"/>
      <c r="AR37" s="77"/>
      <c r="AS37" s="55">
        <f>SUM(AJ37:AR37,R37:AH37,G37:P37)</f>
        <v>0</v>
      </c>
      <c r="AT37" s="58">
        <f>AI48</f>
        <v>0.7</v>
      </c>
      <c r="AU37" s="45"/>
    </row>
    <row r="38" spans="1:47" s="61" customFormat="1" ht="18">
      <c r="A38" s="50" t="s">
        <v>175</v>
      </c>
      <c r="B38" s="51" t="s">
        <v>92</v>
      </c>
      <c r="C38" s="58" t="s">
        <v>43</v>
      </c>
      <c r="D38" s="85">
        <v>15.22</v>
      </c>
      <c r="E38" s="59">
        <f t="shared" si="6"/>
        <v>0</v>
      </c>
      <c r="F38" s="55">
        <f t="shared" si="4"/>
        <v>0</v>
      </c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55">
        <f>SUM(R38:AI38,AK38:AQ38)</f>
        <v>1</v>
      </c>
      <c r="R38" s="77"/>
      <c r="S38" s="77"/>
      <c r="T38" s="77"/>
      <c r="U38" s="77"/>
      <c r="V38" s="77"/>
      <c r="W38" s="77"/>
      <c r="X38" s="77"/>
      <c r="Y38" s="77"/>
      <c r="Z38" s="77">
        <v>1</v>
      </c>
      <c r="AA38" s="77"/>
      <c r="AB38" s="77"/>
      <c r="AC38" s="77"/>
      <c r="AD38" s="77"/>
      <c r="AE38" s="77"/>
      <c r="AF38" s="77"/>
      <c r="AG38" s="77"/>
      <c r="AH38" s="77"/>
      <c r="AI38" s="77"/>
      <c r="AJ38" s="60">
        <f>D38-AS38</f>
        <v>14.22</v>
      </c>
      <c r="AK38" s="77"/>
      <c r="AL38" s="77"/>
      <c r="AM38" s="77"/>
      <c r="AN38" s="77"/>
      <c r="AO38" s="77"/>
      <c r="AP38" s="77"/>
      <c r="AQ38" s="77"/>
      <c r="AR38" s="77"/>
      <c r="AS38" s="55">
        <f>SUM(AK38:AR38,R38:AI38,G38:P38)</f>
        <v>1</v>
      </c>
      <c r="AT38" s="58">
        <f>AJ48</f>
        <v>15.57</v>
      </c>
      <c r="AU38" s="45"/>
    </row>
    <row r="39" spans="1:47" s="61" customFormat="1" ht="18">
      <c r="A39" s="50" t="s">
        <v>177</v>
      </c>
      <c r="B39" s="51" t="s">
        <v>99</v>
      </c>
      <c r="C39" s="58" t="s">
        <v>49</v>
      </c>
      <c r="D39" s="85">
        <v>0</v>
      </c>
      <c r="E39" s="59">
        <f t="shared" si="6"/>
        <v>0</v>
      </c>
      <c r="F39" s="55">
        <f t="shared" si="4"/>
        <v>0</v>
      </c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55">
        <f>SUM(R39:AJ39,AL39:AQ39)</f>
        <v>0</v>
      </c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60">
        <f>D39-AS39</f>
        <v>0</v>
      </c>
      <c r="AL39" s="77"/>
      <c r="AM39" s="77"/>
      <c r="AN39" s="77"/>
      <c r="AO39" s="77"/>
      <c r="AP39" s="77"/>
      <c r="AQ39" s="77"/>
      <c r="AR39" s="77"/>
      <c r="AS39" s="55">
        <f>SUM(AL39:AR39,R39:AJ39,G39:P39)</f>
        <v>0</v>
      </c>
      <c r="AT39" s="58">
        <f>AK48</f>
        <v>0</v>
      </c>
      <c r="AU39" s="45"/>
    </row>
    <row r="40" spans="1:47" s="61" customFormat="1" ht="15">
      <c r="A40" s="50" t="s">
        <v>178</v>
      </c>
      <c r="B40" s="51" t="s">
        <v>144</v>
      </c>
      <c r="C40" s="58" t="s">
        <v>142</v>
      </c>
      <c r="D40" s="85">
        <v>1.42</v>
      </c>
      <c r="E40" s="59">
        <f t="shared" si="6"/>
        <v>0</v>
      </c>
      <c r="F40" s="55">
        <f t="shared" si="4"/>
        <v>0</v>
      </c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55">
        <f>SUM(R40:AK40,AM40:AQ40)</f>
        <v>0</v>
      </c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60">
        <f>D40-AS40</f>
        <v>1.42</v>
      </c>
      <c r="AM40" s="77"/>
      <c r="AN40" s="77"/>
      <c r="AO40" s="77"/>
      <c r="AP40" s="77"/>
      <c r="AQ40" s="77"/>
      <c r="AR40" s="77"/>
      <c r="AS40" s="55">
        <f>SUM(AM40:AR40,R40:AK40,G40:P40)</f>
        <v>0</v>
      </c>
      <c r="AT40" s="58">
        <f>AL48</f>
        <v>1.42</v>
      </c>
      <c r="AU40" s="45"/>
    </row>
    <row r="41" spans="1:47" s="61" customFormat="1" ht="18">
      <c r="A41" s="50" t="s">
        <v>179</v>
      </c>
      <c r="B41" s="51" t="s">
        <v>145</v>
      </c>
      <c r="C41" s="58" t="s">
        <v>143</v>
      </c>
      <c r="D41" s="85">
        <v>0</v>
      </c>
      <c r="E41" s="59">
        <f t="shared" si="6"/>
        <v>0</v>
      </c>
      <c r="F41" s="55">
        <f t="shared" si="4"/>
        <v>0</v>
      </c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55">
        <f>SUM(R41:AL41,AN41:AQ41)</f>
        <v>0</v>
      </c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60">
        <f>D41-AS41</f>
        <v>0</v>
      </c>
      <c r="AN41" s="77"/>
      <c r="AO41" s="77"/>
      <c r="AP41" s="77"/>
      <c r="AQ41" s="77"/>
      <c r="AR41" s="77"/>
      <c r="AS41" s="55">
        <f>SUM(AN41:AR41,R41:AL41,G41:P41)</f>
        <v>0</v>
      </c>
      <c r="AT41" s="58">
        <f>AM48</f>
        <v>0</v>
      </c>
      <c r="AU41" s="45"/>
    </row>
    <row r="42" spans="1:47" s="61" customFormat="1" ht="15">
      <c r="A42" s="50" t="s">
        <v>180</v>
      </c>
      <c r="B42" s="51" t="s">
        <v>141</v>
      </c>
      <c r="C42" s="58" t="s">
        <v>100</v>
      </c>
      <c r="D42" s="85">
        <v>0.44</v>
      </c>
      <c r="E42" s="59">
        <f t="shared" si="6"/>
        <v>0</v>
      </c>
      <c r="F42" s="55">
        <f t="shared" si="4"/>
        <v>0</v>
      </c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55">
        <f>SUM(R42:AM42,AO42:AQ42)</f>
        <v>0</v>
      </c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60">
        <f>D42-AS42</f>
        <v>0.44</v>
      </c>
      <c r="AO42" s="77"/>
      <c r="AP42" s="77"/>
      <c r="AQ42" s="77"/>
      <c r="AR42" s="77"/>
      <c r="AS42" s="55">
        <f>SUM(AO42:AR42,R42:AM42,G42:P42)</f>
        <v>0</v>
      </c>
      <c r="AT42" s="58">
        <f>AN48</f>
        <v>0.44</v>
      </c>
      <c r="AU42" s="45"/>
    </row>
    <row r="43" spans="1:47" s="61" customFormat="1" ht="15">
      <c r="A43" s="50" t="s">
        <v>181</v>
      </c>
      <c r="B43" s="51" t="s">
        <v>147</v>
      </c>
      <c r="C43" s="58" t="s">
        <v>148</v>
      </c>
      <c r="D43" s="85">
        <v>25.58</v>
      </c>
      <c r="E43" s="59">
        <f t="shared" si="6"/>
        <v>0</v>
      </c>
      <c r="F43" s="55">
        <f t="shared" si="4"/>
        <v>0</v>
      </c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55">
        <f>SUM(R43:AN43,AP43:AQ43)</f>
        <v>0</v>
      </c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60">
        <f>D43-AS43</f>
        <v>25.58</v>
      </c>
      <c r="AP43" s="77"/>
      <c r="AQ43" s="77"/>
      <c r="AR43" s="77"/>
      <c r="AS43" s="55">
        <f>SUM(AP43:AR43,R43:AN43,G43:P43)</f>
        <v>0</v>
      </c>
      <c r="AT43" s="58">
        <f>AO48</f>
        <v>25.58</v>
      </c>
      <c r="AU43" s="45"/>
    </row>
    <row r="44" spans="1:47" s="61" customFormat="1" ht="15">
      <c r="A44" s="50" t="s">
        <v>182</v>
      </c>
      <c r="B44" s="51" t="s">
        <v>146</v>
      </c>
      <c r="C44" s="58" t="s">
        <v>149</v>
      </c>
      <c r="D44" s="85">
        <v>263.85000000000002</v>
      </c>
      <c r="E44" s="59">
        <f t="shared" si="6"/>
        <v>0</v>
      </c>
      <c r="F44" s="55">
        <f t="shared" si="4"/>
        <v>0</v>
      </c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55">
        <f>SUM(R44:AO44,AQ44)</f>
        <v>0.06</v>
      </c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>
        <v>0.06</v>
      </c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60">
        <f>D44-AS44</f>
        <v>263.79000000000002</v>
      </c>
      <c r="AQ44" s="77"/>
      <c r="AR44" s="77"/>
      <c r="AS44" s="55">
        <f>SUM(AQ44:AR44,R44:AO44,G44:P44)</f>
        <v>0.06</v>
      </c>
      <c r="AT44" s="58">
        <f>AP48</f>
        <v>263.79000000000002</v>
      </c>
      <c r="AU44" s="45"/>
    </row>
    <row r="45" spans="1:47" s="61" customFormat="1" ht="15">
      <c r="A45" s="50" t="s">
        <v>183</v>
      </c>
      <c r="B45" s="51" t="s">
        <v>74</v>
      </c>
      <c r="C45" s="58" t="s">
        <v>75</v>
      </c>
      <c r="D45" s="85">
        <v>0</v>
      </c>
      <c r="E45" s="59">
        <f t="shared" si="6"/>
        <v>0</v>
      </c>
      <c r="F45" s="55">
        <f t="shared" si="4"/>
        <v>0</v>
      </c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55">
        <f>SUM(R45:AP45)</f>
        <v>0</v>
      </c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60">
        <f>D45-AS45</f>
        <v>0</v>
      </c>
      <c r="AR45" s="77"/>
      <c r="AS45" s="55">
        <f>SUM(AR45,R45:AP45,G45:P45)</f>
        <v>0</v>
      </c>
      <c r="AT45" s="58">
        <f>AQ48</f>
        <v>0</v>
      </c>
      <c r="AU45" s="45"/>
    </row>
    <row r="46" spans="1:47" s="61" customFormat="1" ht="15">
      <c r="A46" s="63">
        <v>3</v>
      </c>
      <c r="B46" s="64" t="s">
        <v>69</v>
      </c>
      <c r="C46" s="65" t="s">
        <v>82</v>
      </c>
      <c r="D46" s="85">
        <v>66</v>
      </c>
      <c r="E46" s="59">
        <f t="shared" si="6"/>
        <v>0</v>
      </c>
      <c r="F46" s="55">
        <f t="shared" si="4"/>
        <v>0</v>
      </c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55">
        <f>SUM(R46:AQ46)</f>
        <v>11.610000000000001</v>
      </c>
      <c r="R46" s="77"/>
      <c r="S46" s="77"/>
      <c r="T46" s="77"/>
      <c r="U46" s="77"/>
      <c r="V46" s="77"/>
      <c r="W46" s="77"/>
      <c r="X46" s="77"/>
      <c r="Y46" s="77"/>
      <c r="Z46" s="77">
        <v>10.14</v>
      </c>
      <c r="AA46" s="77"/>
      <c r="AB46" s="77"/>
      <c r="AC46" s="77"/>
      <c r="AD46" s="77">
        <v>1.47</v>
      </c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60">
        <f>D46-AS46</f>
        <v>54.39</v>
      </c>
      <c r="AS46" s="55">
        <f>SUM(R46:AQ46,G46:P46)</f>
        <v>11.610000000000001</v>
      </c>
      <c r="AT46" s="58">
        <f>AR48</f>
        <v>54.39</v>
      </c>
      <c r="AU46" s="45"/>
    </row>
    <row r="47" spans="1:47" ht="16.5" customHeight="1">
      <c r="A47" s="66"/>
      <c r="B47" s="67" t="s">
        <v>110</v>
      </c>
      <c r="C47" s="68"/>
      <c r="D47" s="62"/>
      <c r="E47" s="55">
        <f>SUM(G47:P47)</f>
        <v>2</v>
      </c>
      <c r="F47" s="55">
        <f>SUM(G47:H47)</f>
        <v>0</v>
      </c>
      <c r="G47" s="55">
        <f>SUM(G20:G46,G10:G18)</f>
        <v>0</v>
      </c>
      <c r="H47" s="55">
        <f>SUM(H20:H46,H11:H18,H9)</f>
        <v>0</v>
      </c>
      <c r="I47" s="55">
        <f>SUM(I20:I46,I12:I18,I9:I10)</f>
        <v>0</v>
      </c>
      <c r="J47" s="55">
        <f>SUM(J20:J46,J13:J18,J9:J11)</f>
        <v>0</v>
      </c>
      <c r="K47" s="55">
        <f>SUM(K20:K46,K14:K18,K9:K12)</f>
        <v>0</v>
      </c>
      <c r="L47" s="55">
        <f>SUM(L20:L46,L15:L18,L9:L13)</f>
        <v>0</v>
      </c>
      <c r="M47" s="55">
        <f>SUM(M20:M46,M16:M18,M9:M14)</f>
        <v>0</v>
      </c>
      <c r="N47" s="55">
        <f>SUM(N20:N46,N17:N18,N9:N15)</f>
        <v>0</v>
      </c>
      <c r="O47" s="55">
        <f>SUM(O20:O46,O18,O9:O16)</f>
        <v>0</v>
      </c>
      <c r="P47" s="55">
        <f>SUM(P20:P46,P9:P17)</f>
        <v>2</v>
      </c>
      <c r="Q47" s="55">
        <f>SUM(R47:AQ47)</f>
        <v>53.21</v>
      </c>
      <c r="R47" s="55">
        <f>SUM(R21:R46,R9:R18)</f>
        <v>0</v>
      </c>
      <c r="S47" s="55">
        <f>SUM(S22:S46,S20,S9:S18)</f>
        <v>0</v>
      </c>
      <c r="T47" s="55">
        <f>SUM(T23:T46,T20:T21,T9:T18)</f>
        <v>0</v>
      </c>
      <c r="U47" s="55">
        <f>SUM(U24:U46,U20:U22,U9:U18)</f>
        <v>0</v>
      </c>
      <c r="V47" s="55">
        <f>SUM(V25:V46,V20:V23,V9:V18)</f>
        <v>0</v>
      </c>
      <c r="W47" s="55">
        <f>SUM(W26:W46,W20:W24,W9:W18)</f>
        <v>1.5</v>
      </c>
      <c r="X47" s="55">
        <f>SUM(X27:X46,X20:X25,X9:X18)</f>
        <v>0</v>
      </c>
      <c r="Y47" s="55">
        <f>SUM(Y28:Y46,Y20:Y26,Y9:Y18)</f>
        <v>0</v>
      </c>
      <c r="Z47" s="55">
        <f>SUM(Z29:Z46,Z20:Z27,Z9:Z18)</f>
        <v>46.06</v>
      </c>
      <c r="AA47" s="55">
        <f>SUM(AA30:AA46,AA20:AA28,AA9:AA18)</f>
        <v>0</v>
      </c>
      <c r="AB47" s="55">
        <f>SUM(AB31:AB46,AB20:AB29,AB9:AB18)</f>
        <v>0</v>
      </c>
      <c r="AC47" s="55">
        <f>SUM(AC32:AC46,AC20:AC30,AC9:AC18)</f>
        <v>0</v>
      </c>
      <c r="AD47" s="55">
        <f>SUM(AD33:AD46,AD20:AD31,AD9:AD18)</f>
        <v>4.3</v>
      </c>
      <c r="AE47" s="55">
        <f>SUM(AE34:AE46,AE20:AE32,AE9:AE18)</f>
        <v>0</v>
      </c>
      <c r="AF47" s="55">
        <f>SUM(AF35:AF46,AF20:AF33,AF9:AF18)</f>
        <v>0</v>
      </c>
      <c r="AG47" s="55">
        <f>SUM(AG36:AG46,AG20:AG34,AG9:AG18)</f>
        <v>0</v>
      </c>
      <c r="AH47" s="55">
        <f>SUM(AH37:AH46,AH20:AH35,AH9:AH18)</f>
        <v>0</v>
      </c>
      <c r="AI47" s="55">
        <f>SUM(AI9:AI18,AI20:AI36,AI38:AI46)</f>
        <v>0</v>
      </c>
      <c r="AJ47" s="55">
        <f>SUM(AJ39:AJ46,AJ20:AJ37,AJ9:AJ18)</f>
        <v>1.35</v>
      </c>
      <c r="AK47" s="55">
        <f>SUM(AK40:AK46,AK20:AK38,AK9:AK18)</f>
        <v>0</v>
      </c>
      <c r="AL47" s="55">
        <f>SUM(AL41:AL46,AL20:AL39,AL9:AL18)</f>
        <v>0</v>
      </c>
      <c r="AM47" s="55">
        <f>SUM(AM42:AM46,AM20:AM40,AM9:AM18)</f>
        <v>0</v>
      </c>
      <c r="AN47" s="55">
        <f>SUM(AN43:AN46,AN20:AN41,AN9:AN18)</f>
        <v>0</v>
      </c>
      <c r="AO47" s="55">
        <f>SUM(AO44:AO46,AO20:AO42,AO9:AO18)</f>
        <v>0</v>
      </c>
      <c r="AP47" s="55">
        <f>SUM(AP45:AP46,AP20:AP43,AP9:AP18)</f>
        <v>0</v>
      </c>
      <c r="AQ47" s="55">
        <f>SUM(AQ46,AQ20:AQ44,AQ9:AQ18)</f>
        <v>0</v>
      </c>
      <c r="AR47" s="55">
        <f>SUM(AR20:AR45,AR9:AR18)</f>
        <v>0</v>
      </c>
      <c r="AS47" s="62"/>
      <c r="AT47" s="62"/>
    </row>
    <row r="48" spans="1:47" ht="16.5" customHeight="1">
      <c r="A48" s="69"/>
      <c r="B48" s="70" t="s">
        <v>111</v>
      </c>
      <c r="C48" s="71"/>
      <c r="D48" s="72"/>
      <c r="E48" s="72">
        <f>E47+E7</f>
        <v>1236.6300000000001</v>
      </c>
      <c r="F48" s="72">
        <f>F8+F47</f>
        <v>422.02</v>
      </c>
      <c r="G48" s="72">
        <f>G47+G9</f>
        <v>421.64</v>
      </c>
      <c r="H48" s="72">
        <f>H10+H47</f>
        <v>0.38</v>
      </c>
      <c r="I48" s="72">
        <f>I11+I47</f>
        <v>19.649999999999999</v>
      </c>
      <c r="J48" s="72">
        <f>J12+J47</f>
        <v>150.9</v>
      </c>
      <c r="K48" s="72">
        <f>K13+K47</f>
        <v>518.04</v>
      </c>
      <c r="L48" s="72">
        <f>L14+L47</f>
        <v>0</v>
      </c>
      <c r="M48" s="72">
        <f>M15+M47</f>
        <v>102.1</v>
      </c>
      <c r="N48" s="72">
        <f>N47+N16</f>
        <v>12.62</v>
      </c>
      <c r="O48" s="72">
        <f>O47+O17</f>
        <v>0</v>
      </c>
      <c r="P48" s="72">
        <f>P47+P18</f>
        <v>11.31</v>
      </c>
      <c r="Q48" s="72">
        <f>SUM(Q47,Q19)</f>
        <v>551.44000000000005</v>
      </c>
      <c r="R48" s="72">
        <f>R47+R20</f>
        <v>0</v>
      </c>
      <c r="S48" s="72">
        <f>S47+S21</f>
        <v>0</v>
      </c>
      <c r="T48" s="72">
        <f>T47+T22</f>
        <v>0</v>
      </c>
      <c r="U48" s="72">
        <f>U47+U23</f>
        <v>0</v>
      </c>
      <c r="V48" s="72">
        <f>+V47+V24</f>
        <v>0</v>
      </c>
      <c r="W48" s="72">
        <f>+W47+W25</f>
        <v>1.5</v>
      </c>
      <c r="X48" s="72">
        <f>X47+X26</f>
        <v>0</v>
      </c>
      <c r="Y48" s="72">
        <f>+Y47+Y27</f>
        <v>0</v>
      </c>
      <c r="Z48" s="72">
        <f>+Z47+Z28</f>
        <v>189.69000000000003</v>
      </c>
      <c r="AA48" s="72">
        <f>AA47+AA29</f>
        <v>0.05</v>
      </c>
      <c r="AB48" s="72">
        <f>AB47+AB30</f>
        <v>0</v>
      </c>
      <c r="AC48" s="72">
        <f>AC47+AC31</f>
        <v>0</v>
      </c>
      <c r="AD48" s="72">
        <f>AD47+AD32</f>
        <v>52.089999999999996</v>
      </c>
      <c r="AE48" s="72">
        <f>AE47+AE33</f>
        <v>0</v>
      </c>
      <c r="AF48" s="72">
        <f>AF47+AF34</f>
        <v>0.57999999999999996</v>
      </c>
      <c r="AG48" s="72">
        <f>AG47+AG35</f>
        <v>0</v>
      </c>
      <c r="AH48" s="72">
        <f>AH47+AH36</f>
        <v>0</v>
      </c>
      <c r="AI48" s="72">
        <f>AI47+AI37</f>
        <v>0.7</v>
      </c>
      <c r="AJ48" s="72">
        <f>AJ47+AJ38</f>
        <v>15.57</v>
      </c>
      <c r="AK48" s="72">
        <f>AK47+AK39</f>
        <v>0</v>
      </c>
      <c r="AL48" s="72">
        <f>AL47+AL40</f>
        <v>1.42</v>
      </c>
      <c r="AM48" s="72">
        <f>AM47+AM41</f>
        <v>0</v>
      </c>
      <c r="AN48" s="72">
        <f>AN47+AN42</f>
        <v>0.44</v>
      </c>
      <c r="AO48" s="72">
        <f>AO47+AO43</f>
        <v>25.58</v>
      </c>
      <c r="AP48" s="72">
        <f>AP47+AP44</f>
        <v>263.79000000000002</v>
      </c>
      <c r="AQ48" s="72">
        <f>AQ47+AQ45</f>
        <v>0</v>
      </c>
      <c r="AR48" s="72">
        <f>AR47+AR46</f>
        <v>54.39</v>
      </c>
      <c r="AS48" s="72"/>
      <c r="AT48" s="72"/>
    </row>
    <row r="50" spans="2:37">
      <c r="B50" s="89" t="s">
        <v>156</v>
      </c>
      <c r="C50" s="90" t="s">
        <v>150</v>
      </c>
      <c r="D50" s="91"/>
    </row>
    <row r="51" spans="2:37" ht="15.75">
      <c r="B51" s="89" t="s">
        <v>157</v>
      </c>
      <c r="C51" s="90" t="s">
        <v>151</v>
      </c>
      <c r="D51" s="91"/>
      <c r="AA51" s="78"/>
      <c r="AB51" s="78"/>
      <c r="AC51" s="78"/>
      <c r="AD51" s="78"/>
      <c r="AE51" s="78"/>
      <c r="AF51" s="78"/>
      <c r="AG51" s="78"/>
      <c r="AH51" s="78"/>
      <c r="AI51" s="78"/>
      <c r="AJ51" s="79"/>
      <c r="AK51" s="79"/>
    </row>
    <row r="52" spans="2:37" ht="15.75">
      <c r="B52" s="89" t="s">
        <v>158</v>
      </c>
      <c r="C52" s="90" t="s">
        <v>115</v>
      </c>
      <c r="D52" s="91"/>
      <c r="AA52" s="78"/>
      <c r="AB52" s="78"/>
      <c r="AC52" s="78"/>
      <c r="AD52" s="78"/>
      <c r="AE52" s="78"/>
      <c r="AF52" s="78"/>
      <c r="AG52" s="78"/>
      <c r="AH52" s="78"/>
      <c r="AI52" s="78"/>
      <c r="AJ52" s="79"/>
      <c r="AK52" s="79"/>
    </row>
    <row r="53" spans="2:37" ht="15.75">
      <c r="AA53" s="78"/>
      <c r="AB53" s="78"/>
      <c r="AC53" s="78"/>
      <c r="AD53" s="78"/>
      <c r="AE53" s="78"/>
      <c r="AF53" s="78"/>
      <c r="AG53" s="78"/>
      <c r="AH53" s="78"/>
      <c r="AI53" s="78"/>
      <c r="AJ53" s="79"/>
      <c r="AK53" s="79"/>
    </row>
    <row r="54" spans="2:37" ht="18">
      <c r="B54" s="123" t="s">
        <v>277</v>
      </c>
      <c r="C54" s="123" t="s">
        <v>268</v>
      </c>
      <c r="D54" s="91"/>
      <c r="AA54" s="78"/>
      <c r="AB54" s="78"/>
      <c r="AC54" s="78"/>
      <c r="AD54" s="78"/>
      <c r="AE54" s="78"/>
      <c r="AF54" s="78"/>
      <c r="AG54" s="78"/>
      <c r="AH54" s="78"/>
      <c r="AI54" s="78"/>
      <c r="AJ54" s="79"/>
      <c r="AK54" s="79"/>
    </row>
    <row r="55" spans="2:37" ht="18">
      <c r="B55" s="123" t="s">
        <v>278</v>
      </c>
      <c r="C55" s="123" t="s">
        <v>269</v>
      </c>
      <c r="D55" s="91"/>
    </row>
    <row r="56" spans="2:37">
      <c r="B56" s="123" t="s">
        <v>279</v>
      </c>
      <c r="C56" s="123" t="s">
        <v>270</v>
      </c>
      <c r="D56" s="91"/>
    </row>
    <row r="57" spans="2:37">
      <c r="B57" s="123" t="s">
        <v>280</v>
      </c>
      <c r="C57" s="123" t="s">
        <v>271</v>
      </c>
      <c r="D57" s="91"/>
    </row>
    <row r="58" spans="2:37">
      <c r="B58" s="123" t="s">
        <v>281</v>
      </c>
      <c r="C58" s="123" t="s">
        <v>272</v>
      </c>
      <c r="D58" s="91"/>
    </row>
    <row r="59" spans="2:37" ht="18">
      <c r="B59" s="123" t="s">
        <v>282</v>
      </c>
      <c r="C59" s="123" t="s">
        <v>273</v>
      </c>
      <c r="D59" s="91"/>
    </row>
    <row r="60" spans="2:37" ht="18">
      <c r="B60" s="123" t="s">
        <v>283</v>
      </c>
      <c r="C60" s="123" t="s">
        <v>274</v>
      </c>
      <c r="D60" s="91"/>
    </row>
    <row r="61" spans="2:37">
      <c r="B61" s="123" t="s">
        <v>284</v>
      </c>
      <c r="C61" s="123" t="s">
        <v>275</v>
      </c>
      <c r="D61" s="91"/>
    </row>
    <row r="62" spans="2:37" ht="18">
      <c r="B62" s="123" t="s">
        <v>285</v>
      </c>
      <c r="C62" s="123" t="s">
        <v>276</v>
      </c>
      <c r="D62" s="91"/>
    </row>
    <row r="64" spans="2:37">
      <c r="B64" s="76"/>
    </row>
  </sheetData>
  <mergeCells count="11">
    <mergeCell ref="B5:B6"/>
    <mergeCell ref="C5:C6"/>
    <mergeCell ref="D5:D6"/>
    <mergeCell ref="A1:B1"/>
    <mergeCell ref="A2:AS2"/>
    <mergeCell ref="A3:AT3"/>
    <mergeCell ref="AQ4:AT4"/>
    <mergeCell ref="F5:AR5"/>
    <mergeCell ref="AS5:AS6"/>
    <mergeCell ref="AT5:AT6"/>
    <mergeCell ref="A5:A6"/>
  </mergeCells>
  <phoneticPr fontId="28" type="noConversion"/>
  <pageMargins left="0.47" right="0.16" top="0.64" bottom="0.2" header="0.56999999999999995" footer="0.16"/>
  <pageSetup paperSize="8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64"/>
  <sheetViews>
    <sheetView zoomScaleNormal="100" workbookViewId="0">
      <pane xSplit="4" ySplit="6" topLeftCell="E40" activePane="bottomRight" state="frozen"/>
      <selection activeCell="L52" sqref="L52"/>
      <selection pane="topRight" activeCell="L52" sqref="L52"/>
      <selection pane="bottomLeft" activeCell="L52" sqref="L52"/>
      <selection pane="bottomRight" activeCell="L52" sqref="L52"/>
    </sheetView>
  </sheetViews>
  <sheetFormatPr defaultColWidth="7.85546875" defaultRowHeight="12.75"/>
  <cols>
    <col min="1" max="1" width="3.7109375" style="73" customWidth="1"/>
    <col min="2" max="2" width="21.5703125" style="74" customWidth="1"/>
    <col min="3" max="3" width="5.140625" style="75" customWidth="1"/>
    <col min="4" max="4" width="8.7109375" style="45" customWidth="1"/>
    <col min="5" max="5" width="5" style="45" bestFit="1" customWidth="1"/>
    <col min="6" max="6" width="4.140625" style="45" bestFit="1" customWidth="1"/>
    <col min="7" max="7" width="4" style="45" bestFit="1" customWidth="1"/>
    <col min="8" max="8" width="4.140625" style="45" bestFit="1" customWidth="1"/>
    <col min="9" max="9" width="4.28515625" style="45" bestFit="1" customWidth="1"/>
    <col min="10" max="10" width="5" style="45" bestFit="1" customWidth="1"/>
    <col min="11" max="11" width="4.28515625" style="45" bestFit="1" customWidth="1"/>
    <col min="12" max="12" width="4.140625" style="45" bestFit="1" customWidth="1"/>
    <col min="13" max="13" width="3.7109375" style="45" bestFit="1" customWidth="1"/>
    <col min="14" max="15" width="4.28515625" style="45" bestFit="1" customWidth="1"/>
    <col min="16" max="16" width="4" style="45" bestFit="1" customWidth="1"/>
    <col min="17" max="17" width="5.7109375" style="45" bestFit="1" customWidth="1"/>
    <col min="18" max="18" width="4" style="45" bestFit="1" customWidth="1"/>
    <col min="19" max="19" width="4.140625" style="45" bestFit="1" customWidth="1"/>
    <col min="20" max="21" width="3.7109375" style="45" bestFit="1" customWidth="1"/>
    <col min="22" max="22" width="4.28515625" style="45" bestFit="1" customWidth="1"/>
    <col min="23" max="23" width="5" style="45" bestFit="1" customWidth="1"/>
    <col min="24" max="24" width="4.28515625" style="45" bestFit="1" customWidth="1"/>
    <col min="25" max="25" width="3.7109375" style="45" bestFit="1" customWidth="1"/>
    <col min="26" max="26" width="5" style="45" bestFit="1" customWidth="1"/>
    <col min="27" max="27" width="4" style="45" bestFit="1" customWidth="1"/>
    <col min="28" max="28" width="3.85546875" style="45" bestFit="1" customWidth="1"/>
    <col min="29" max="29" width="4.140625" style="45" bestFit="1" customWidth="1"/>
    <col min="30" max="30" width="5" style="45" bestFit="1" customWidth="1"/>
    <col min="31" max="31" width="4" style="45" bestFit="1" customWidth="1"/>
    <col min="32" max="32" width="4.7109375" style="45" bestFit="1" customWidth="1"/>
    <col min="33" max="35" width="4.28515625" style="45" bestFit="1" customWidth="1"/>
    <col min="36" max="36" width="5" style="45" bestFit="1" customWidth="1"/>
    <col min="37" max="37" width="3.85546875" style="45" bestFit="1" customWidth="1"/>
    <col min="38" max="38" width="4.28515625" style="45" bestFit="1" customWidth="1"/>
    <col min="39" max="39" width="5" style="45" bestFit="1" customWidth="1"/>
    <col min="40" max="40" width="4.28515625" style="45" bestFit="1" customWidth="1"/>
    <col min="41" max="41" width="5" style="45" bestFit="1" customWidth="1"/>
    <col min="42" max="42" width="4.28515625" style="45" bestFit="1" customWidth="1"/>
    <col min="43" max="43" width="4.140625" style="45" bestFit="1" customWidth="1"/>
    <col min="44" max="44" width="5" style="45" bestFit="1" customWidth="1"/>
    <col min="45" max="45" width="7.42578125" style="45" bestFit="1" customWidth="1"/>
    <col min="46" max="46" width="7.7109375" style="45" bestFit="1" customWidth="1"/>
    <col min="47" max="48" width="9.85546875" style="45" customWidth="1"/>
    <col min="49" max="16384" width="7.85546875" style="45"/>
  </cols>
  <sheetData>
    <row r="1" spans="1:48" ht="15.75">
      <c r="A1" s="460" t="s">
        <v>197</v>
      </c>
      <c r="B1" s="460"/>
      <c r="C1" s="80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</row>
    <row r="2" spans="1:48" ht="14.25" customHeight="1">
      <c r="A2" s="461" t="s">
        <v>0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81"/>
    </row>
    <row r="3" spans="1:48" ht="15.75">
      <c r="A3" s="415" t="s">
        <v>198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5"/>
      <c r="AG3" s="415"/>
      <c r="AH3" s="415"/>
      <c r="AI3" s="415"/>
      <c r="AJ3" s="415"/>
      <c r="AK3" s="415"/>
      <c r="AL3" s="415"/>
      <c r="AM3" s="415"/>
      <c r="AN3" s="415"/>
      <c r="AO3" s="415"/>
      <c r="AP3" s="415"/>
      <c r="AQ3" s="415"/>
      <c r="AR3" s="415"/>
      <c r="AS3" s="415"/>
      <c r="AT3" s="415"/>
    </row>
    <row r="4" spans="1:48" ht="15.75">
      <c r="A4" s="44"/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69" t="s">
        <v>28</v>
      </c>
      <c r="AR4" s="469"/>
      <c r="AS4" s="469"/>
      <c r="AT4" s="469"/>
    </row>
    <row r="5" spans="1:48" ht="14.25" customHeight="1">
      <c r="A5" s="470" t="s">
        <v>16</v>
      </c>
      <c r="B5" s="471" t="s">
        <v>155</v>
      </c>
      <c r="C5" s="466" t="s">
        <v>20</v>
      </c>
      <c r="D5" s="468" t="s">
        <v>127</v>
      </c>
      <c r="E5" s="46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8"/>
      <c r="AP5" s="468"/>
      <c r="AQ5" s="468"/>
      <c r="AR5" s="468"/>
      <c r="AS5" s="468" t="s">
        <v>109</v>
      </c>
      <c r="AT5" s="468" t="s">
        <v>184</v>
      </c>
    </row>
    <row r="6" spans="1:48" s="49" customFormat="1" ht="36" customHeight="1">
      <c r="A6" s="470"/>
      <c r="B6" s="472"/>
      <c r="C6" s="467"/>
      <c r="D6" s="468"/>
      <c r="E6" s="47" t="s">
        <v>21</v>
      </c>
      <c r="F6" s="48" t="s">
        <v>79</v>
      </c>
      <c r="G6" s="46" t="s">
        <v>77</v>
      </c>
      <c r="H6" s="46" t="s">
        <v>190</v>
      </c>
      <c r="I6" s="46" t="s">
        <v>51</v>
      </c>
      <c r="J6" s="46" t="s">
        <v>39</v>
      </c>
      <c r="K6" s="46" t="s">
        <v>22</v>
      </c>
      <c r="L6" s="46" t="s">
        <v>23</v>
      </c>
      <c r="M6" s="46" t="s">
        <v>40</v>
      </c>
      <c r="N6" s="46" t="s">
        <v>71</v>
      </c>
      <c r="O6" s="46" t="s">
        <v>46</v>
      </c>
      <c r="P6" s="46" t="s">
        <v>53</v>
      </c>
      <c r="Q6" s="47" t="s">
        <v>24</v>
      </c>
      <c r="R6" s="46" t="s">
        <v>25</v>
      </c>
      <c r="S6" s="46" t="s">
        <v>26</v>
      </c>
      <c r="T6" s="46" t="s">
        <v>118</v>
      </c>
      <c r="U6" s="46" t="s">
        <v>121</v>
      </c>
      <c r="V6" s="46" t="s">
        <v>122</v>
      </c>
      <c r="W6" s="46" t="s">
        <v>120</v>
      </c>
      <c r="X6" s="46" t="s">
        <v>48</v>
      </c>
      <c r="Y6" s="46" t="s">
        <v>41</v>
      </c>
      <c r="Z6" s="46" t="s">
        <v>27</v>
      </c>
      <c r="AA6" s="46" t="s">
        <v>140</v>
      </c>
      <c r="AB6" s="46" t="s">
        <v>119</v>
      </c>
      <c r="AC6" s="46" t="s">
        <v>70</v>
      </c>
      <c r="AD6" s="46" t="s">
        <v>93</v>
      </c>
      <c r="AE6" s="46" t="s">
        <v>94</v>
      </c>
      <c r="AF6" s="46" t="s">
        <v>98</v>
      </c>
      <c r="AG6" s="46" t="s">
        <v>95</v>
      </c>
      <c r="AH6" s="46" t="s">
        <v>114</v>
      </c>
      <c r="AI6" s="46" t="s">
        <v>96</v>
      </c>
      <c r="AJ6" s="46" t="s">
        <v>43</v>
      </c>
      <c r="AK6" s="46" t="s">
        <v>49</v>
      </c>
      <c r="AL6" s="46" t="s">
        <v>142</v>
      </c>
      <c r="AM6" s="46" t="s">
        <v>143</v>
      </c>
      <c r="AN6" s="46" t="s">
        <v>100</v>
      </c>
      <c r="AO6" s="46" t="s">
        <v>148</v>
      </c>
      <c r="AP6" s="46" t="s">
        <v>149</v>
      </c>
      <c r="AQ6" s="46" t="s">
        <v>75</v>
      </c>
      <c r="AR6" s="46" t="s">
        <v>82</v>
      </c>
      <c r="AS6" s="468"/>
      <c r="AT6" s="468"/>
    </row>
    <row r="7" spans="1:48" s="49" customFormat="1" ht="17.25" customHeight="1">
      <c r="A7" s="50">
        <v>1</v>
      </c>
      <c r="B7" s="51" t="s">
        <v>31</v>
      </c>
      <c r="C7" s="52" t="s">
        <v>21</v>
      </c>
      <c r="D7" s="85">
        <v>35.799999999999997</v>
      </c>
      <c r="E7" s="53">
        <f>D7-AS7</f>
        <v>21.949999999999996</v>
      </c>
      <c r="F7" s="54">
        <f>SUM(F11:F18)</f>
        <v>0</v>
      </c>
      <c r="G7" s="54">
        <f>SUM(G10:G18)</f>
        <v>0</v>
      </c>
      <c r="H7" s="54">
        <f>SUM(H9,H11:H18)</f>
        <v>0</v>
      </c>
      <c r="I7" s="54">
        <f>SUM(I9:I10,I12:I18)</f>
        <v>0</v>
      </c>
      <c r="J7" s="54">
        <f>SUM(J9:J11,J13:J18)</f>
        <v>0</v>
      </c>
      <c r="K7" s="54">
        <f>SUM(K9:K12,K14:K18)</f>
        <v>0</v>
      </c>
      <c r="L7" s="54">
        <f>SUM(L9:L13,L15:L18)</f>
        <v>0</v>
      </c>
      <c r="M7" s="54">
        <f>SUM(M9:M14,M16:M18)</f>
        <v>0</v>
      </c>
      <c r="N7" s="54">
        <f>SUM(N9:N15,N17:N18)</f>
        <v>0</v>
      </c>
      <c r="O7" s="54">
        <f>SUM(O9:O16,O18)</f>
        <v>0</v>
      </c>
      <c r="P7" s="54">
        <f>SUM(P9:P17)</f>
        <v>0</v>
      </c>
      <c r="Q7" s="55">
        <f>SUM(Q9:Q18)</f>
        <v>13.85</v>
      </c>
      <c r="R7" s="54">
        <f>SUM(R9:R18)</f>
        <v>0</v>
      </c>
      <c r="S7" s="54">
        <f t="shared" ref="S7:AR7" si="0">SUM(S9:S18)</f>
        <v>0</v>
      </c>
      <c r="T7" s="54">
        <f t="shared" si="0"/>
        <v>0</v>
      </c>
      <c r="U7" s="54">
        <f t="shared" si="0"/>
        <v>0</v>
      </c>
      <c r="V7" s="54">
        <f t="shared" si="0"/>
        <v>5</v>
      </c>
      <c r="W7" s="54">
        <f t="shared" si="0"/>
        <v>0.1</v>
      </c>
      <c r="X7" s="54">
        <f t="shared" si="0"/>
        <v>0</v>
      </c>
      <c r="Y7" s="54">
        <f t="shared" si="0"/>
        <v>0</v>
      </c>
      <c r="Z7" s="54">
        <f t="shared" si="0"/>
        <v>7.29</v>
      </c>
      <c r="AA7" s="54">
        <f t="shared" si="0"/>
        <v>0</v>
      </c>
      <c r="AB7" s="54">
        <f t="shared" si="0"/>
        <v>0</v>
      </c>
      <c r="AC7" s="54">
        <f t="shared" si="0"/>
        <v>0</v>
      </c>
      <c r="AD7" s="54">
        <f t="shared" si="0"/>
        <v>0.96</v>
      </c>
      <c r="AE7" s="54">
        <f t="shared" si="0"/>
        <v>0</v>
      </c>
      <c r="AF7" s="54">
        <f t="shared" si="0"/>
        <v>0</v>
      </c>
      <c r="AG7" s="54">
        <f t="shared" si="0"/>
        <v>0</v>
      </c>
      <c r="AH7" s="54">
        <f t="shared" si="0"/>
        <v>0</v>
      </c>
      <c r="AI7" s="54">
        <f t="shared" si="0"/>
        <v>0</v>
      </c>
      <c r="AJ7" s="54">
        <f t="shared" si="0"/>
        <v>0</v>
      </c>
      <c r="AK7" s="54">
        <f t="shared" si="0"/>
        <v>0</v>
      </c>
      <c r="AL7" s="54">
        <f t="shared" si="0"/>
        <v>0.5</v>
      </c>
      <c r="AM7" s="54">
        <f t="shared" si="0"/>
        <v>0</v>
      </c>
      <c r="AN7" s="54">
        <f t="shared" si="0"/>
        <v>0</v>
      </c>
      <c r="AO7" s="54">
        <f t="shared" si="0"/>
        <v>0</v>
      </c>
      <c r="AP7" s="54">
        <f t="shared" si="0"/>
        <v>0</v>
      </c>
      <c r="AQ7" s="54">
        <f t="shared" si="0"/>
        <v>0</v>
      </c>
      <c r="AR7" s="54">
        <f t="shared" si="0"/>
        <v>0</v>
      </c>
      <c r="AS7" s="56">
        <f>SUM(AS9:AS18)</f>
        <v>13.85</v>
      </c>
      <c r="AT7" s="57">
        <f>E48</f>
        <v>21.949999999999996</v>
      </c>
      <c r="AV7" s="132" t="s">
        <v>193</v>
      </c>
    </row>
    <row r="8" spans="1:48" s="61" customFormat="1" ht="15">
      <c r="A8" s="50" t="s">
        <v>1</v>
      </c>
      <c r="B8" s="51" t="s">
        <v>78</v>
      </c>
      <c r="C8" s="58" t="s">
        <v>79</v>
      </c>
      <c r="D8" s="85">
        <v>0</v>
      </c>
      <c r="E8" s="59">
        <f>SUM(I8:P8)</f>
        <v>0</v>
      </c>
      <c r="F8" s="60">
        <f>D8-AS8</f>
        <v>0</v>
      </c>
      <c r="G8" s="55">
        <f>SUM(G10)</f>
        <v>0</v>
      </c>
      <c r="H8" s="55">
        <f>SUM(H9)</f>
        <v>0</v>
      </c>
      <c r="I8" s="55">
        <f>SUM(I9:I10)</f>
        <v>0</v>
      </c>
      <c r="J8" s="55">
        <f t="shared" ref="J8:AS8" si="1">SUM(J9:J10)</f>
        <v>0</v>
      </c>
      <c r="K8" s="55">
        <f t="shared" si="1"/>
        <v>0</v>
      </c>
      <c r="L8" s="55">
        <f t="shared" si="1"/>
        <v>0</v>
      </c>
      <c r="M8" s="55">
        <f t="shared" si="1"/>
        <v>0</v>
      </c>
      <c r="N8" s="55">
        <f t="shared" si="1"/>
        <v>0</v>
      </c>
      <c r="O8" s="55">
        <f t="shared" si="1"/>
        <v>0</v>
      </c>
      <c r="P8" s="55">
        <f t="shared" si="1"/>
        <v>0</v>
      </c>
      <c r="Q8" s="55">
        <f>SUM(Q9:Q10)</f>
        <v>0</v>
      </c>
      <c r="R8" s="55">
        <f t="shared" si="1"/>
        <v>0</v>
      </c>
      <c r="S8" s="55">
        <f t="shared" si="1"/>
        <v>0</v>
      </c>
      <c r="T8" s="55">
        <f t="shared" si="1"/>
        <v>0</v>
      </c>
      <c r="U8" s="55">
        <f t="shared" si="1"/>
        <v>0</v>
      </c>
      <c r="V8" s="55">
        <f t="shared" si="1"/>
        <v>0</v>
      </c>
      <c r="W8" s="55">
        <f t="shared" si="1"/>
        <v>0</v>
      </c>
      <c r="X8" s="55">
        <f t="shared" si="1"/>
        <v>0</v>
      </c>
      <c r="Y8" s="55">
        <f t="shared" si="1"/>
        <v>0</v>
      </c>
      <c r="Z8" s="55">
        <f t="shared" si="1"/>
        <v>0</v>
      </c>
      <c r="AA8" s="55">
        <f t="shared" si="1"/>
        <v>0</v>
      </c>
      <c r="AB8" s="55">
        <f t="shared" si="1"/>
        <v>0</v>
      </c>
      <c r="AC8" s="55">
        <f t="shared" si="1"/>
        <v>0</v>
      </c>
      <c r="AD8" s="55">
        <f t="shared" si="1"/>
        <v>0</v>
      </c>
      <c r="AE8" s="55">
        <f t="shared" si="1"/>
        <v>0</v>
      </c>
      <c r="AF8" s="55">
        <f t="shared" si="1"/>
        <v>0</v>
      </c>
      <c r="AG8" s="55">
        <f t="shared" si="1"/>
        <v>0</v>
      </c>
      <c r="AH8" s="55">
        <f t="shared" si="1"/>
        <v>0</v>
      </c>
      <c r="AI8" s="55">
        <f t="shared" si="1"/>
        <v>0</v>
      </c>
      <c r="AJ8" s="55">
        <f t="shared" si="1"/>
        <v>0</v>
      </c>
      <c r="AK8" s="55">
        <f t="shared" si="1"/>
        <v>0</v>
      </c>
      <c r="AL8" s="55">
        <f t="shared" si="1"/>
        <v>0</v>
      </c>
      <c r="AM8" s="55">
        <f t="shared" si="1"/>
        <v>0</v>
      </c>
      <c r="AN8" s="55">
        <f t="shared" si="1"/>
        <v>0</v>
      </c>
      <c r="AO8" s="55">
        <f t="shared" si="1"/>
        <v>0</v>
      </c>
      <c r="AP8" s="55">
        <f t="shared" si="1"/>
        <v>0</v>
      </c>
      <c r="AQ8" s="55">
        <f t="shared" si="1"/>
        <v>0</v>
      </c>
      <c r="AR8" s="55">
        <f t="shared" si="1"/>
        <v>0</v>
      </c>
      <c r="AS8" s="55">
        <f t="shared" si="1"/>
        <v>0</v>
      </c>
      <c r="AT8" s="58">
        <f>F48</f>
        <v>0</v>
      </c>
      <c r="AU8" s="45"/>
      <c r="AV8" s="132" t="s">
        <v>194</v>
      </c>
    </row>
    <row r="9" spans="1:48" s="61" customFormat="1" ht="15">
      <c r="A9" s="50"/>
      <c r="B9" s="51" t="s">
        <v>191</v>
      </c>
      <c r="C9" s="58" t="s">
        <v>77</v>
      </c>
      <c r="D9" s="85">
        <v>0</v>
      </c>
      <c r="E9" s="59">
        <f>SUM(H9:P9)</f>
        <v>0</v>
      </c>
      <c r="F9" s="55">
        <f>SUM(H9)</f>
        <v>0</v>
      </c>
      <c r="G9" s="60">
        <f>D9-AS9</f>
        <v>0</v>
      </c>
      <c r="H9" s="77"/>
      <c r="I9" s="77"/>
      <c r="J9" s="77"/>
      <c r="K9" s="77"/>
      <c r="L9" s="77"/>
      <c r="M9" s="77"/>
      <c r="N9" s="77"/>
      <c r="O9" s="77"/>
      <c r="P9" s="77"/>
      <c r="Q9" s="55">
        <f>SUM(R9:AQ9)</f>
        <v>0</v>
      </c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55">
        <f>SUM(R9:AR9,H9:P9)</f>
        <v>0</v>
      </c>
      <c r="AT9" s="58">
        <f>G48</f>
        <v>0</v>
      </c>
      <c r="AU9" s="45"/>
      <c r="AV9" s="132" t="s">
        <v>195</v>
      </c>
    </row>
    <row r="10" spans="1:48" s="61" customFormat="1" ht="15">
      <c r="A10" s="50"/>
      <c r="B10" s="51" t="s">
        <v>192</v>
      </c>
      <c r="C10" s="58" t="s">
        <v>190</v>
      </c>
      <c r="D10" s="85">
        <v>0</v>
      </c>
      <c r="E10" s="59">
        <f>SUM(G10,I10:P10)</f>
        <v>0</v>
      </c>
      <c r="F10" s="55">
        <f>SUM(G10)</f>
        <v>0</v>
      </c>
      <c r="G10" s="77"/>
      <c r="H10" s="60">
        <f>D10-AS10</f>
        <v>0</v>
      </c>
      <c r="I10" s="77"/>
      <c r="J10" s="77"/>
      <c r="K10" s="77"/>
      <c r="L10" s="77"/>
      <c r="M10" s="77"/>
      <c r="N10" s="77"/>
      <c r="O10" s="77"/>
      <c r="P10" s="77"/>
      <c r="Q10" s="55">
        <f t="shared" ref="Q10:Q17" si="2">SUM(R10:AQ10)</f>
        <v>0</v>
      </c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55">
        <f>SUM(R10:AR10,I10:P10,G10)</f>
        <v>0</v>
      </c>
      <c r="AT10" s="58">
        <f>H48</f>
        <v>0</v>
      </c>
      <c r="AU10" s="45"/>
      <c r="AV10" s="132" t="s">
        <v>196</v>
      </c>
    </row>
    <row r="11" spans="1:48" s="61" customFormat="1" ht="15">
      <c r="A11" s="50" t="s">
        <v>2</v>
      </c>
      <c r="B11" s="51" t="s">
        <v>102</v>
      </c>
      <c r="C11" s="58" t="s">
        <v>51</v>
      </c>
      <c r="D11" s="85">
        <v>0</v>
      </c>
      <c r="E11" s="59">
        <f>SUM(G11:H11,J11:P11)</f>
        <v>0</v>
      </c>
      <c r="F11" s="55">
        <f>SUM(G11:H11)</f>
        <v>0</v>
      </c>
      <c r="G11" s="77"/>
      <c r="H11" s="77"/>
      <c r="I11" s="60">
        <f>D11-AS11</f>
        <v>0</v>
      </c>
      <c r="J11" s="77"/>
      <c r="K11" s="77"/>
      <c r="L11" s="77"/>
      <c r="M11" s="77"/>
      <c r="N11" s="77"/>
      <c r="O11" s="77"/>
      <c r="P11" s="77"/>
      <c r="Q11" s="55">
        <f t="shared" si="2"/>
        <v>0</v>
      </c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55">
        <f>SUM(R11:AR11,J11:P11,G11:H11)</f>
        <v>0</v>
      </c>
      <c r="AT11" s="58">
        <f>I48</f>
        <v>0</v>
      </c>
      <c r="AU11" s="45"/>
    </row>
    <row r="12" spans="1:48" s="61" customFormat="1" ht="15">
      <c r="A12" s="50" t="s">
        <v>3</v>
      </c>
      <c r="B12" s="51" t="s">
        <v>34</v>
      </c>
      <c r="C12" s="58" t="s">
        <v>39</v>
      </c>
      <c r="D12" s="85">
        <v>20.41</v>
      </c>
      <c r="E12" s="59">
        <f>SUM(G12:I12,K12:P12)</f>
        <v>0</v>
      </c>
      <c r="F12" s="55">
        <f t="shared" ref="F12:F17" si="3">SUM(G12:H12)</f>
        <v>0</v>
      </c>
      <c r="G12" s="77"/>
      <c r="H12" s="77"/>
      <c r="I12" s="77"/>
      <c r="J12" s="60">
        <f>D12-AS12</f>
        <v>16.82</v>
      </c>
      <c r="K12" s="77"/>
      <c r="L12" s="77"/>
      <c r="M12" s="77"/>
      <c r="N12" s="77"/>
      <c r="O12" s="77"/>
      <c r="P12" s="77"/>
      <c r="Q12" s="55">
        <f t="shared" si="2"/>
        <v>3.5900000000000003</v>
      </c>
      <c r="R12" s="77"/>
      <c r="S12" s="77"/>
      <c r="T12" s="77"/>
      <c r="U12" s="77"/>
      <c r="V12" s="77"/>
      <c r="W12" s="77">
        <v>0.1</v>
      </c>
      <c r="X12" s="77"/>
      <c r="Y12" s="77"/>
      <c r="Z12" s="77">
        <v>3.49</v>
      </c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55">
        <f>SUM(R12:AR12,K12:P12,G12:I12)</f>
        <v>3.5900000000000003</v>
      </c>
      <c r="AT12" s="58">
        <f>J48</f>
        <v>16.82</v>
      </c>
      <c r="AU12" s="45"/>
    </row>
    <row r="13" spans="1:48" s="61" customFormat="1" ht="15">
      <c r="A13" s="50" t="s">
        <v>4</v>
      </c>
      <c r="B13" s="51" t="s">
        <v>11</v>
      </c>
      <c r="C13" s="58" t="s">
        <v>22</v>
      </c>
      <c r="D13" s="85">
        <v>7.77</v>
      </c>
      <c r="E13" s="59">
        <f>SUM(G13:J13,L13:P13)</f>
        <v>0</v>
      </c>
      <c r="F13" s="55">
        <f t="shared" si="3"/>
        <v>0</v>
      </c>
      <c r="G13" s="77"/>
      <c r="H13" s="77"/>
      <c r="I13" s="77"/>
      <c r="J13" s="77"/>
      <c r="K13" s="60">
        <f>D13-AS13</f>
        <v>2.2699999999999996</v>
      </c>
      <c r="L13" s="77"/>
      <c r="M13" s="77"/>
      <c r="N13" s="77"/>
      <c r="O13" s="77"/>
      <c r="P13" s="77"/>
      <c r="Q13" s="55">
        <f t="shared" si="2"/>
        <v>5.5</v>
      </c>
      <c r="R13" s="77"/>
      <c r="S13" s="77"/>
      <c r="T13" s="77"/>
      <c r="U13" s="77"/>
      <c r="V13" s="77">
        <v>5</v>
      </c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>
        <v>0.5</v>
      </c>
      <c r="AM13" s="77"/>
      <c r="AN13" s="77"/>
      <c r="AO13" s="77"/>
      <c r="AP13" s="77"/>
      <c r="AQ13" s="77"/>
      <c r="AR13" s="77"/>
      <c r="AS13" s="55">
        <f>SUM(R13:AR13,L13:P13,G13:J13)</f>
        <v>5.5</v>
      </c>
      <c r="AT13" s="58">
        <f>K48</f>
        <v>2.2699999999999996</v>
      </c>
      <c r="AU13" s="45"/>
    </row>
    <row r="14" spans="1:48" s="61" customFormat="1" ht="15">
      <c r="A14" s="50" t="s">
        <v>5</v>
      </c>
      <c r="B14" s="51" t="s">
        <v>12</v>
      </c>
      <c r="C14" s="58" t="s">
        <v>23</v>
      </c>
      <c r="D14" s="85">
        <v>0</v>
      </c>
      <c r="E14" s="59">
        <f>SUM(G14:K14,M14:P14)</f>
        <v>0</v>
      </c>
      <c r="F14" s="55">
        <f t="shared" si="3"/>
        <v>0</v>
      </c>
      <c r="G14" s="77"/>
      <c r="H14" s="77"/>
      <c r="I14" s="77"/>
      <c r="J14" s="77"/>
      <c r="K14" s="77"/>
      <c r="L14" s="60">
        <f>D14-AS14</f>
        <v>0</v>
      </c>
      <c r="M14" s="77"/>
      <c r="N14" s="77"/>
      <c r="O14" s="77"/>
      <c r="P14" s="77"/>
      <c r="Q14" s="55">
        <f t="shared" si="2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55">
        <f>SUM(R14:AR14,M14:P14,G14:K14)</f>
        <v>0</v>
      </c>
      <c r="AT14" s="58">
        <f>L48</f>
        <v>0</v>
      </c>
      <c r="AU14" s="45"/>
    </row>
    <row r="15" spans="1:48" s="61" customFormat="1" ht="15">
      <c r="A15" s="50" t="s">
        <v>36</v>
      </c>
      <c r="B15" s="51" t="s">
        <v>35</v>
      </c>
      <c r="C15" s="58" t="s">
        <v>40</v>
      </c>
      <c r="D15" s="85">
        <v>0</v>
      </c>
      <c r="E15" s="59">
        <f>SUM(G15:L15,N15:P15)</f>
        <v>0</v>
      </c>
      <c r="F15" s="55">
        <f t="shared" si="3"/>
        <v>0</v>
      </c>
      <c r="G15" s="77"/>
      <c r="H15" s="77"/>
      <c r="I15" s="77"/>
      <c r="J15" s="77"/>
      <c r="K15" s="77"/>
      <c r="L15" s="77"/>
      <c r="M15" s="60">
        <f>D15-AS15</f>
        <v>0</v>
      </c>
      <c r="N15" s="77"/>
      <c r="O15" s="77"/>
      <c r="P15" s="77"/>
      <c r="Q15" s="55">
        <f t="shared" si="2"/>
        <v>0</v>
      </c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55">
        <f>SUM(R15:AR15,N15:P15,G15:L15)</f>
        <v>0</v>
      </c>
      <c r="AT15" s="58">
        <f>M48</f>
        <v>0</v>
      </c>
      <c r="AU15" s="45"/>
    </row>
    <row r="16" spans="1:48" s="61" customFormat="1" ht="15">
      <c r="A16" s="50" t="s">
        <v>37</v>
      </c>
      <c r="B16" s="51" t="s">
        <v>83</v>
      </c>
      <c r="C16" s="58" t="s">
        <v>71</v>
      </c>
      <c r="D16" s="85">
        <v>0.15</v>
      </c>
      <c r="E16" s="59">
        <f>SUM(G16:M16,O16:P16)</f>
        <v>0</v>
      </c>
      <c r="F16" s="55">
        <f t="shared" si="3"/>
        <v>0</v>
      </c>
      <c r="G16" s="77"/>
      <c r="H16" s="77"/>
      <c r="I16" s="77"/>
      <c r="J16" s="77"/>
      <c r="K16" s="77"/>
      <c r="L16" s="77"/>
      <c r="M16" s="77"/>
      <c r="N16" s="60">
        <f>D16-AS16</f>
        <v>0.15</v>
      </c>
      <c r="O16" s="77"/>
      <c r="P16" s="77"/>
      <c r="Q16" s="55">
        <f t="shared" si="2"/>
        <v>0</v>
      </c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55">
        <f>SUM(R16:AR16,O16:P16,G16:M16)</f>
        <v>0</v>
      </c>
      <c r="AT16" s="58">
        <f>N48</f>
        <v>0.15</v>
      </c>
      <c r="AU16" s="45"/>
    </row>
    <row r="17" spans="1:47" s="61" customFormat="1" ht="15">
      <c r="A17" s="50" t="s">
        <v>47</v>
      </c>
      <c r="B17" s="51" t="s">
        <v>45</v>
      </c>
      <c r="C17" s="58" t="s">
        <v>46</v>
      </c>
      <c r="D17" s="85">
        <v>7.46</v>
      </c>
      <c r="E17" s="59">
        <f>SUM(G17:N17,P17)</f>
        <v>0</v>
      </c>
      <c r="F17" s="55">
        <f t="shared" si="3"/>
        <v>0</v>
      </c>
      <c r="G17" s="77"/>
      <c r="H17" s="77"/>
      <c r="I17" s="77"/>
      <c r="J17" s="77"/>
      <c r="K17" s="77"/>
      <c r="L17" s="77"/>
      <c r="M17" s="77"/>
      <c r="N17" s="77"/>
      <c r="O17" s="60">
        <f>D17-AS17</f>
        <v>2.7</v>
      </c>
      <c r="P17" s="77"/>
      <c r="Q17" s="55">
        <f t="shared" si="2"/>
        <v>4.76</v>
      </c>
      <c r="R17" s="77"/>
      <c r="S17" s="77"/>
      <c r="T17" s="77"/>
      <c r="U17" s="77"/>
      <c r="V17" s="77"/>
      <c r="W17" s="77"/>
      <c r="X17" s="77"/>
      <c r="Y17" s="77"/>
      <c r="Z17" s="77">
        <v>3.8</v>
      </c>
      <c r="AA17" s="77"/>
      <c r="AB17" s="77"/>
      <c r="AC17" s="77"/>
      <c r="AD17" s="77">
        <v>0.96</v>
      </c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55">
        <f>SUM(R17:AR17,P17,G17:N17)</f>
        <v>4.76</v>
      </c>
      <c r="AT17" s="58">
        <f>O48</f>
        <v>2.7</v>
      </c>
      <c r="AU17" s="45"/>
    </row>
    <row r="18" spans="1:47" s="61" customFormat="1" ht="15">
      <c r="A18" s="50" t="s">
        <v>176</v>
      </c>
      <c r="B18" s="51" t="s">
        <v>52</v>
      </c>
      <c r="C18" s="58" t="s">
        <v>53</v>
      </c>
      <c r="D18" s="85">
        <v>0</v>
      </c>
      <c r="E18" s="59">
        <f>SUM(G18:O18)</f>
        <v>0</v>
      </c>
      <c r="F18" s="55">
        <f>SUM(G18:H18)</f>
        <v>0</v>
      </c>
      <c r="G18" s="77"/>
      <c r="H18" s="77"/>
      <c r="I18" s="77"/>
      <c r="J18" s="77"/>
      <c r="K18" s="77"/>
      <c r="L18" s="77"/>
      <c r="M18" s="77"/>
      <c r="N18" s="77"/>
      <c r="O18" s="77"/>
      <c r="P18" s="60">
        <f>D18-AS18</f>
        <v>0</v>
      </c>
      <c r="Q18" s="55">
        <f>SUM(R18:AQ18)</f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55">
        <f>SUM(R18:AR18,G18:O18)</f>
        <v>0</v>
      </c>
      <c r="AT18" s="58">
        <f>P48</f>
        <v>0</v>
      </c>
      <c r="AU18" s="45"/>
    </row>
    <row r="19" spans="1:47" s="61" customFormat="1" ht="15">
      <c r="A19" s="50">
        <v>2</v>
      </c>
      <c r="B19" s="50" t="s">
        <v>32</v>
      </c>
      <c r="C19" s="58" t="s">
        <v>24</v>
      </c>
      <c r="D19" s="85">
        <v>232.99</v>
      </c>
      <c r="E19" s="59">
        <f>SUM(G19:P19)</f>
        <v>0</v>
      </c>
      <c r="F19" s="55">
        <f t="shared" ref="F19:F46" si="4">SUM(G19:H19)</f>
        <v>0</v>
      </c>
      <c r="G19" s="55">
        <f>SUM(G20:G45)</f>
        <v>0</v>
      </c>
      <c r="H19" s="55">
        <f t="shared" ref="H19:P19" si="5">SUM(H20:H45)</f>
        <v>0</v>
      </c>
      <c r="I19" s="55">
        <f t="shared" si="5"/>
        <v>0</v>
      </c>
      <c r="J19" s="55">
        <f t="shared" si="5"/>
        <v>0</v>
      </c>
      <c r="K19" s="55">
        <f t="shared" si="5"/>
        <v>0</v>
      </c>
      <c r="L19" s="55">
        <f t="shared" si="5"/>
        <v>0</v>
      </c>
      <c r="M19" s="55">
        <f t="shared" si="5"/>
        <v>0</v>
      </c>
      <c r="N19" s="55">
        <f t="shared" si="5"/>
        <v>0</v>
      </c>
      <c r="O19" s="55">
        <f t="shared" si="5"/>
        <v>0</v>
      </c>
      <c r="P19" s="55">
        <f t="shared" si="5"/>
        <v>0</v>
      </c>
      <c r="Q19" s="60">
        <f>D19-AS19</f>
        <v>218.06</v>
      </c>
      <c r="R19" s="55">
        <f>SUM(R21:R45)</f>
        <v>0</v>
      </c>
      <c r="S19" s="55">
        <f>SUM(S22:S45,S20)</f>
        <v>0</v>
      </c>
      <c r="T19" s="55">
        <f>SUM(T20:T21,T23:T45)</f>
        <v>0</v>
      </c>
      <c r="U19" s="55">
        <f>SUM(U20:U22,U24:U45)</f>
        <v>0</v>
      </c>
      <c r="V19" s="55">
        <f>SUM(V20:V23,V25:V45)</f>
        <v>0</v>
      </c>
      <c r="W19" s="55">
        <f>SUM(W20:W24,W26:W45)</f>
        <v>10.48</v>
      </c>
      <c r="X19" s="55">
        <f>SUM(X20:X25,X27:X45)</f>
        <v>2</v>
      </c>
      <c r="Y19" s="55">
        <f>SUM(Y20:Y26,Y28:Y45)</f>
        <v>0</v>
      </c>
      <c r="Z19" s="55">
        <f>SUM(Z20:Z27,Z29:Z45)</f>
        <v>1.1100000000000001</v>
      </c>
      <c r="AA19" s="55">
        <f>SUM(AA20:AA28,AA30:AA45)</f>
        <v>0</v>
      </c>
      <c r="AB19" s="55">
        <f>SUM(AB20:AB29,AB31:AB45)</f>
        <v>0</v>
      </c>
      <c r="AC19" s="55">
        <f>SUM(AC20:AC30,AC32:AC45)</f>
        <v>0</v>
      </c>
      <c r="AD19" s="55">
        <f>SUM(AD20:AD31,AD33:AD45)</f>
        <v>0.54</v>
      </c>
      <c r="AE19" s="55">
        <f>SUM(AE20:AE32,AE34:AE45)</f>
        <v>0</v>
      </c>
      <c r="AF19" s="55">
        <f>SUM(AF20:AF33,AF35:AF45)</f>
        <v>0.8</v>
      </c>
      <c r="AG19" s="55">
        <f>SUM(AG20:AG34,AG36:AG45)</f>
        <v>0</v>
      </c>
      <c r="AH19" s="55">
        <f>SUM(AH20:AH35,AH37:AH45)</f>
        <v>0</v>
      </c>
      <c r="AI19" s="55">
        <f>SUM(AI20:AI36,AI38:AI45)</f>
        <v>0</v>
      </c>
      <c r="AJ19" s="55">
        <f>SUM(AJ20:AJ37,AJ39:AJ45)</f>
        <v>0</v>
      </c>
      <c r="AK19" s="55">
        <f>SUM(AK20:AK38,AK40:AK45)</f>
        <v>0</v>
      </c>
      <c r="AL19" s="55">
        <f>SUM(AL20:AL39,AL41:AL45)</f>
        <v>0</v>
      </c>
      <c r="AM19" s="55">
        <f>SUM(AM20:AM40,AM42:AM45)</f>
        <v>0</v>
      </c>
      <c r="AN19" s="55">
        <f>SUM(AN20:AN41,AN43:AN45)</f>
        <v>0</v>
      </c>
      <c r="AO19" s="55">
        <f>SUM(AO20:AO42,AO44:AO45)</f>
        <v>0</v>
      </c>
      <c r="AP19" s="55">
        <f>SUM(AP20:AP43,AP45)</f>
        <v>0</v>
      </c>
      <c r="AQ19" s="55">
        <f>SUM(AQ20:AQ44)</f>
        <v>0</v>
      </c>
      <c r="AR19" s="55">
        <f>SUM(AR20:AR45)</f>
        <v>0</v>
      </c>
      <c r="AS19" s="55">
        <f>SUM(AS20:AS45)</f>
        <v>14.930000000000001</v>
      </c>
      <c r="AT19" s="58">
        <f>Q48</f>
        <v>250.16</v>
      </c>
      <c r="AU19" s="45"/>
    </row>
    <row r="20" spans="1:47" s="61" customFormat="1" ht="15">
      <c r="A20" s="50" t="s">
        <v>17</v>
      </c>
      <c r="B20" s="51" t="s">
        <v>13</v>
      </c>
      <c r="C20" s="58" t="s">
        <v>25</v>
      </c>
      <c r="D20" s="85">
        <v>0</v>
      </c>
      <c r="E20" s="59">
        <f>SUM(G20:P20)</f>
        <v>0</v>
      </c>
      <c r="F20" s="55">
        <f t="shared" si="4"/>
        <v>0</v>
      </c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55">
        <f>SUM(S20:AQ20)</f>
        <v>0</v>
      </c>
      <c r="R20" s="60">
        <f>D20-AS20</f>
        <v>0</v>
      </c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55">
        <f>SUM(S20:AR20,G20:P20)</f>
        <v>0</v>
      </c>
      <c r="AT20" s="58">
        <f>R48</f>
        <v>0</v>
      </c>
      <c r="AU20" s="45"/>
    </row>
    <row r="21" spans="1:47" s="61" customFormat="1" ht="15">
      <c r="A21" s="50" t="s">
        <v>6</v>
      </c>
      <c r="B21" s="51" t="s">
        <v>14</v>
      </c>
      <c r="C21" s="58" t="s">
        <v>26</v>
      </c>
      <c r="D21" s="85">
        <v>0</v>
      </c>
      <c r="E21" s="59">
        <f t="shared" ref="E21:E46" si="6">SUM(G21:P21)</f>
        <v>0</v>
      </c>
      <c r="F21" s="55">
        <f t="shared" si="4"/>
        <v>0</v>
      </c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55">
        <f>SUM(R21,T21:AQ21)</f>
        <v>0</v>
      </c>
      <c r="R21" s="77"/>
      <c r="S21" s="60">
        <f>D21-AS21</f>
        <v>0</v>
      </c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55">
        <f>SUM(T21:AR21,R21,G21:P21)</f>
        <v>0</v>
      </c>
      <c r="AT21" s="58">
        <f>S48</f>
        <v>0</v>
      </c>
      <c r="AU21" s="45"/>
    </row>
    <row r="22" spans="1:47" s="61" customFormat="1" ht="15">
      <c r="A22" s="50" t="s">
        <v>7</v>
      </c>
      <c r="B22" s="51" t="s">
        <v>15</v>
      </c>
      <c r="C22" s="58" t="s">
        <v>118</v>
      </c>
      <c r="D22" s="85">
        <v>0</v>
      </c>
      <c r="E22" s="59">
        <f t="shared" si="6"/>
        <v>0</v>
      </c>
      <c r="F22" s="55">
        <f t="shared" si="4"/>
        <v>0</v>
      </c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55">
        <f>SUM(R22:S22,U22:AQ22)</f>
        <v>0</v>
      </c>
      <c r="R22" s="77"/>
      <c r="S22" s="77"/>
      <c r="T22" s="60">
        <f>D22-AS22</f>
        <v>0</v>
      </c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5">
        <f>SUM(U22:AR22,R22:S22,G22:P22)</f>
        <v>0</v>
      </c>
      <c r="AT22" s="58">
        <f>T48</f>
        <v>0</v>
      </c>
      <c r="AU22" s="45"/>
    </row>
    <row r="23" spans="1:47" s="61" customFormat="1" ht="15">
      <c r="A23" s="50" t="s">
        <v>8</v>
      </c>
      <c r="B23" s="51" t="s">
        <v>80</v>
      </c>
      <c r="C23" s="58" t="s">
        <v>121</v>
      </c>
      <c r="D23" s="85">
        <v>0</v>
      </c>
      <c r="E23" s="59">
        <f t="shared" si="6"/>
        <v>0</v>
      </c>
      <c r="F23" s="55">
        <f t="shared" si="4"/>
        <v>0</v>
      </c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55">
        <f>SUM(R23:T23,V23:AQ23)</f>
        <v>0</v>
      </c>
      <c r="R23" s="77"/>
      <c r="S23" s="77"/>
      <c r="T23" s="77"/>
      <c r="U23" s="60">
        <f>D23-AS23</f>
        <v>0</v>
      </c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55">
        <f>SUM(V23:AR23,R23:T23,G23:P23)</f>
        <v>0</v>
      </c>
      <c r="AT23" s="58">
        <f>U48</f>
        <v>0</v>
      </c>
      <c r="AU23" s="45"/>
    </row>
    <row r="24" spans="1:47" s="61" customFormat="1" ht="15">
      <c r="A24" s="50" t="s">
        <v>9</v>
      </c>
      <c r="B24" s="51" t="s">
        <v>84</v>
      </c>
      <c r="C24" s="58" t="s">
        <v>122</v>
      </c>
      <c r="D24" s="85">
        <v>0</v>
      </c>
      <c r="E24" s="59">
        <f t="shared" si="6"/>
        <v>0</v>
      </c>
      <c r="F24" s="55">
        <f t="shared" si="4"/>
        <v>0</v>
      </c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55">
        <f>SUM(R24:U24,W24:AQ24)</f>
        <v>0</v>
      </c>
      <c r="R24" s="77"/>
      <c r="S24" s="77"/>
      <c r="T24" s="77"/>
      <c r="U24" s="77"/>
      <c r="V24" s="60">
        <f>D24-AS24</f>
        <v>0</v>
      </c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55">
        <f>SUM(W24:AR24,R24:U24,G24:P24)</f>
        <v>0</v>
      </c>
      <c r="AT24" s="58">
        <f>V48</f>
        <v>5</v>
      </c>
      <c r="AU24" s="45"/>
    </row>
    <row r="25" spans="1:47" s="61" customFormat="1" ht="15">
      <c r="A25" s="50" t="s">
        <v>10</v>
      </c>
      <c r="B25" s="51" t="s">
        <v>85</v>
      </c>
      <c r="C25" s="58" t="s">
        <v>120</v>
      </c>
      <c r="D25" s="85">
        <v>1.1399999999999999</v>
      </c>
      <c r="E25" s="59">
        <f t="shared" si="6"/>
        <v>0</v>
      </c>
      <c r="F25" s="55">
        <f t="shared" si="4"/>
        <v>0</v>
      </c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55">
        <f>SUM(R25:V25,X25:AQ25)</f>
        <v>0</v>
      </c>
      <c r="R25" s="77"/>
      <c r="S25" s="77"/>
      <c r="T25" s="77"/>
      <c r="U25" s="77"/>
      <c r="V25" s="77"/>
      <c r="W25" s="60">
        <f>D25-AS25</f>
        <v>1.1399999999999999</v>
      </c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55">
        <f>SUM(X25:AR25,R25:V25,G25:P25)</f>
        <v>0</v>
      </c>
      <c r="AT25" s="58">
        <f>W48</f>
        <v>11.72</v>
      </c>
      <c r="AU25" s="45"/>
    </row>
    <row r="26" spans="1:47" s="61" customFormat="1" ht="18">
      <c r="A26" s="50" t="s">
        <v>18</v>
      </c>
      <c r="B26" s="51" t="s">
        <v>86</v>
      </c>
      <c r="C26" s="58" t="s">
        <v>48</v>
      </c>
      <c r="D26" s="85">
        <v>0.77</v>
      </c>
      <c r="E26" s="59">
        <f t="shared" si="6"/>
        <v>0</v>
      </c>
      <c r="F26" s="55">
        <f t="shared" si="4"/>
        <v>0</v>
      </c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55">
        <f>SUM(R26:W26,Y26:AQ26)</f>
        <v>0</v>
      </c>
      <c r="R26" s="77"/>
      <c r="S26" s="77"/>
      <c r="T26" s="77"/>
      <c r="U26" s="77"/>
      <c r="V26" s="77"/>
      <c r="W26" s="77"/>
      <c r="X26" s="60">
        <f>D26-AS26</f>
        <v>0.77</v>
      </c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55">
        <f>SUM(Y26:AR26,R26:W26,G26:P26)</f>
        <v>0</v>
      </c>
      <c r="AT26" s="58">
        <f>X48</f>
        <v>2.77</v>
      </c>
      <c r="AU26" s="45"/>
    </row>
    <row r="27" spans="1:47" s="61" customFormat="1" ht="20.25" customHeight="1">
      <c r="A27" s="50" t="s">
        <v>19</v>
      </c>
      <c r="B27" s="51" t="s">
        <v>87</v>
      </c>
      <c r="C27" s="58" t="s">
        <v>41</v>
      </c>
      <c r="D27" s="85">
        <v>0</v>
      </c>
      <c r="E27" s="59">
        <f t="shared" si="6"/>
        <v>0</v>
      </c>
      <c r="F27" s="55">
        <f t="shared" si="4"/>
        <v>0</v>
      </c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55">
        <f>SUM(R27:X27,Z27:AQ27)</f>
        <v>0</v>
      </c>
      <c r="R27" s="77"/>
      <c r="S27" s="77"/>
      <c r="T27" s="77"/>
      <c r="U27" s="77"/>
      <c r="V27" s="77"/>
      <c r="W27" s="77"/>
      <c r="X27" s="77"/>
      <c r="Y27" s="60">
        <f>D27-AS27</f>
        <v>0</v>
      </c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55">
        <f>SUM(Z27:AR27,R27:X27,G27:P27)</f>
        <v>0</v>
      </c>
      <c r="AT27" s="58">
        <f>Y48</f>
        <v>0</v>
      </c>
      <c r="AU27" s="45"/>
    </row>
    <row r="28" spans="1:47" s="61" customFormat="1" ht="20.25" customHeight="1">
      <c r="A28" s="50" t="s">
        <v>42</v>
      </c>
      <c r="B28" s="51" t="s">
        <v>126</v>
      </c>
      <c r="C28" s="58" t="s">
        <v>27</v>
      </c>
      <c r="D28" s="85">
        <v>40.86</v>
      </c>
      <c r="E28" s="59">
        <f t="shared" si="6"/>
        <v>0</v>
      </c>
      <c r="F28" s="55">
        <f t="shared" si="4"/>
        <v>0</v>
      </c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55">
        <f>SUM(R28:Y28,AA28:AQ28)</f>
        <v>1.2000000000000002</v>
      </c>
      <c r="R28" s="77"/>
      <c r="S28" s="77"/>
      <c r="T28" s="77"/>
      <c r="U28" s="77"/>
      <c r="V28" s="77"/>
      <c r="W28" s="77"/>
      <c r="X28" s="77"/>
      <c r="Y28" s="77"/>
      <c r="Z28" s="60">
        <f>D28-AS28</f>
        <v>39.659999999999997</v>
      </c>
      <c r="AA28" s="77"/>
      <c r="AB28" s="77"/>
      <c r="AC28" s="77"/>
      <c r="AD28" s="77">
        <v>0.4</v>
      </c>
      <c r="AE28" s="77"/>
      <c r="AF28" s="77">
        <v>0.8</v>
      </c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55">
        <f>SUM(AA28:AR28,R28:Y28,G28:P28)</f>
        <v>1.2000000000000002</v>
      </c>
      <c r="AT28" s="58">
        <f>Z48</f>
        <v>48.33</v>
      </c>
      <c r="AU28" s="45"/>
    </row>
    <row r="29" spans="1:47" s="61" customFormat="1" ht="15">
      <c r="A29" s="50" t="s">
        <v>125</v>
      </c>
      <c r="B29" s="51" t="s">
        <v>101</v>
      </c>
      <c r="C29" s="51" t="s">
        <v>140</v>
      </c>
      <c r="D29" s="85">
        <v>0</v>
      </c>
      <c r="E29" s="59">
        <f t="shared" si="6"/>
        <v>0</v>
      </c>
      <c r="F29" s="55">
        <f t="shared" si="4"/>
        <v>0</v>
      </c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55">
        <f>SUM(R29:Z29,AB29:AQ29)</f>
        <v>0</v>
      </c>
      <c r="R29" s="77"/>
      <c r="S29" s="77"/>
      <c r="T29" s="77"/>
      <c r="U29" s="77"/>
      <c r="V29" s="77"/>
      <c r="W29" s="77"/>
      <c r="X29" s="77"/>
      <c r="Y29" s="77"/>
      <c r="Z29" s="77"/>
      <c r="AA29" s="60">
        <f>D29-AS29</f>
        <v>0</v>
      </c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55">
        <f>SUM(AB29:AR29,R29:Z29,G29:P29)</f>
        <v>0</v>
      </c>
      <c r="AT29" s="58">
        <f>AA48</f>
        <v>0</v>
      </c>
      <c r="AU29" s="45"/>
    </row>
    <row r="30" spans="1:47" s="61" customFormat="1" ht="15">
      <c r="A30" s="50" t="s">
        <v>167</v>
      </c>
      <c r="B30" s="51" t="s">
        <v>116</v>
      </c>
      <c r="C30" s="58" t="s">
        <v>119</v>
      </c>
      <c r="D30" s="85">
        <v>0</v>
      </c>
      <c r="E30" s="59">
        <f t="shared" si="6"/>
        <v>0</v>
      </c>
      <c r="F30" s="55">
        <f t="shared" si="4"/>
        <v>0</v>
      </c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55">
        <f>SUM(R30:AA30,AC30:AQ30)</f>
        <v>0</v>
      </c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60">
        <f>D30-AS30</f>
        <v>0</v>
      </c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55">
        <f>SUM(AC30:AR30,R30:AA30,G30:P30)</f>
        <v>0</v>
      </c>
      <c r="AT30" s="58">
        <f>AB48</f>
        <v>0</v>
      </c>
      <c r="AU30" s="45"/>
    </row>
    <row r="31" spans="1:47" s="61" customFormat="1" ht="15">
      <c r="A31" s="50" t="s">
        <v>168</v>
      </c>
      <c r="B31" s="51" t="s">
        <v>81</v>
      </c>
      <c r="C31" s="58" t="s">
        <v>70</v>
      </c>
      <c r="D31" s="85">
        <v>0</v>
      </c>
      <c r="E31" s="59">
        <f t="shared" si="6"/>
        <v>0</v>
      </c>
      <c r="F31" s="55">
        <f t="shared" si="4"/>
        <v>0</v>
      </c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55">
        <f>SUM(R31:AB31,AD31:AQ31)</f>
        <v>0</v>
      </c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60">
        <f>D31-AS31</f>
        <v>0</v>
      </c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55">
        <f>SUM(AD31:AR31,R31:AB31,G31:P31)</f>
        <v>0</v>
      </c>
      <c r="AT31" s="58">
        <f>AC48</f>
        <v>0</v>
      </c>
      <c r="AU31" s="45"/>
    </row>
    <row r="32" spans="1:47" s="61" customFormat="1" ht="15">
      <c r="A32" s="50" t="s">
        <v>169</v>
      </c>
      <c r="B32" s="51" t="s">
        <v>88</v>
      </c>
      <c r="C32" s="58" t="s">
        <v>93</v>
      </c>
      <c r="D32" s="85">
        <v>66.36</v>
      </c>
      <c r="E32" s="59">
        <f t="shared" si="6"/>
        <v>0</v>
      </c>
      <c r="F32" s="55">
        <f t="shared" si="4"/>
        <v>0</v>
      </c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55">
        <f>SUM(R32:AC32,AE32:AQ32)</f>
        <v>1.1100000000000001</v>
      </c>
      <c r="R32" s="77"/>
      <c r="S32" s="77"/>
      <c r="T32" s="77"/>
      <c r="U32" s="77"/>
      <c r="V32" s="77"/>
      <c r="W32" s="77"/>
      <c r="X32" s="77"/>
      <c r="Y32" s="77"/>
      <c r="Z32" s="77">
        <v>1.1100000000000001</v>
      </c>
      <c r="AA32" s="77"/>
      <c r="AB32" s="77"/>
      <c r="AC32" s="77"/>
      <c r="AD32" s="60">
        <f>D32-AS32</f>
        <v>65.25</v>
      </c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55">
        <f>SUM(AE32:AR32,R32:AC32,G32:P32)</f>
        <v>1.1100000000000001</v>
      </c>
      <c r="AT32" s="58">
        <f>AD48</f>
        <v>69.650000000000006</v>
      </c>
      <c r="AU32" s="45"/>
    </row>
    <row r="33" spans="1:47" s="61" customFormat="1" ht="15">
      <c r="A33" s="50" t="s">
        <v>170</v>
      </c>
      <c r="B33" s="51" t="s">
        <v>89</v>
      </c>
      <c r="C33" s="58" t="s">
        <v>94</v>
      </c>
      <c r="D33" s="85">
        <v>0</v>
      </c>
      <c r="E33" s="59">
        <f t="shared" si="6"/>
        <v>0</v>
      </c>
      <c r="F33" s="55">
        <f t="shared" si="4"/>
        <v>0</v>
      </c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55">
        <f>SUM(R33:AD33,AF33:AQ33)</f>
        <v>0</v>
      </c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60">
        <f>D33-AS33</f>
        <v>0</v>
      </c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55">
        <f>SUM(AF33:AR33,R33:AD33,G33:P33)</f>
        <v>0</v>
      </c>
      <c r="AT33" s="58">
        <f>AE48</f>
        <v>0</v>
      </c>
      <c r="AU33" s="45"/>
    </row>
    <row r="34" spans="1:47" s="61" customFormat="1" ht="15">
      <c r="A34" s="50" t="s">
        <v>171</v>
      </c>
      <c r="B34" s="51" t="s">
        <v>90</v>
      </c>
      <c r="C34" s="58" t="s">
        <v>98</v>
      </c>
      <c r="D34" s="85">
        <v>0.31</v>
      </c>
      <c r="E34" s="59">
        <f t="shared" si="6"/>
        <v>0</v>
      </c>
      <c r="F34" s="55">
        <f t="shared" si="4"/>
        <v>0</v>
      </c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55">
        <f>SUM(R34:AE34,AG34:AQ34)</f>
        <v>0</v>
      </c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60">
        <f>D34-AS34</f>
        <v>0.31</v>
      </c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55">
        <f>SUM(AG34:AR34,R34:AE34,G34:P34)</f>
        <v>0</v>
      </c>
      <c r="AT34" s="58">
        <f>AF48</f>
        <v>1.1100000000000001</v>
      </c>
      <c r="AU34" s="45"/>
    </row>
    <row r="35" spans="1:47" s="61" customFormat="1" ht="18">
      <c r="A35" s="50" t="s">
        <v>172</v>
      </c>
      <c r="B35" s="51" t="s">
        <v>113</v>
      </c>
      <c r="C35" s="58" t="s">
        <v>95</v>
      </c>
      <c r="D35" s="85">
        <v>0.08</v>
      </c>
      <c r="E35" s="59">
        <f t="shared" si="6"/>
        <v>0</v>
      </c>
      <c r="F35" s="55">
        <f t="shared" si="4"/>
        <v>0</v>
      </c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55">
        <f>SUM(R35:AF35,AH35:AQ35)</f>
        <v>0</v>
      </c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60">
        <f>D35-AS35</f>
        <v>0.08</v>
      </c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55">
        <f>SUM(AH35:AR35,R35:AF35,G35:P35)</f>
        <v>0</v>
      </c>
      <c r="AT35" s="58">
        <f>AG48</f>
        <v>0.08</v>
      </c>
      <c r="AU35" s="45"/>
    </row>
    <row r="36" spans="1:47" s="61" customFormat="1" ht="15">
      <c r="A36" s="50" t="s">
        <v>173</v>
      </c>
      <c r="B36" s="51" t="s">
        <v>117</v>
      </c>
      <c r="C36" s="58" t="s">
        <v>114</v>
      </c>
      <c r="D36" s="85">
        <v>0</v>
      </c>
      <c r="E36" s="59">
        <f t="shared" si="6"/>
        <v>0</v>
      </c>
      <c r="F36" s="55">
        <f t="shared" si="4"/>
        <v>0</v>
      </c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55">
        <f>SUM(R36:AG36,AI36:AQ36)</f>
        <v>0</v>
      </c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60">
        <f>D36-AS36</f>
        <v>0</v>
      </c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55">
        <f>SUM(AI36:AR36,R36:AG36,G36:P36)</f>
        <v>0</v>
      </c>
      <c r="AT36" s="58">
        <f>AH48</f>
        <v>0</v>
      </c>
      <c r="AU36" s="45"/>
    </row>
    <row r="37" spans="1:47" s="61" customFormat="1" ht="15">
      <c r="A37" s="50" t="s">
        <v>174</v>
      </c>
      <c r="B37" s="51" t="s">
        <v>91</v>
      </c>
      <c r="C37" s="58" t="s">
        <v>96</v>
      </c>
      <c r="D37" s="85">
        <v>0.44</v>
      </c>
      <c r="E37" s="59">
        <f t="shared" si="6"/>
        <v>0</v>
      </c>
      <c r="F37" s="55">
        <f t="shared" si="4"/>
        <v>0</v>
      </c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55">
        <f>SUM(R37:AH37,AJ37:AQ37)</f>
        <v>0</v>
      </c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60">
        <f>D37-AS37</f>
        <v>0.44</v>
      </c>
      <c r="AJ37" s="77"/>
      <c r="AK37" s="77"/>
      <c r="AL37" s="77"/>
      <c r="AM37" s="77"/>
      <c r="AN37" s="77"/>
      <c r="AO37" s="77"/>
      <c r="AP37" s="77"/>
      <c r="AQ37" s="77"/>
      <c r="AR37" s="77"/>
      <c r="AS37" s="55">
        <f>SUM(AJ37:AR37,R37:AH37,G37:P37)</f>
        <v>0</v>
      </c>
      <c r="AT37" s="58">
        <f>AI48</f>
        <v>0.44</v>
      </c>
      <c r="AU37" s="45"/>
    </row>
    <row r="38" spans="1:47" s="61" customFormat="1" ht="18">
      <c r="A38" s="50" t="s">
        <v>175</v>
      </c>
      <c r="B38" s="51" t="s">
        <v>92</v>
      </c>
      <c r="C38" s="58" t="s">
        <v>43</v>
      </c>
      <c r="D38" s="85">
        <v>15.61</v>
      </c>
      <c r="E38" s="59">
        <f t="shared" si="6"/>
        <v>0</v>
      </c>
      <c r="F38" s="55">
        <f t="shared" si="4"/>
        <v>0</v>
      </c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55">
        <f>SUM(R38:AI38,AK38:AQ38)</f>
        <v>0</v>
      </c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60">
        <f>D38-AS38</f>
        <v>15.61</v>
      </c>
      <c r="AK38" s="77"/>
      <c r="AL38" s="77"/>
      <c r="AM38" s="77"/>
      <c r="AN38" s="77"/>
      <c r="AO38" s="77"/>
      <c r="AP38" s="77"/>
      <c r="AQ38" s="77"/>
      <c r="AR38" s="77"/>
      <c r="AS38" s="55">
        <f>SUM(AK38:AR38,R38:AI38,G38:P38)</f>
        <v>0</v>
      </c>
      <c r="AT38" s="58">
        <f>AJ48</f>
        <v>15.61</v>
      </c>
      <c r="AU38" s="45"/>
    </row>
    <row r="39" spans="1:47" s="61" customFormat="1" ht="18">
      <c r="A39" s="50" t="s">
        <v>177</v>
      </c>
      <c r="B39" s="51" t="s">
        <v>99</v>
      </c>
      <c r="C39" s="58" t="s">
        <v>49</v>
      </c>
      <c r="D39" s="85">
        <v>0</v>
      </c>
      <c r="E39" s="59">
        <f t="shared" si="6"/>
        <v>0</v>
      </c>
      <c r="F39" s="55">
        <f t="shared" si="4"/>
        <v>0</v>
      </c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55">
        <f>SUM(R39:AJ39,AL39:AQ39)</f>
        <v>0</v>
      </c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60">
        <f>D39-AS39</f>
        <v>0</v>
      </c>
      <c r="AL39" s="77"/>
      <c r="AM39" s="77"/>
      <c r="AN39" s="77"/>
      <c r="AO39" s="77"/>
      <c r="AP39" s="77"/>
      <c r="AQ39" s="77"/>
      <c r="AR39" s="77"/>
      <c r="AS39" s="55">
        <f>SUM(AL39:AR39,R39:AJ39,G39:P39)</f>
        <v>0</v>
      </c>
      <c r="AT39" s="58">
        <f>AK48</f>
        <v>0</v>
      </c>
      <c r="AU39" s="45"/>
    </row>
    <row r="40" spans="1:47" s="61" customFormat="1" ht="15">
      <c r="A40" s="50" t="s">
        <v>178</v>
      </c>
      <c r="B40" s="51" t="s">
        <v>144</v>
      </c>
      <c r="C40" s="58" t="s">
        <v>142</v>
      </c>
      <c r="D40" s="85">
        <v>0.55000000000000004</v>
      </c>
      <c r="E40" s="59">
        <f t="shared" si="6"/>
        <v>0</v>
      </c>
      <c r="F40" s="55">
        <f t="shared" si="4"/>
        <v>0</v>
      </c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55">
        <f>SUM(R40:AK40,AM40:AQ40)</f>
        <v>0.14000000000000001</v>
      </c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>
        <v>0.14000000000000001</v>
      </c>
      <c r="AE40" s="77"/>
      <c r="AF40" s="77"/>
      <c r="AG40" s="77"/>
      <c r="AH40" s="77"/>
      <c r="AI40" s="77"/>
      <c r="AJ40" s="77"/>
      <c r="AK40" s="77"/>
      <c r="AL40" s="60">
        <f>D40-AS40</f>
        <v>0.41000000000000003</v>
      </c>
      <c r="AM40" s="77"/>
      <c r="AN40" s="77"/>
      <c r="AO40" s="77"/>
      <c r="AP40" s="77"/>
      <c r="AQ40" s="77"/>
      <c r="AR40" s="77"/>
      <c r="AS40" s="55">
        <f>SUM(AM40:AR40,R40:AK40,G40:P40)</f>
        <v>0.14000000000000001</v>
      </c>
      <c r="AT40" s="58">
        <f>AL48</f>
        <v>1.06</v>
      </c>
      <c r="AU40" s="45"/>
    </row>
    <row r="41" spans="1:47" s="61" customFormat="1" ht="18">
      <c r="A41" s="50" t="s">
        <v>179</v>
      </c>
      <c r="B41" s="51" t="s">
        <v>145</v>
      </c>
      <c r="C41" s="58" t="s">
        <v>143</v>
      </c>
      <c r="D41" s="85">
        <v>18.82</v>
      </c>
      <c r="E41" s="59">
        <f t="shared" si="6"/>
        <v>0</v>
      </c>
      <c r="F41" s="55">
        <f t="shared" si="4"/>
        <v>0</v>
      </c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55">
        <f>SUM(R41:AL41,AN41:AQ41)</f>
        <v>0</v>
      </c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60">
        <f>D41-AS41</f>
        <v>18.82</v>
      </c>
      <c r="AN41" s="77"/>
      <c r="AO41" s="77"/>
      <c r="AP41" s="77"/>
      <c r="AQ41" s="77"/>
      <c r="AR41" s="77"/>
      <c r="AS41" s="55">
        <f>SUM(AN41:AR41,R41:AL41,G41:P41)</f>
        <v>0</v>
      </c>
      <c r="AT41" s="58">
        <f>AM48</f>
        <v>18.82</v>
      </c>
      <c r="AU41" s="45"/>
    </row>
    <row r="42" spans="1:47" s="61" customFormat="1" ht="15">
      <c r="A42" s="50" t="s">
        <v>180</v>
      </c>
      <c r="B42" s="51" t="s">
        <v>141</v>
      </c>
      <c r="C42" s="58" t="s">
        <v>100</v>
      </c>
      <c r="D42" s="85">
        <v>1.24</v>
      </c>
      <c r="E42" s="59">
        <f t="shared" si="6"/>
        <v>0</v>
      </c>
      <c r="F42" s="55">
        <f t="shared" si="4"/>
        <v>0</v>
      </c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55">
        <f>SUM(R42:AM42,AO42:AQ42)</f>
        <v>0</v>
      </c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60">
        <f>D42-AS42</f>
        <v>1.24</v>
      </c>
      <c r="AO42" s="77"/>
      <c r="AP42" s="77"/>
      <c r="AQ42" s="77"/>
      <c r="AR42" s="77"/>
      <c r="AS42" s="55">
        <f>SUM(AO42:AR42,R42:AM42,G42:P42)</f>
        <v>0</v>
      </c>
      <c r="AT42" s="58">
        <f>AN48</f>
        <v>1.24</v>
      </c>
      <c r="AU42" s="45"/>
    </row>
    <row r="43" spans="1:47" s="61" customFormat="1" ht="15">
      <c r="A43" s="50" t="s">
        <v>181</v>
      </c>
      <c r="B43" s="51" t="s">
        <v>147</v>
      </c>
      <c r="C43" s="58" t="s">
        <v>148</v>
      </c>
      <c r="D43" s="85">
        <v>86.81</v>
      </c>
      <c r="E43" s="59">
        <f t="shared" si="6"/>
        <v>0</v>
      </c>
      <c r="F43" s="55">
        <f t="shared" si="4"/>
        <v>0</v>
      </c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55">
        <f>SUM(R43:AN43,AP43:AQ43)</f>
        <v>12.48</v>
      </c>
      <c r="R43" s="77"/>
      <c r="S43" s="77"/>
      <c r="T43" s="77"/>
      <c r="U43" s="77"/>
      <c r="V43" s="77"/>
      <c r="W43" s="77">
        <v>10.48</v>
      </c>
      <c r="X43" s="77">
        <v>2</v>
      </c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60">
        <f>D43-AS43</f>
        <v>74.33</v>
      </c>
      <c r="AP43" s="77"/>
      <c r="AQ43" s="77"/>
      <c r="AR43" s="77"/>
      <c r="AS43" s="55">
        <f>SUM(AP43:AR43,R43:AN43,G43:P43)</f>
        <v>12.48</v>
      </c>
      <c r="AT43" s="58">
        <f>AO48</f>
        <v>74.33</v>
      </c>
      <c r="AU43" s="45"/>
    </row>
    <row r="44" spans="1:47" s="61" customFormat="1" ht="15">
      <c r="A44" s="50" t="s">
        <v>182</v>
      </c>
      <c r="B44" s="51" t="s">
        <v>146</v>
      </c>
      <c r="C44" s="58" t="s">
        <v>149</v>
      </c>
      <c r="D44" s="85">
        <v>0</v>
      </c>
      <c r="E44" s="59">
        <f t="shared" si="6"/>
        <v>0</v>
      </c>
      <c r="F44" s="55">
        <f t="shared" si="4"/>
        <v>0</v>
      </c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55">
        <f>SUM(R44:AO44,AQ44)</f>
        <v>0</v>
      </c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60">
        <f>D44-AS44</f>
        <v>0</v>
      </c>
      <c r="AQ44" s="77"/>
      <c r="AR44" s="77"/>
      <c r="AS44" s="55">
        <f>SUM(AQ44:AR44,R44:AO44,G44:P44)</f>
        <v>0</v>
      </c>
      <c r="AT44" s="58">
        <f>AP48</f>
        <v>0</v>
      </c>
      <c r="AU44" s="45"/>
    </row>
    <row r="45" spans="1:47" s="61" customFormat="1" ht="15">
      <c r="A45" s="50" t="s">
        <v>183</v>
      </c>
      <c r="B45" s="51" t="s">
        <v>74</v>
      </c>
      <c r="C45" s="58" t="s">
        <v>75</v>
      </c>
      <c r="D45" s="85">
        <v>0</v>
      </c>
      <c r="E45" s="59">
        <f t="shared" si="6"/>
        <v>0</v>
      </c>
      <c r="F45" s="55">
        <f t="shared" si="4"/>
        <v>0</v>
      </c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55">
        <f>SUM(R45:AP45)</f>
        <v>0</v>
      </c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60">
        <f>D45-AS45</f>
        <v>0</v>
      </c>
      <c r="AR45" s="77"/>
      <c r="AS45" s="55">
        <f>SUM(AR45,R45:AP45,G45:P45)</f>
        <v>0</v>
      </c>
      <c r="AT45" s="58">
        <f>AQ48</f>
        <v>0</v>
      </c>
      <c r="AU45" s="45"/>
    </row>
    <row r="46" spans="1:47" s="61" customFormat="1" ht="15">
      <c r="A46" s="63">
        <v>3</v>
      </c>
      <c r="B46" s="64" t="s">
        <v>69</v>
      </c>
      <c r="C46" s="65" t="s">
        <v>82</v>
      </c>
      <c r="D46" s="85">
        <v>14.22</v>
      </c>
      <c r="E46" s="59">
        <f t="shared" si="6"/>
        <v>0</v>
      </c>
      <c r="F46" s="55">
        <f t="shared" si="4"/>
        <v>0</v>
      </c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55">
        <f>SUM(R46:AQ46)</f>
        <v>3.32</v>
      </c>
      <c r="R46" s="77"/>
      <c r="S46" s="77"/>
      <c r="T46" s="77"/>
      <c r="U46" s="77"/>
      <c r="V46" s="77"/>
      <c r="W46" s="77"/>
      <c r="X46" s="77"/>
      <c r="Y46" s="77"/>
      <c r="Z46" s="77">
        <v>0.27</v>
      </c>
      <c r="AA46" s="77"/>
      <c r="AB46" s="77"/>
      <c r="AC46" s="77"/>
      <c r="AD46" s="77">
        <v>2.9</v>
      </c>
      <c r="AE46" s="77"/>
      <c r="AF46" s="77"/>
      <c r="AG46" s="77"/>
      <c r="AH46" s="77"/>
      <c r="AI46" s="77"/>
      <c r="AJ46" s="77"/>
      <c r="AK46" s="77"/>
      <c r="AL46" s="77">
        <v>0.15</v>
      </c>
      <c r="AM46" s="77"/>
      <c r="AN46" s="77"/>
      <c r="AO46" s="77"/>
      <c r="AP46" s="77"/>
      <c r="AQ46" s="77"/>
      <c r="AR46" s="60">
        <f>D46-AS46</f>
        <v>10.9</v>
      </c>
      <c r="AS46" s="55">
        <f>SUM(R46:AQ46,G46:P46)</f>
        <v>3.32</v>
      </c>
      <c r="AT46" s="58">
        <f>AR48</f>
        <v>10.9</v>
      </c>
      <c r="AU46" s="45"/>
    </row>
    <row r="47" spans="1:47" ht="16.5" customHeight="1">
      <c r="A47" s="66"/>
      <c r="B47" s="67" t="s">
        <v>110</v>
      </c>
      <c r="C47" s="68"/>
      <c r="D47" s="62"/>
      <c r="E47" s="55">
        <f>SUM(G47:P47)</f>
        <v>0</v>
      </c>
      <c r="F47" s="55">
        <f>SUM(G47:H47)</f>
        <v>0</v>
      </c>
      <c r="G47" s="55">
        <f>SUM(G20:G46,G10:G18)</f>
        <v>0</v>
      </c>
      <c r="H47" s="55">
        <f>SUM(H20:H46,H11:H18,H9)</f>
        <v>0</v>
      </c>
      <c r="I47" s="55">
        <f>SUM(I20:I46,I12:I18,I9:I10)</f>
        <v>0</v>
      </c>
      <c r="J47" s="55">
        <f>SUM(J20:J46,J13:J18,J9:J11)</f>
        <v>0</v>
      </c>
      <c r="K47" s="55">
        <f>SUM(K20:K46,K14:K18,K9:K12)</f>
        <v>0</v>
      </c>
      <c r="L47" s="55">
        <f>SUM(L20:L46,L15:L18,L9:L13)</f>
        <v>0</v>
      </c>
      <c r="M47" s="55">
        <f>SUM(M20:M46,M16:M18,M9:M14)</f>
        <v>0</v>
      </c>
      <c r="N47" s="55">
        <f>SUM(N20:N46,N17:N18,N9:N15)</f>
        <v>0</v>
      </c>
      <c r="O47" s="55">
        <f>SUM(O20:O46,O18,O9:O16)</f>
        <v>0</v>
      </c>
      <c r="P47" s="55">
        <f>SUM(P20:P46,P9:P17)</f>
        <v>0</v>
      </c>
      <c r="Q47" s="55">
        <f>SUM(R47:AQ47)</f>
        <v>32.1</v>
      </c>
      <c r="R47" s="55">
        <f>SUM(R21:R46,R9:R18)</f>
        <v>0</v>
      </c>
      <c r="S47" s="55">
        <f>SUM(S22:S46,S20,S9:S18)</f>
        <v>0</v>
      </c>
      <c r="T47" s="55">
        <f>SUM(T23:T46,T20:T21,T9:T18)</f>
        <v>0</v>
      </c>
      <c r="U47" s="55">
        <f>SUM(U24:U46,U20:U22,U9:U18)</f>
        <v>0</v>
      </c>
      <c r="V47" s="55">
        <f>SUM(V25:V46,V20:V23,V9:V18)</f>
        <v>5</v>
      </c>
      <c r="W47" s="55">
        <f>SUM(W26:W46,W20:W24,W9:W18)</f>
        <v>10.58</v>
      </c>
      <c r="X47" s="55">
        <f>SUM(X27:X46,X20:X25,X9:X18)</f>
        <v>2</v>
      </c>
      <c r="Y47" s="55">
        <f>SUM(Y28:Y46,Y20:Y26,Y9:Y18)</f>
        <v>0</v>
      </c>
      <c r="Z47" s="55">
        <f>SUM(Z29:Z46,Z20:Z27,Z9:Z18)</f>
        <v>8.67</v>
      </c>
      <c r="AA47" s="55">
        <f>SUM(AA30:AA46,AA20:AA28,AA9:AA18)</f>
        <v>0</v>
      </c>
      <c r="AB47" s="55">
        <f>SUM(AB31:AB46,AB20:AB29,AB9:AB18)</f>
        <v>0</v>
      </c>
      <c r="AC47" s="55">
        <f>SUM(AC32:AC46,AC20:AC30,AC9:AC18)</f>
        <v>0</v>
      </c>
      <c r="AD47" s="55">
        <f>SUM(AD33:AD46,AD20:AD31,AD9:AD18)</f>
        <v>4.4000000000000004</v>
      </c>
      <c r="AE47" s="55">
        <f>SUM(AE34:AE46,AE20:AE32,AE9:AE18)</f>
        <v>0</v>
      </c>
      <c r="AF47" s="55">
        <f>SUM(AF35:AF46,AF20:AF33,AF9:AF18)</f>
        <v>0.8</v>
      </c>
      <c r="AG47" s="55">
        <f>SUM(AG36:AG46,AG20:AG34,AG9:AG18)</f>
        <v>0</v>
      </c>
      <c r="AH47" s="55">
        <f>SUM(AH37:AH46,AH20:AH35,AH9:AH18)</f>
        <v>0</v>
      </c>
      <c r="AI47" s="55">
        <f>SUM(AI9:AI18,AI20:AI36,AI38:AI46)</f>
        <v>0</v>
      </c>
      <c r="AJ47" s="55">
        <f>SUM(AJ39:AJ46,AJ20:AJ37,AJ9:AJ18)</f>
        <v>0</v>
      </c>
      <c r="AK47" s="55">
        <f>SUM(AK40:AK46,AK20:AK38,AK9:AK18)</f>
        <v>0</v>
      </c>
      <c r="AL47" s="55">
        <f>SUM(AL41:AL46,AL20:AL39,AL9:AL18)</f>
        <v>0.65</v>
      </c>
      <c r="AM47" s="55">
        <f>SUM(AM42:AM46,AM20:AM40,AM9:AM18)</f>
        <v>0</v>
      </c>
      <c r="AN47" s="55">
        <f>SUM(AN43:AN46,AN20:AN41,AN9:AN18)</f>
        <v>0</v>
      </c>
      <c r="AO47" s="55">
        <f>SUM(AO44:AO46,AO20:AO42,AO9:AO18)</f>
        <v>0</v>
      </c>
      <c r="AP47" s="55">
        <f>SUM(AP45:AP46,AP20:AP43,AP9:AP18)</f>
        <v>0</v>
      </c>
      <c r="AQ47" s="55">
        <f>SUM(AQ46,AQ20:AQ44,AQ9:AQ18)</f>
        <v>0</v>
      </c>
      <c r="AR47" s="55">
        <f>SUM(AR20:AR45,AR9:AR18)</f>
        <v>0</v>
      </c>
      <c r="AS47" s="62"/>
      <c r="AT47" s="62"/>
    </row>
    <row r="48" spans="1:47" ht="16.5" customHeight="1">
      <c r="A48" s="69"/>
      <c r="B48" s="70" t="s">
        <v>111</v>
      </c>
      <c r="C48" s="71"/>
      <c r="D48" s="72"/>
      <c r="E48" s="72">
        <f>E47+E7</f>
        <v>21.949999999999996</v>
      </c>
      <c r="F48" s="72">
        <f>F8+F47</f>
        <v>0</v>
      </c>
      <c r="G48" s="72">
        <f>G47+G9</f>
        <v>0</v>
      </c>
      <c r="H48" s="72">
        <f>H10+H47</f>
        <v>0</v>
      </c>
      <c r="I48" s="72">
        <f>I11+I47</f>
        <v>0</v>
      </c>
      <c r="J48" s="72">
        <f>J12+J47</f>
        <v>16.82</v>
      </c>
      <c r="K48" s="72">
        <f>K13+K47</f>
        <v>2.2699999999999996</v>
      </c>
      <c r="L48" s="72">
        <f>L14+L47</f>
        <v>0</v>
      </c>
      <c r="M48" s="72">
        <f>M15+M47</f>
        <v>0</v>
      </c>
      <c r="N48" s="72">
        <f>N47+N16</f>
        <v>0.15</v>
      </c>
      <c r="O48" s="72">
        <f>O47+O17</f>
        <v>2.7</v>
      </c>
      <c r="P48" s="72">
        <f>P47+P18</f>
        <v>0</v>
      </c>
      <c r="Q48" s="72">
        <f>SUM(Q47,Q19)</f>
        <v>250.16</v>
      </c>
      <c r="R48" s="72">
        <f>R47+R20</f>
        <v>0</v>
      </c>
      <c r="S48" s="72">
        <f>S47+S21</f>
        <v>0</v>
      </c>
      <c r="T48" s="72">
        <f>T47+T22</f>
        <v>0</v>
      </c>
      <c r="U48" s="72">
        <f>U47+U23</f>
        <v>0</v>
      </c>
      <c r="V48" s="72">
        <f>+V47+V24</f>
        <v>5</v>
      </c>
      <c r="W48" s="72">
        <f>+W47+W25</f>
        <v>11.72</v>
      </c>
      <c r="X48" s="72">
        <f>X47+X26</f>
        <v>2.77</v>
      </c>
      <c r="Y48" s="72">
        <f>+Y47+Y27</f>
        <v>0</v>
      </c>
      <c r="Z48" s="72">
        <f>+Z47+Z28</f>
        <v>48.33</v>
      </c>
      <c r="AA48" s="72">
        <f>AA47+AA29</f>
        <v>0</v>
      </c>
      <c r="AB48" s="72">
        <f>AB47+AB30</f>
        <v>0</v>
      </c>
      <c r="AC48" s="72">
        <f>AC47+AC31</f>
        <v>0</v>
      </c>
      <c r="AD48" s="72">
        <f>AD47+AD32</f>
        <v>69.650000000000006</v>
      </c>
      <c r="AE48" s="72">
        <f>AE47+AE33</f>
        <v>0</v>
      </c>
      <c r="AF48" s="72">
        <f>AF47+AF34</f>
        <v>1.1100000000000001</v>
      </c>
      <c r="AG48" s="72">
        <f>AG47+AG35</f>
        <v>0.08</v>
      </c>
      <c r="AH48" s="72">
        <f>AH47+AH36</f>
        <v>0</v>
      </c>
      <c r="AI48" s="72">
        <f>AI47+AI37</f>
        <v>0.44</v>
      </c>
      <c r="AJ48" s="72">
        <f>AJ47+AJ38</f>
        <v>15.61</v>
      </c>
      <c r="AK48" s="72">
        <f>AK47+AK39</f>
        <v>0</v>
      </c>
      <c r="AL48" s="72">
        <f>AL47+AL40</f>
        <v>1.06</v>
      </c>
      <c r="AM48" s="72">
        <f>AM47+AM41</f>
        <v>18.82</v>
      </c>
      <c r="AN48" s="72">
        <f>AN47+AN42</f>
        <v>1.24</v>
      </c>
      <c r="AO48" s="72">
        <f>AO47+AO43</f>
        <v>74.33</v>
      </c>
      <c r="AP48" s="72">
        <f>AP47+AP44</f>
        <v>0</v>
      </c>
      <c r="AQ48" s="72">
        <f>AQ47+AQ45</f>
        <v>0</v>
      </c>
      <c r="AR48" s="72">
        <f>AR47+AR46</f>
        <v>10.9</v>
      </c>
      <c r="AS48" s="72"/>
      <c r="AT48" s="72"/>
    </row>
    <row r="50" spans="2:37">
      <c r="B50" s="89" t="s">
        <v>156</v>
      </c>
      <c r="C50" s="90" t="s">
        <v>150</v>
      </c>
      <c r="D50" s="91"/>
    </row>
    <row r="51" spans="2:37" ht="15.75">
      <c r="B51" s="89" t="s">
        <v>157</v>
      </c>
      <c r="C51" s="90" t="s">
        <v>151</v>
      </c>
      <c r="D51" s="91"/>
      <c r="AA51" s="78"/>
      <c r="AB51" s="78"/>
      <c r="AC51" s="78"/>
      <c r="AD51" s="78"/>
      <c r="AE51" s="78"/>
      <c r="AF51" s="78"/>
      <c r="AG51" s="78"/>
      <c r="AH51" s="78"/>
      <c r="AI51" s="78"/>
      <c r="AJ51" s="79"/>
      <c r="AK51" s="79"/>
    </row>
    <row r="52" spans="2:37" ht="15.75">
      <c r="B52" s="89" t="s">
        <v>158</v>
      </c>
      <c r="C52" s="90" t="s">
        <v>115</v>
      </c>
      <c r="D52" s="91"/>
      <c r="AA52" s="78"/>
      <c r="AB52" s="78"/>
      <c r="AC52" s="78"/>
      <c r="AD52" s="78"/>
      <c r="AE52" s="78"/>
      <c r="AF52" s="78"/>
      <c r="AG52" s="78"/>
      <c r="AH52" s="78"/>
      <c r="AI52" s="78"/>
      <c r="AJ52" s="79"/>
      <c r="AK52" s="79"/>
    </row>
    <row r="53" spans="2:37" ht="15.75">
      <c r="AA53" s="78"/>
      <c r="AB53" s="78"/>
      <c r="AC53" s="78"/>
      <c r="AD53" s="78"/>
      <c r="AE53" s="78"/>
      <c r="AF53" s="78"/>
      <c r="AG53" s="78"/>
      <c r="AH53" s="78"/>
      <c r="AI53" s="78"/>
      <c r="AJ53" s="79"/>
      <c r="AK53" s="79"/>
    </row>
    <row r="54" spans="2:37" ht="18">
      <c r="B54" s="123" t="s">
        <v>277</v>
      </c>
      <c r="C54" s="123" t="s">
        <v>268</v>
      </c>
      <c r="D54" s="91"/>
      <c r="AA54" s="78"/>
      <c r="AB54" s="78"/>
      <c r="AC54" s="78"/>
      <c r="AD54" s="78"/>
      <c r="AE54" s="78"/>
      <c r="AF54" s="78"/>
      <c r="AG54" s="78"/>
      <c r="AH54" s="78"/>
      <c r="AI54" s="78"/>
      <c r="AJ54" s="79"/>
      <c r="AK54" s="79"/>
    </row>
    <row r="55" spans="2:37" ht="18">
      <c r="B55" s="123" t="s">
        <v>278</v>
      </c>
      <c r="C55" s="123" t="s">
        <v>269</v>
      </c>
      <c r="D55" s="91"/>
    </row>
    <row r="56" spans="2:37">
      <c r="B56" s="123" t="s">
        <v>279</v>
      </c>
      <c r="C56" s="123" t="s">
        <v>270</v>
      </c>
      <c r="D56" s="91"/>
    </row>
    <row r="57" spans="2:37">
      <c r="B57" s="123" t="s">
        <v>280</v>
      </c>
      <c r="C57" s="123" t="s">
        <v>271</v>
      </c>
      <c r="D57" s="91"/>
    </row>
    <row r="58" spans="2:37">
      <c r="B58" s="123" t="s">
        <v>281</v>
      </c>
      <c r="C58" s="123" t="s">
        <v>272</v>
      </c>
      <c r="D58" s="91"/>
    </row>
    <row r="59" spans="2:37" ht="18">
      <c r="B59" s="123" t="s">
        <v>282</v>
      </c>
      <c r="C59" s="123" t="s">
        <v>273</v>
      </c>
      <c r="D59" s="91"/>
    </row>
    <row r="60" spans="2:37" ht="18">
      <c r="B60" s="123" t="s">
        <v>283</v>
      </c>
      <c r="C60" s="123" t="s">
        <v>274</v>
      </c>
      <c r="D60" s="91"/>
    </row>
    <row r="61" spans="2:37">
      <c r="B61" s="123" t="s">
        <v>284</v>
      </c>
      <c r="C61" s="123" t="s">
        <v>275</v>
      </c>
      <c r="D61" s="91"/>
    </row>
    <row r="62" spans="2:37" ht="18">
      <c r="B62" s="123" t="s">
        <v>285</v>
      </c>
      <c r="C62" s="123" t="s">
        <v>276</v>
      </c>
      <c r="D62" s="91"/>
    </row>
    <row r="64" spans="2:37">
      <c r="B64" s="76"/>
    </row>
  </sheetData>
  <mergeCells count="11">
    <mergeCell ref="B5:B6"/>
    <mergeCell ref="C5:C6"/>
    <mergeCell ref="D5:D6"/>
    <mergeCell ref="A1:B1"/>
    <mergeCell ref="A2:AS2"/>
    <mergeCell ref="A3:AT3"/>
    <mergeCell ref="AQ4:AT4"/>
    <mergeCell ref="F5:AR5"/>
    <mergeCell ref="AS5:AS6"/>
    <mergeCell ref="AT5:AT6"/>
    <mergeCell ref="A5:A6"/>
  </mergeCells>
  <phoneticPr fontId="28" type="noConversion"/>
  <pageMargins left="0.47" right="0.16" top="0.64" bottom="0.2" header="0.56999999999999995" footer="0.16"/>
  <pageSetup paperSize="8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64"/>
  <sheetViews>
    <sheetView zoomScaleNormal="100" workbookViewId="0">
      <pane xSplit="4" ySplit="6" topLeftCell="E40" activePane="bottomRight" state="frozen"/>
      <selection activeCell="L52" sqref="L52"/>
      <selection pane="topRight" activeCell="L52" sqref="L52"/>
      <selection pane="bottomLeft" activeCell="L52" sqref="L52"/>
      <selection pane="bottomRight" activeCell="L52" sqref="L52"/>
    </sheetView>
  </sheetViews>
  <sheetFormatPr defaultColWidth="7.85546875" defaultRowHeight="12.75"/>
  <cols>
    <col min="1" max="1" width="3.7109375" style="73" customWidth="1"/>
    <col min="2" max="2" width="21.5703125" style="74" customWidth="1"/>
    <col min="3" max="3" width="5.140625" style="75" customWidth="1"/>
    <col min="4" max="4" width="8.7109375" style="45" customWidth="1"/>
    <col min="5" max="5" width="6.85546875" style="45" bestFit="1" customWidth="1"/>
    <col min="6" max="7" width="5.42578125" style="45" bestFit="1" customWidth="1"/>
    <col min="8" max="8" width="4.28515625" style="45" bestFit="1" customWidth="1"/>
    <col min="9" max="10" width="5.7109375" style="45" bestFit="1" customWidth="1"/>
    <col min="11" max="12" width="6.42578125" style="45" bestFit="1" customWidth="1"/>
    <col min="13" max="13" width="6.7109375" style="45" bestFit="1" customWidth="1"/>
    <col min="14" max="14" width="4.7109375" style="45" bestFit="1" customWidth="1"/>
    <col min="15" max="15" width="4.140625" style="45" bestFit="1" customWidth="1"/>
    <col min="16" max="16" width="4.7109375" style="45" bestFit="1" customWidth="1"/>
    <col min="17" max="17" width="5.7109375" style="45" bestFit="1" customWidth="1"/>
    <col min="18" max="19" width="4.28515625" style="45" bestFit="1" customWidth="1"/>
    <col min="20" max="21" width="3.85546875" style="45" bestFit="1" customWidth="1"/>
    <col min="22" max="22" width="4" style="45" bestFit="1" customWidth="1"/>
    <col min="23" max="23" width="4.42578125" style="45" bestFit="1" customWidth="1"/>
    <col min="24" max="24" width="4.7109375" style="45" bestFit="1" customWidth="1"/>
    <col min="25" max="25" width="3.85546875" style="45" bestFit="1" customWidth="1"/>
    <col min="26" max="26" width="5.7109375" style="45" bestFit="1" customWidth="1"/>
    <col min="27" max="27" width="4.140625" style="45" bestFit="1" customWidth="1"/>
    <col min="28" max="28" width="4" style="45" bestFit="1" customWidth="1"/>
    <col min="29" max="29" width="4.28515625" style="45" bestFit="1" customWidth="1"/>
    <col min="30" max="30" width="5" style="45" bestFit="1" customWidth="1"/>
    <col min="31" max="31" width="4.140625" style="45" bestFit="1" customWidth="1"/>
    <col min="32" max="32" width="4.28515625" style="45" bestFit="1" customWidth="1"/>
    <col min="33" max="33" width="4" style="45" bestFit="1" customWidth="1"/>
    <col min="34" max="34" width="4.28515625" style="45" bestFit="1" customWidth="1"/>
    <col min="35" max="35" width="4.140625" style="45" bestFit="1" customWidth="1"/>
    <col min="36" max="36" width="4.7109375" style="45" bestFit="1" customWidth="1"/>
    <col min="37" max="37" width="4.42578125" style="45" bestFit="1" customWidth="1"/>
    <col min="38" max="38" width="4.140625" style="45" bestFit="1" customWidth="1"/>
    <col min="39" max="40" width="4" style="45" bestFit="1" customWidth="1"/>
    <col min="41" max="41" width="5.140625" style="45" bestFit="1" customWidth="1"/>
    <col min="42" max="42" width="5" style="45" bestFit="1" customWidth="1"/>
    <col min="43" max="43" width="4.140625" style="45" bestFit="1" customWidth="1"/>
    <col min="44" max="44" width="5.42578125" style="45" bestFit="1" customWidth="1"/>
    <col min="45" max="45" width="7.42578125" style="45" bestFit="1" customWidth="1"/>
    <col min="46" max="46" width="7.7109375" style="45" bestFit="1" customWidth="1"/>
    <col min="47" max="48" width="9.85546875" style="45" customWidth="1"/>
    <col min="49" max="16384" width="7.85546875" style="45"/>
  </cols>
  <sheetData>
    <row r="1" spans="1:48" ht="15.75">
      <c r="A1" s="460" t="s">
        <v>197</v>
      </c>
      <c r="B1" s="460"/>
      <c r="C1" s="80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</row>
    <row r="2" spans="1:48" ht="14.25" customHeight="1">
      <c r="A2" s="461" t="s">
        <v>0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81"/>
    </row>
    <row r="3" spans="1:48" ht="15.75">
      <c r="A3" s="415" t="s">
        <v>198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5"/>
      <c r="AG3" s="415"/>
      <c r="AH3" s="415"/>
      <c r="AI3" s="415"/>
      <c r="AJ3" s="415"/>
      <c r="AK3" s="415"/>
      <c r="AL3" s="415"/>
      <c r="AM3" s="415"/>
      <c r="AN3" s="415"/>
      <c r="AO3" s="415"/>
      <c r="AP3" s="415"/>
      <c r="AQ3" s="415"/>
      <c r="AR3" s="415"/>
      <c r="AS3" s="415"/>
      <c r="AT3" s="415"/>
    </row>
    <row r="4" spans="1:48" ht="15.75">
      <c r="A4" s="44"/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69" t="s">
        <v>28</v>
      </c>
      <c r="AR4" s="469"/>
      <c r="AS4" s="469"/>
      <c r="AT4" s="469"/>
    </row>
    <row r="5" spans="1:48" ht="14.25" customHeight="1">
      <c r="A5" s="470" t="s">
        <v>16</v>
      </c>
      <c r="B5" s="471" t="s">
        <v>155</v>
      </c>
      <c r="C5" s="466" t="s">
        <v>20</v>
      </c>
      <c r="D5" s="468" t="s">
        <v>127</v>
      </c>
      <c r="E5" s="46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8"/>
      <c r="AP5" s="468"/>
      <c r="AQ5" s="468"/>
      <c r="AR5" s="468"/>
      <c r="AS5" s="468" t="s">
        <v>109</v>
      </c>
      <c r="AT5" s="468" t="s">
        <v>184</v>
      </c>
    </row>
    <row r="6" spans="1:48" s="49" customFormat="1" ht="36" customHeight="1">
      <c r="A6" s="470"/>
      <c r="B6" s="472"/>
      <c r="C6" s="467"/>
      <c r="D6" s="468"/>
      <c r="E6" s="47" t="s">
        <v>21</v>
      </c>
      <c r="F6" s="48" t="s">
        <v>79</v>
      </c>
      <c r="G6" s="46" t="s">
        <v>77</v>
      </c>
      <c r="H6" s="46" t="s">
        <v>190</v>
      </c>
      <c r="I6" s="46" t="s">
        <v>51</v>
      </c>
      <c r="J6" s="46" t="s">
        <v>39</v>
      </c>
      <c r="K6" s="46" t="s">
        <v>22</v>
      </c>
      <c r="L6" s="46" t="s">
        <v>23</v>
      </c>
      <c r="M6" s="46" t="s">
        <v>40</v>
      </c>
      <c r="N6" s="46" t="s">
        <v>71</v>
      </c>
      <c r="O6" s="46" t="s">
        <v>46</v>
      </c>
      <c r="P6" s="46" t="s">
        <v>53</v>
      </c>
      <c r="Q6" s="47" t="s">
        <v>24</v>
      </c>
      <c r="R6" s="46" t="s">
        <v>25</v>
      </c>
      <c r="S6" s="46" t="s">
        <v>26</v>
      </c>
      <c r="T6" s="46" t="s">
        <v>118</v>
      </c>
      <c r="U6" s="46" t="s">
        <v>121</v>
      </c>
      <c r="V6" s="46" t="s">
        <v>122</v>
      </c>
      <c r="W6" s="46" t="s">
        <v>120</v>
      </c>
      <c r="X6" s="46" t="s">
        <v>48</v>
      </c>
      <c r="Y6" s="46" t="s">
        <v>41</v>
      </c>
      <c r="Z6" s="46" t="s">
        <v>27</v>
      </c>
      <c r="AA6" s="46" t="s">
        <v>140</v>
      </c>
      <c r="AB6" s="46" t="s">
        <v>119</v>
      </c>
      <c r="AC6" s="46" t="s">
        <v>70</v>
      </c>
      <c r="AD6" s="46" t="s">
        <v>93</v>
      </c>
      <c r="AE6" s="46" t="s">
        <v>94</v>
      </c>
      <c r="AF6" s="46" t="s">
        <v>98</v>
      </c>
      <c r="AG6" s="46" t="s">
        <v>95</v>
      </c>
      <c r="AH6" s="46" t="s">
        <v>114</v>
      </c>
      <c r="AI6" s="46" t="s">
        <v>96</v>
      </c>
      <c r="AJ6" s="46" t="s">
        <v>43</v>
      </c>
      <c r="AK6" s="46" t="s">
        <v>49</v>
      </c>
      <c r="AL6" s="46" t="s">
        <v>142</v>
      </c>
      <c r="AM6" s="46" t="s">
        <v>143</v>
      </c>
      <c r="AN6" s="46" t="s">
        <v>100</v>
      </c>
      <c r="AO6" s="46" t="s">
        <v>148</v>
      </c>
      <c r="AP6" s="46" t="s">
        <v>149</v>
      </c>
      <c r="AQ6" s="46" t="s">
        <v>75</v>
      </c>
      <c r="AR6" s="46" t="s">
        <v>82</v>
      </c>
      <c r="AS6" s="468"/>
      <c r="AT6" s="468"/>
    </row>
    <row r="7" spans="1:48" s="49" customFormat="1" ht="17.25" customHeight="1">
      <c r="A7" s="50">
        <v>1</v>
      </c>
      <c r="B7" s="51" t="s">
        <v>31</v>
      </c>
      <c r="C7" s="52" t="s">
        <v>21</v>
      </c>
      <c r="D7" s="85">
        <v>470.26</v>
      </c>
      <c r="E7" s="53">
        <f>D7-AS7</f>
        <v>457.21</v>
      </c>
      <c r="F7" s="54">
        <f>SUM(F11:F18)</f>
        <v>0</v>
      </c>
      <c r="G7" s="54">
        <f>SUM(G10:G18)</f>
        <v>0</v>
      </c>
      <c r="H7" s="54">
        <f>SUM(H9,H11:H18)</f>
        <v>0</v>
      </c>
      <c r="I7" s="54">
        <f>SUM(I9:I10,I12:I18)</f>
        <v>0</v>
      </c>
      <c r="J7" s="54">
        <f>SUM(J9:J11,J13:J18)</f>
        <v>0</v>
      </c>
      <c r="K7" s="54">
        <f>SUM(K9:K12,K14:K18)</f>
        <v>0</v>
      </c>
      <c r="L7" s="54">
        <f>SUM(L9:L13,L15:L18)</f>
        <v>0</v>
      </c>
      <c r="M7" s="54">
        <f>SUM(M9:M14,M16:M18)</f>
        <v>0</v>
      </c>
      <c r="N7" s="54">
        <f>SUM(N9:N15,N17:N18)</f>
        <v>1.41</v>
      </c>
      <c r="O7" s="54">
        <f>SUM(O9:O16,O18)</f>
        <v>0</v>
      </c>
      <c r="P7" s="54">
        <f>SUM(P9:P17)</f>
        <v>4</v>
      </c>
      <c r="Q7" s="55">
        <f>SUM(Q9:Q18)</f>
        <v>7.6400000000000006</v>
      </c>
      <c r="R7" s="54">
        <f>SUM(R9:R18)</f>
        <v>0</v>
      </c>
      <c r="S7" s="54">
        <f t="shared" ref="S7:AR7" si="0">SUM(S9:S18)</f>
        <v>0</v>
      </c>
      <c r="T7" s="54">
        <f t="shared" si="0"/>
        <v>0</v>
      </c>
      <c r="U7" s="54">
        <f t="shared" si="0"/>
        <v>0</v>
      </c>
      <c r="V7" s="54">
        <f t="shared" si="0"/>
        <v>0</v>
      </c>
      <c r="W7" s="54">
        <f t="shared" si="0"/>
        <v>0</v>
      </c>
      <c r="X7" s="54">
        <f t="shared" si="0"/>
        <v>0</v>
      </c>
      <c r="Y7" s="54">
        <f t="shared" si="0"/>
        <v>0</v>
      </c>
      <c r="Z7" s="54">
        <f t="shared" si="0"/>
        <v>4.71</v>
      </c>
      <c r="AA7" s="54">
        <f t="shared" si="0"/>
        <v>0</v>
      </c>
      <c r="AB7" s="54">
        <f t="shared" si="0"/>
        <v>0</v>
      </c>
      <c r="AC7" s="54">
        <f t="shared" si="0"/>
        <v>0</v>
      </c>
      <c r="AD7" s="54">
        <f t="shared" si="0"/>
        <v>2.9299999999999997</v>
      </c>
      <c r="AE7" s="54">
        <f t="shared" si="0"/>
        <v>0</v>
      </c>
      <c r="AF7" s="54">
        <f t="shared" si="0"/>
        <v>0</v>
      </c>
      <c r="AG7" s="54">
        <f t="shared" si="0"/>
        <v>0</v>
      </c>
      <c r="AH7" s="54">
        <f t="shared" si="0"/>
        <v>0</v>
      </c>
      <c r="AI7" s="54">
        <f t="shared" si="0"/>
        <v>0</v>
      </c>
      <c r="AJ7" s="54">
        <f t="shared" si="0"/>
        <v>0</v>
      </c>
      <c r="AK7" s="54">
        <f t="shared" si="0"/>
        <v>0</v>
      </c>
      <c r="AL7" s="54">
        <f t="shared" si="0"/>
        <v>0</v>
      </c>
      <c r="AM7" s="54">
        <f t="shared" si="0"/>
        <v>0</v>
      </c>
      <c r="AN7" s="54">
        <f t="shared" si="0"/>
        <v>0</v>
      </c>
      <c r="AO7" s="54">
        <f t="shared" si="0"/>
        <v>0</v>
      </c>
      <c r="AP7" s="54">
        <f t="shared" si="0"/>
        <v>0</v>
      </c>
      <c r="AQ7" s="54">
        <f t="shared" si="0"/>
        <v>0</v>
      </c>
      <c r="AR7" s="54">
        <f t="shared" si="0"/>
        <v>0</v>
      </c>
      <c r="AS7" s="56">
        <f>SUM(AS9:AS18)</f>
        <v>13.049999999999999</v>
      </c>
      <c r="AT7" s="57">
        <f>E48</f>
        <v>473.62</v>
      </c>
      <c r="AV7" s="132" t="s">
        <v>193</v>
      </c>
    </row>
    <row r="8" spans="1:48" s="61" customFormat="1" ht="15">
      <c r="A8" s="50" t="s">
        <v>1</v>
      </c>
      <c r="B8" s="51" t="s">
        <v>78</v>
      </c>
      <c r="C8" s="58" t="s">
        <v>79</v>
      </c>
      <c r="D8" s="85">
        <v>359.21</v>
      </c>
      <c r="E8" s="59">
        <f>SUM(I8:P8)</f>
        <v>4</v>
      </c>
      <c r="F8" s="60">
        <f>D8-AS8</f>
        <v>351.04999999999995</v>
      </c>
      <c r="G8" s="55">
        <f>SUM(G10)</f>
        <v>0</v>
      </c>
      <c r="H8" s="55">
        <f>SUM(H9)</f>
        <v>0</v>
      </c>
      <c r="I8" s="55">
        <f>SUM(I9:I10)</f>
        <v>0</v>
      </c>
      <c r="J8" s="55">
        <f t="shared" ref="J8:AS8" si="1">SUM(J9:J10)</f>
        <v>0</v>
      </c>
      <c r="K8" s="55">
        <f t="shared" si="1"/>
        <v>0</v>
      </c>
      <c r="L8" s="55">
        <f t="shared" si="1"/>
        <v>0</v>
      </c>
      <c r="M8" s="55">
        <f t="shared" si="1"/>
        <v>0</v>
      </c>
      <c r="N8" s="55">
        <f t="shared" si="1"/>
        <v>0</v>
      </c>
      <c r="O8" s="55">
        <f t="shared" si="1"/>
        <v>0</v>
      </c>
      <c r="P8" s="55">
        <f t="shared" si="1"/>
        <v>4</v>
      </c>
      <c r="Q8" s="55">
        <f>SUM(Q9:Q10)</f>
        <v>4.16</v>
      </c>
      <c r="R8" s="55">
        <f t="shared" si="1"/>
        <v>0</v>
      </c>
      <c r="S8" s="55">
        <f t="shared" si="1"/>
        <v>0</v>
      </c>
      <c r="T8" s="55">
        <f t="shared" si="1"/>
        <v>0</v>
      </c>
      <c r="U8" s="55">
        <f t="shared" si="1"/>
        <v>0</v>
      </c>
      <c r="V8" s="55">
        <f t="shared" si="1"/>
        <v>0</v>
      </c>
      <c r="W8" s="55">
        <f t="shared" si="1"/>
        <v>0</v>
      </c>
      <c r="X8" s="55">
        <f t="shared" si="1"/>
        <v>0</v>
      </c>
      <c r="Y8" s="55">
        <f t="shared" si="1"/>
        <v>0</v>
      </c>
      <c r="Z8" s="55">
        <f t="shared" si="1"/>
        <v>2.4300000000000002</v>
      </c>
      <c r="AA8" s="55">
        <f t="shared" si="1"/>
        <v>0</v>
      </c>
      <c r="AB8" s="55">
        <f t="shared" si="1"/>
        <v>0</v>
      </c>
      <c r="AC8" s="55">
        <f t="shared" si="1"/>
        <v>0</v>
      </c>
      <c r="AD8" s="55">
        <f t="shared" si="1"/>
        <v>1.73</v>
      </c>
      <c r="AE8" s="55">
        <f t="shared" si="1"/>
        <v>0</v>
      </c>
      <c r="AF8" s="55">
        <f t="shared" si="1"/>
        <v>0</v>
      </c>
      <c r="AG8" s="55">
        <f t="shared" si="1"/>
        <v>0</v>
      </c>
      <c r="AH8" s="55">
        <f t="shared" si="1"/>
        <v>0</v>
      </c>
      <c r="AI8" s="55">
        <f t="shared" si="1"/>
        <v>0</v>
      </c>
      <c r="AJ8" s="55">
        <f t="shared" si="1"/>
        <v>0</v>
      </c>
      <c r="AK8" s="55">
        <f t="shared" si="1"/>
        <v>0</v>
      </c>
      <c r="AL8" s="55">
        <f t="shared" si="1"/>
        <v>0</v>
      </c>
      <c r="AM8" s="55">
        <f t="shared" si="1"/>
        <v>0</v>
      </c>
      <c r="AN8" s="55">
        <f t="shared" si="1"/>
        <v>0</v>
      </c>
      <c r="AO8" s="55">
        <f t="shared" si="1"/>
        <v>0</v>
      </c>
      <c r="AP8" s="55">
        <f t="shared" si="1"/>
        <v>0</v>
      </c>
      <c r="AQ8" s="55">
        <f t="shared" si="1"/>
        <v>0</v>
      </c>
      <c r="AR8" s="55">
        <f t="shared" si="1"/>
        <v>0</v>
      </c>
      <c r="AS8" s="55">
        <f t="shared" si="1"/>
        <v>8.16</v>
      </c>
      <c r="AT8" s="58">
        <f>F48</f>
        <v>351.04999999999995</v>
      </c>
      <c r="AU8" s="45"/>
      <c r="AV8" s="132" t="s">
        <v>194</v>
      </c>
    </row>
    <row r="9" spans="1:48" s="61" customFormat="1" ht="15">
      <c r="A9" s="50"/>
      <c r="B9" s="51" t="s">
        <v>191</v>
      </c>
      <c r="C9" s="58" t="s">
        <v>77</v>
      </c>
      <c r="D9" s="85">
        <v>359.21</v>
      </c>
      <c r="E9" s="59">
        <f>SUM(H9:P9)</f>
        <v>4</v>
      </c>
      <c r="F9" s="55">
        <f>SUM(H9)</f>
        <v>0</v>
      </c>
      <c r="G9" s="60">
        <f>D9-AS9</f>
        <v>351.04999999999995</v>
      </c>
      <c r="H9" s="77"/>
      <c r="I9" s="77"/>
      <c r="J9" s="77"/>
      <c r="K9" s="77"/>
      <c r="L9" s="77"/>
      <c r="M9" s="77"/>
      <c r="N9" s="77"/>
      <c r="O9" s="77"/>
      <c r="P9" s="77">
        <v>4</v>
      </c>
      <c r="Q9" s="55">
        <f>SUM(R9:AQ9)</f>
        <v>4.16</v>
      </c>
      <c r="R9" s="77"/>
      <c r="S9" s="77"/>
      <c r="T9" s="77"/>
      <c r="U9" s="77"/>
      <c r="V9" s="77"/>
      <c r="W9" s="77"/>
      <c r="X9" s="77"/>
      <c r="Y9" s="77"/>
      <c r="Z9" s="77">
        <v>2.4300000000000002</v>
      </c>
      <c r="AA9" s="77"/>
      <c r="AB9" s="77"/>
      <c r="AC9" s="77"/>
      <c r="AD9" s="77">
        <v>1.73</v>
      </c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55">
        <f>SUM(R9:AR9,H9:P9)</f>
        <v>8.16</v>
      </c>
      <c r="AT9" s="58">
        <f>G48</f>
        <v>351.04999999999995</v>
      </c>
      <c r="AU9" s="45"/>
      <c r="AV9" s="132" t="s">
        <v>195</v>
      </c>
    </row>
    <row r="10" spans="1:48" s="61" customFormat="1" ht="15">
      <c r="A10" s="50"/>
      <c r="B10" s="51" t="s">
        <v>192</v>
      </c>
      <c r="C10" s="58" t="s">
        <v>190</v>
      </c>
      <c r="D10" s="85">
        <v>0</v>
      </c>
      <c r="E10" s="59">
        <f>SUM(G10,I10:P10)</f>
        <v>0</v>
      </c>
      <c r="F10" s="55">
        <f>SUM(G10)</f>
        <v>0</v>
      </c>
      <c r="G10" s="77"/>
      <c r="H10" s="60">
        <f>D10-AS10</f>
        <v>0</v>
      </c>
      <c r="I10" s="77"/>
      <c r="J10" s="77"/>
      <c r="K10" s="77"/>
      <c r="L10" s="77"/>
      <c r="M10" s="77"/>
      <c r="N10" s="77"/>
      <c r="O10" s="77"/>
      <c r="P10" s="77"/>
      <c r="Q10" s="55">
        <f t="shared" ref="Q10:Q17" si="2">SUM(R10:AQ10)</f>
        <v>0</v>
      </c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55">
        <f>SUM(R10:AR10,I10:P10,G10)</f>
        <v>0</v>
      </c>
      <c r="AT10" s="58">
        <f>H48</f>
        <v>0</v>
      </c>
      <c r="AU10" s="45"/>
      <c r="AV10" s="132" t="s">
        <v>196</v>
      </c>
    </row>
    <row r="11" spans="1:48" s="61" customFormat="1" ht="15">
      <c r="A11" s="50" t="s">
        <v>2</v>
      </c>
      <c r="B11" s="51" t="s">
        <v>102</v>
      </c>
      <c r="C11" s="58" t="s">
        <v>51</v>
      </c>
      <c r="D11" s="85">
        <v>5.92</v>
      </c>
      <c r="E11" s="59">
        <f>SUM(G11:H11,J11:P11)</f>
        <v>1.41</v>
      </c>
      <c r="F11" s="55">
        <f>SUM(G11:H11)</f>
        <v>0</v>
      </c>
      <c r="G11" s="77"/>
      <c r="H11" s="77"/>
      <c r="I11" s="60">
        <f>D11-AS11</f>
        <v>3.31</v>
      </c>
      <c r="J11" s="77"/>
      <c r="K11" s="77"/>
      <c r="L11" s="77"/>
      <c r="M11" s="77"/>
      <c r="N11" s="77">
        <v>1.41</v>
      </c>
      <c r="O11" s="77"/>
      <c r="P11" s="77"/>
      <c r="Q11" s="55">
        <f t="shared" si="2"/>
        <v>1.2</v>
      </c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>
        <v>1.2</v>
      </c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55">
        <f>SUM(R11:AR11,J11:P11,G11:H11)</f>
        <v>2.61</v>
      </c>
      <c r="AT11" s="58">
        <f>I48</f>
        <v>3.31</v>
      </c>
      <c r="AU11" s="45"/>
    </row>
    <row r="12" spans="1:48" s="61" customFormat="1" ht="15">
      <c r="A12" s="50" t="s">
        <v>3</v>
      </c>
      <c r="B12" s="51" t="s">
        <v>34</v>
      </c>
      <c r="C12" s="58" t="s">
        <v>39</v>
      </c>
      <c r="D12" s="85">
        <v>92.28</v>
      </c>
      <c r="E12" s="59">
        <f>SUM(G12:I12,K12:P12)</f>
        <v>0</v>
      </c>
      <c r="F12" s="55">
        <f t="shared" ref="F12:F17" si="3">SUM(G12:H12)</f>
        <v>0</v>
      </c>
      <c r="G12" s="77"/>
      <c r="H12" s="77"/>
      <c r="I12" s="77"/>
      <c r="J12" s="60">
        <f>D12-AS12</f>
        <v>90.1</v>
      </c>
      <c r="K12" s="77"/>
      <c r="L12" s="77"/>
      <c r="M12" s="77"/>
      <c r="N12" s="77"/>
      <c r="O12" s="77"/>
      <c r="P12" s="77"/>
      <c r="Q12" s="55">
        <f t="shared" si="2"/>
        <v>2.1800000000000002</v>
      </c>
      <c r="R12" s="77"/>
      <c r="S12" s="77"/>
      <c r="T12" s="77"/>
      <c r="U12" s="77"/>
      <c r="V12" s="77"/>
      <c r="W12" s="77"/>
      <c r="X12" s="77"/>
      <c r="Y12" s="77"/>
      <c r="Z12" s="77">
        <v>2.1800000000000002</v>
      </c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55">
        <f>SUM(R12:AR12,K12:P12,G12:I12)</f>
        <v>2.1800000000000002</v>
      </c>
      <c r="AT12" s="58">
        <f>J48</f>
        <v>90.1</v>
      </c>
      <c r="AU12" s="45"/>
    </row>
    <row r="13" spans="1:48" s="61" customFormat="1" ht="15">
      <c r="A13" s="50" t="s">
        <v>4</v>
      </c>
      <c r="B13" s="51" t="s">
        <v>11</v>
      </c>
      <c r="C13" s="58" t="s">
        <v>22</v>
      </c>
      <c r="D13" s="85">
        <v>0</v>
      </c>
      <c r="E13" s="59">
        <f>SUM(G13:J13,L13:P13)</f>
        <v>0</v>
      </c>
      <c r="F13" s="55">
        <f t="shared" si="3"/>
        <v>0</v>
      </c>
      <c r="G13" s="77"/>
      <c r="H13" s="77"/>
      <c r="I13" s="77"/>
      <c r="J13" s="77"/>
      <c r="K13" s="60">
        <f>D13-AS13</f>
        <v>0</v>
      </c>
      <c r="L13" s="77"/>
      <c r="M13" s="77"/>
      <c r="N13" s="77"/>
      <c r="O13" s="77"/>
      <c r="P13" s="77"/>
      <c r="Q13" s="55">
        <f t="shared" si="2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55">
        <f>SUM(R13:AR13,L13:P13,G13:J13)</f>
        <v>0</v>
      </c>
      <c r="AT13" s="58">
        <f>K48</f>
        <v>0</v>
      </c>
      <c r="AU13" s="45"/>
    </row>
    <row r="14" spans="1:48" s="61" customFormat="1" ht="15">
      <c r="A14" s="50" t="s">
        <v>5</v>
      </c>
      <c r="B14" s="51" t="s">
        <v>12</v>
      </c>
      <c r="C14" s="58" t="s">
        <v>23</v>
      </c>
      <c r="D14" s="85">
        <v>0</v>
      </c>
      <c r="E14" s="59">
        <f>SUM(G14:K14,M14:P14)</f>
        <v>0</v>
      </c>
      <c r="F14" s="55">
        <f t="shared" si="3"/>
        <v>0</v>
      </c>
      <c r="G14" s="77"/>
      <c r="H14" s="77"/>
      <c r="I14" s="77"/>
      <c r="J14" s="77"/>
      <c r="K14" s="77"/>
      <c r="L14" s="60">
        <f>D14-AS14</f>
        <v>0</v>
      </c>
      <c r="M14" s="77"/>
      <c r="N14" s="77"/>
      <c r="O14" s="77"/>
      <c r="P14" s="77"/>
      <c r="Q14" s="55">
        <f t="shared" si="2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55">
        <f>SUM(R14:AR14,M14:P14,G14:K14)</f>
        <v>0</v>
      </c>
      <c r="AT14" s="58">
        <f>L48</f>
        <v>0</v>
      </c>
      <c r="AU14" s="45"/>
    </row>
    <row r="15" spans="1:48" s="61" customFormat="1" ht="15">
      <c r="A15" s="50" t="s">
        <v>36</v>
      </c>
      <c r="B15" s="51" t="s">
        <v>35</v>
      </c>
      <c r="C15" s="58" t="s">
        <v>40</v>
      </c>
      <c r="D15" s="85">
        <v>0</v>
      </c>
      <c r="E15" s="59">
        <f>SUM(G15:L15,N15:P15)</f>
        <v>0</v>
      </c>
      <c r="F15" s="55">
        <f t="shared" si="3"/>
        <v>0</v>
      </c>
      <c r="G15" s="77"/>
      <c r="H15" s="77"/>
      <c r="I15" s="77"/>
      <c r="J15" s="77"/>
      <c r="K15" s="77"/>
      <c r="L15" s="77"/>
      <c r="M15" s="60">
        <f>D15-AS15</f>
        <v>0</v>
      </c>
      <c r="N15" s="77"/>
      <c r="O15" s="77"/>
      <c r="P15" s="77"/>
      <c r="Q15" s="55">
        <f t="shared" si="2"/>
        <v>0</v>
      </c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55">
        <f>SUM(R15:AR15,N15:P15,G15:L15)</f>
        <v>0</v>
      </c>
      <c r="AT15" s="58">
        <f>M48</f>
        <v>0</v>
      </c>
      <c r="AU15" s="45"/>
    </row>
    <row r="16" spans="1:48" s="61" customFormat="1" ht="15">
      <c r="A16" s="50" t="s">
        <v>37</v>
      </c>
      <c r="B16" s="51" t="s">
        <v>83</v>
      </c>
      <c r="C16" s="58" t="s">
        <v>71</v>
      </c>
      <c r="D16" s="85">
        <v>9.64</v>
      </c>
      <c r="E16" s="59">
        <f>SUM(G16:M16,O16:P16)</f>
        <v>0</v>
      </c>
      <c r="F16" s="55">
        <f t="shared" si="3"/>
        <v>0</v>
      </c>
      <c r="G16" s="77"/>
      <c r="H16" s="77"/>
      <c r="I16" s="77"/>
      <c r="J16" s="77"/>
      <c r="K16" s="77"/>
      <c r="L16" s="77"/>
      <c r="M16" s="77"/>
      <c r="N16" s="60">
        <f>D16-AS16</f>
        <v>9.5400000000000009</v>
      </c>
      <c r="O16" s="77"/>
      <c r="P16" s="77"/>
      <c r="Q16" s="55">
        <f t="shared" si="2"/>
        <v>0.1</v>
      </c>
      <c r="R16" s="77"/>
      <c r="S16" s="77"/>
      <c r="T16" s="77"/>
      <c r="U16" s="77"/>
      <c r="V16" s="77"/>
      <c r="W16" s="77"/>
      <c r="X16" s="77"/>
      <c r="Y16" s="77"/>
      <c r="Z16" s="77">
        <v>0.1</v>
      </c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55">
        <f>SUM(R16:AR16,O16:P16,G16:M16)</f>
        <v>0.1</v>
      </c>
      <c r="AT16" s="58">
        <f>N48</f>
        <v>16.950000000000003</v>
      </c>
      <c r="AU16" s="45"/>
    </row>
    <row r="17" spans="1:47" s="61" customFormat="1" ht="15">
      <c r="A17" s="50" t="s">
        <v>47</v>
      </c>
      <c r="B17" s="51" t="s">
        <v>45</v>
      </c>
      <c r="C17" s="58" t="s">
        <v>46</v>
      </c>
      <c r="D17" s="85">
        <v>0</v>
      </c>
      <c r="E17" s="59">
        <f>SUM(G17:N17,P17)</f>
        <v>0</v>
      </c>
      <c r="F17" s="55">
        <f t="shared" si="3"/>
        <v>0</v>
      </c>
      <c r="G17" s="77"/>
      <c r="H17" s="77"/>
      <c r="I17" s="77"/>
      <c r="J17" s="77"/>
      <c r="K17" s="77"/>
      <c r="L17" s="77"/>
      <c r="M17" s="77"/>
      <c r="N17" s="77"/>
      <c r="O17" s="60">
        <f>D17-AS17</f>
        <v>0</v>
      </c>
      <c r="P17" s="77"/>
      <c r="Q17" s="55">
        <f t="shared" si="2"/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55">
        <f>SUM(R17:AR17,P17,G17:N17)</f>
        <v>0</v>
      </c>
      <c r="AT17" s="58">
        <f>O48</f>
        <v>0</v>
      </c>
      <c r="AU17" s="45"/>
    </row>
    <row r="18" spans="1:47" s="61" customFormat="1" ht="15">
      <c r="A18" s="50" t="s">
        <v>176</v>
      </c>
      <c r="B18" s="51" t="s">
        <v>52</v>
      </c>
      <c r="C18" s="58" t="s">
        <v>53</v>
      </c>
      <c r="D18" s="85">
        <v>3.21</v>
      </c>
      <c r="E18" s="59">
        <f>SUM(G18:O18)</f>
        <v>0</v>
      </c>
      <c r="F18" s="55">
        <f>SUM(G18:H18)</f>
        <v>0</v>
      </c>
      <c r="G18" s="77"/>
      <c r="H18" s="77"/>
      <c r="I18" s="77"/>
      <c r="J18" s="77"/>
      <c r="K18" s="77"/>
      <c r="L18" s="77"/>
      <c r="M18" s="77"/>
      <c r="N18" s="77"/>
      <c r="O18" s="77"/>
      <c r="P18" s="60">
        <f>D18-AS18</f>
        <v>3.21</v>
      </c>
      <c r="Q18" s="55">
        <f>SUM(R18:AQ18)</f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55">
        <f>SUM(R18:AR18,G18:O18)</f>
        <v>0</v>
      </c>
      <c r="AT18" s="58">
        <f>P48</f>
        <v>12.21</v>
      </c>
      <c r="AU18" s="45"/>
    </row>
    <row r="19" spans="1:47" s="61" customFormat="1" ht="15">
      <c r="A19" s="50">
        <v>2</v>
      </c>
      <c r="B19" s="50" t="s">
        <v>32</v>
      </c>
      <c r="C19" s="58" t="s">
        <v>24</v>
      </c>
      <c r="D19" s="85">
        <v>197.9</v>
      </c>
      <c r="E19" s="59">
        <f>SUM(G19:P19)</f>
        <v>6</v>
      </c>
      <c r="F19" s="55">
        <f t="shared" ref="F19:F46" si="4">SUM(G19:H19)</f>
        <v>0</v>
      </c>
      <c r="G19" s="55">
        <f>SUM(G20:G45)</f>
        <v>0</v>
      </c>
      <c r="H19" s="55">
        <f t="shared" ref="H19:P19" si="5">SUM(H20:H45)</f>
        <v>0</v>
      </c>
      <c r="I19" s="55">
        <f t="shared" si="5"/>
        <v>0</v>
      </c>
      <c r="J19" s="55">
        <f t="shared" si="5"/>
        <v>0</v>
      </c>
      <c r="K19" s="55">
        <f t="shared" si="5"/>
        <v>0</v>
      </c>
      <c r="L19" s="55">
        <f t="shared" si="5"/>
        <v>0</v>
      </c>
      <c r="M19" s="55">
        <f t="shared" si="5"/>
        <v>0</v>
      </c>
      <c r="N19" s="55">
        <f t="shared" si="5"/>
        <v>6</v>
      </c>
      <c r="O19" s="55">
        <f t="shared" si="5"/>
        <v>0</v>
      </c>
      <c r="P19" s="55">
        <f t="shared" si="5"/>
        <v>0</v>
      </c>
      <c r="Q19" s="60">
        <f>D19-AS19</f>
        <v>190.16</v>
      </c>
      <c r="R19" s="55">
        <f>SUM(R21:R45)</f>
        <v>0</v>
      </c>
      <c r="S19" s="55">
        <f>SUM(S22:S45,S20)</f>
        <v>0</v>
      </c>
      <c r="T19" s="55">
        <f>SUM(T20:T21,T23:T45)</f>
        <v>0</v>
      </c>
      <c r="U19" s="55">
        <f>SUM(U20:U22,U24:U45)</f>
        <v>0</v>
      </c>
      <c r="V19" s="55">
        <f>SUM(V20:V23,V25:V45)</f>
        <v>0</v>
      </c>
      <c r="W19" s="55">
        <f>SUM(W20:W24,W26:W45)</f>
        <v>0.06</v>
      </c>
      <c r="X19" s="55">
        <f>SUM(X20:X25,X27:X45)</f>
        <v>0</v>
      </c>
      <c r="Y19" s="55">
        <f>SUM(Y20:Y26,Y28:Y45)</f>
        <v>0</v>
      </c>
      <c r="Z19" s="55">
        <f>SUM(Z20:Z27,Z29:Z45)</f>
        <v>0.31</v>
      </c>
      <c r="AA19" s="55">
        <f>SUM(AA20:AA28,AA30:AA45)</f>
        <v>0</v>
      </c>
      <c r="AB19" s="55">
        <f>SUM(AB20:AB29,AB31:AB45)</f>
        <v>0</v>
      </c>
      <c r="AC19" s="55">
        <f>SUM(AC20:AC30,AC32:AC45)</f>
        <v>0</v>
      </c>
      <c r="AD19" s="55">
        <f>SUM(AD20:AD31,AD33:AD45)</f>
        <v>1.07</v>
      </c>
      <c r="AE19" s="55">
        <f>SUM(AE20:AE32,AE34:AE45)</f>
        <v>0</v>
      </c>
      <c r="AF19" s="55">
        <f>SUM(AF20:AF33,AF35:AF45)</f>
        <v>0</v>
      </c>
      <c r="AG19" s="55">
        <f>SUM(AG20:AG34,AG36:AG45)</f>
        <v>0</v>
      </c>
      <c r="AH19" s="55">
        <f>SUM(AH20:AH35,AH37:AH45)</f>
        <v>0</v>
      </c>
      <c r="AI19" s="55">
        <f>SUM(AI20:AI36,AI38:AI45)</f>
        <v>0</v>
      </c>
      <c r="AJ19" s="55">
        <f>SUM(AJ20:AJ37,AJ39:AJ45)</f>
        <v>0</v>
      </c>
      <c r="AK19" s="55">
        <f>SUM(AK20:AK38,AK40:AK45)</f>
        <v>0</v>
      </c>
      <c r="AL19" s="55">
        <f>SUM(AL20:AL39,AL41:AL45)</f>
        <v>0.3</v>
      </c>
      <c r="AM19" s="55">
        <f>SUM(AM20:AM40,AM42:AM45)</f>
        <v>0</v>
      </c>
      <c r="AN19" s="55">
        <f>SUM(AN20:AN41,AN43:AN45)</f>
        <v>0</v>
      </c>
      <c r="AO19" s="55">
        <f>SUM(AO20:AO42,AO44:AO45)</f>
        <v>0</v>
      </c>
      <c r="AP19" s="55">
        <f>SUM(AP20:AP43,AP45)</f>
        <v>0</v>
      </c>
      <c r="AQ19" s="55">
        <f>SUM(AQ20:AQ44)</f>
        <v>0</v>
      </c>
      <c r="AR19" s="55">
        <f>SUM(AR20:AR45)</f>
        <v>0</v>
      </c>
      <c r="AS19" s="55">
        <f>SUM(AS20:AS45)</f>
        <v>7.74</v>
      </c>
      <c r="AT19" s="58">
        <f>Q48</f>
        <v>204.96</v>
      </c>
      <c r="AU19" s="45"/>
    </row>
    <row r="20" spans="1:47" s="61" customFormat="1" ht="15">
      <c r="A20" s="50" t="s">
        <v>17</v>
      </c>
      <c r="B20" s="51" t="s">
        <v>13</v>
      </c>
      <c r="C20" s="58" t="s">
        <v>25</v>
      </c>
      <c r="D20" s="85">
        <v>0</v>
      </c>
      <c r="E20" s="59">
        <f>SUM(G20:P20)</f>
        <v>0</v>
      </c>
      <c r="F20" s="55">
        <f t="shared" si="4"/>
        <v>0</v>
      </c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55">
        <f>SUM(S20:AQ20)</f>
        <v>0</v>
      </c>
      <c r="R20" s="60">
        <f>D20-AS20</f>
        <v>0</v>
      </c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55">
        <f>SUM(S20:AR20,G20:P20)</f>
        <v>0</v>
      </c>
      <c r="AT20" s="58">
        <f>R48</f>
        <v>0</v>
      </c>
      <c r="AU20" s="45"/>
    </row>
    <row r="21" spans="1:47" s="61" customFormat="1" ht="15">
      <c r="A21" s="50" t="s">
        <v>6</v>
      </c>
      <c r="B21" s="51" t="s">
        <v>14</v>
      </c>
      <c r="C21" s="58" t="s">
        <v>26</v>
      </c>
      <c r="D21" s="85">
        <v>0</v>
      </c>
      <c r="E21" s="59">
        <f t="shared" ref="E21:E46" si="6">SUM(G21:P21)</f>
        <v>0</v>
      </c>
      <c r="F21" s="55">
        <f t="shared" si="4"/>
        <v>0</v>
      </c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55">
        <f>SUM(R21,T21:AQ21)</f>
        <v>0</v>
      </c>
      <c r="R21" s="77"/>
      <c r="S21" s="60">
        <f>D21-AS21</f>
        <v>0</v>
      </c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55">
        <f>SUM(T21:AR21,R21,G21:P21)</f>
        <v>0</v>
      </c>
      <c r="AT21" s="58">
        <f>S48</f>
        <v>0</v>
      </c>
      <c r="AU21" s="45"/>
    </row>
    <row r="22" spans="1:47" s="61" customFormat="1" ht="15">
      <c r="A22" s="50" t="s">
        <v>7</v>
      </c>
      <c r="B22" s="51" t="s">
        <v>15</v>
      </c>
      <c r="C22" s="58" t="s">
        <v>118</v>
      </c>
      <c r="D22" s="85">
        <v>0</v>
      </c>
      <c r="E22" s="59">
        <f t="shared" si="6"/>
        <v>0</v>
      </c>
      <c r="F22" s="55">
        <f t="shared" si="4"/>
        <v>0</v>
      </c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55">
        <f>SUM(R22:S22,U22:AQ22)</f>
        <v>0</v>
      </c>
      <c r="R22" s="77"/>
      <c r="S22" s="77"/>
      <c r="T22" s="60">
        <f>D22-AS22</f>
        <v>0</v>
      </c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5">
        <f>SUM(U22:AR22,R22:S22,G22:P22)</f>
        <v>0</v>
      </c>
      <c r="AT22" s="58">
        <f>T48</f>
        <v>0</v>
      </c>
      <c r="AU22" s="45"/>
    </row>
    <row r="23" spans="1:47" s="61" customFormat="1" ht="15">
      <c r="A23" s="50" t="s">
        <v>8</v>
      </c>
      <c r="B23" s="51" t="s">
        <v>80</v>
      </c>
      <c r="C23" s="58" t="s">
        <v>121</v>
      </c>
      <c r="D23" s="85">
        <v>0</v>
      </c>
      <c r="E23" s="59">
        <f t="shared" si="6"/>
        <v>0</v>
      </c>
      <c r="F23" s="55">
        <f t="shared" si="4"/>
        <v>0</v>
      </c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55">
        <f>SUM(R23:T23,V23:AQ23)</f>
        <v>0</v>
      </c>
      <c r="R23" s="77"/>
      <c r="S23" s="77"/>
      <c r="T23" s="77"/>
      <c r="U23" s="60">
        <f>D23-AS23</f>
        <v>0</v>
      </c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55">
        <f>SUM(V23:AR23,R23:T23,G23:P23)</f>
        <v>0</v>
      </c>
      <c r="AT23" s="58">
        <f>U48</f>
        <v>0</v>
      </c>
      <c r="AU23" s="45"/>
    </row>
    <row r="24" spans="1:47" s="61" customFormat="1" ht="15">
      <c r="A24" s="50" t="s">
        <v>9</v>
      </c>
      <c r="B24" s="51" t="s">
        <v>84</v>
      </c>
      <c r="C24" s="58" t="s">
        <v>122</v>
      </c>
      <c r="D24" s="85">
        <v>0</v>
      </c>
      <c r="E24" s="59">
        <f t="shared" si="6"/>
        <v>0</v>
      </c>
      <c r="F24" s="55">
        <f t="shared" si="4"/>
        <v>0</v>
      </c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55">
        <f>SUM(R24:U24,W24:AQ24)</f>
        <v>0</v>
      </c>
      <c r="R24" s="77"/>
      <c r="S24" s="77"/>
      <c r="T24" s="77"/>
      <c r="U24" s="77"/>
      <c r="V24" s="60">
        <f>D24-AS24</f>
        <v>0</v>
      </c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55">
        <f>SUM(W24:AR24,R24:U24,G24:P24)</f>
        <v>0</v>
      </c>
      <c r="AT24" s="58">
        <f>V48</f>
        <v>0</v>
      </c>
      <c r="AU24" s="45"/>
    </row>
    <row r="25" spans="1:47" s="61" customFormat="1" ht="15">
      <c r="A25" s="50" t="s">
        <v>10</v>
      </c>
      <c r="B25" s="51" t="s">
        <v>85</v>
      </c>
      <c r="C25" s="58" t="s">
        <v>120</v>
      </c>
      <c r="D25" s="85">
        <v>0</v>
      </c>
      <c r="E25" s="59">
        <f t="shared" si="6"/>
        <v>0</v>
      </c>
      <c r="F25" s="55">
        <f t="shared" si="4"/>
        <v>0</v>
      </c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55">
        <f>SUM(R25:V25,X25:AQ25)</f>
        <v>0</v>
      </c>
      <c r="R25" s="77"/>
      <c r="S25" s="77"/>
      <c r="T25" s="77"/>
      <c r="U25" s="77"/>
      <c r="V25" s="77"/>
      <c r="W25" s="60">
        <f>D25-AS25</f>
        <v>0</v>
      </c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55">
        <f>SUM(X25:AR25,R25:V25,G25:P25)</f>
        <v>0</v>
      </c>
      <c r="AT25" s="58">
        <f>W48</f>
        <v>0.06</v>
      </c>
      <c r="AU25" s="45"/>
    </row>
    <row r="26" spans="1:47" s="61" customFormat="1" ht="18">
      <c r="A26" s="50" t="s">
        <v>18</v>
      </c>
      <c r="B26" s="51" t="s">
        <v>86</v>
      </c>
      <c r="C26" s="58" t="s">
        <v>48</v>
      </c>
      <c r="D26" s="85">
        <v>0</v>
      </c>
      <c r="E26" s="59">
        <f t="shared" si="6"/>
        <v>0</v>
      </c>
      <c r="F26" s="55">
        <f t="shared" si="4"/>
        <v>0</v>
      </c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55">
        <f>SUM(R26:W26,Y26:AQ26)</f>
        <v>0</v>
      </c>
      <c r="R26" s="77"/>
      <c r="S26" s="77"/>
      <c r="T26" s="77"/>
      <c r="U26" s="77"/>
      <c r="V26" s="77"/>
      <c r="W26" s="77"/>
      <c r="X26" s="60">
        <f>D26-AS26</f>
        <v>0</v>
      </c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55">
        <f>SUM(Y26:AR26,R26:W26,G26:P26)</f>
        <v>0</v>
      </c>
      <c r="AT26" s="58">
        <f>X48</f>
        <v>0</v>
      </c>
      <c r="AU26" s="45"/>
    </row>
    <row r="27" spans="1:47" s="61" customFormat="1" ht="20.25" customHeight="1">
      <c r="A27" s="50" t="s">
        <v>19</v>
      </c>
      <c r="B27" s="51" t="s">
        <v>87</v>
      </c>
      <c r="C27" s="58" t="s">
        <v>41</v>
      </c>
      <c r="D27" s="85">
        <v>0</v>
      </c>
      <c r="E27" s="59">
        <f t="shared" si="6"/>
        <v>0</v>
      </c>
      <c r="F27" s="55">
        <f t="shared" si="4"/>
        <v>0</v>
      </c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55">
        <f>SUM(R27:X27,Z27:AQ27)</f>
        <v>0</v>
      </c>
      <c r="R27" s="77"/>
      <c r="S27" s="77"/>
      <c r="T27" s="77"/>
      <c r="U27" s="77"/>
      <c r="V27" s="77"/>
      <c r="W27" s="77"/>
      <c r="X27" s="77"/>
      <c r="Y27" s="60">
        <f>D27-AS27</f>
        <v>0</v>
      </c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55">
        <f>SUM(Z27:AR27,R27:X27,G27:P27)</f>
        <v>0</v>
      </c>
      <c r="AT27" s="58">
        <f>Y48</f>
        <v>0</v>
      </c>
      <c r="AU27" s="45"/>
    </row>
    <row r="28" spans="1:47" s="61" customFormat="1" ht="20.25" customHeight="1">
      <c r="A28" s="50" t="s">
        <v>42</v>
      </c>
      <c r="B28" s="51" t="s">
        <v>126</v>
      </c>
      <c r="C28" s="58" t="s">
        <v>27</v>
      </c>
      <c r="D28" s="85">
        <v>101.85999999999999</v>
      </c>
      <c r="E28" s="59">
        <f t="shared" si="6"/>
        <v>0</v>
      </c>
      <c r="F28" s="55">
        <f t="shared" si="4"/>
        <v>0</v>
      </c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55">
        <f>SUM(R28:Y28,AA28:AQ28)</f>
        <v>0.3</v>
      </c>
      <c r="R28" s="77"/>
      <c r="S28" s="77"/>
      <c r="T28" s="77"/>
      <c r="U28" s="77"/>
      <c r="V28" s="77"/>
      <c r="W28" s="77"/>
      <c r="X28" s="77"/>
      <c r="Y28" s="77"/>
      <c r="Z28" s="60">
        <f>D28-AS28</f>
        <v>101.55999999999999</v>
      </c>
      <c r="AA28" s="77"/>
      <c r="AB28" s="77"/>
      <c r="AC28" s="77"/>
      <c r="AD28" s="77">
        <v>0.3</v>
      </c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55">
        <f>SUM(AA28:AR28,R28:Y28,G28:P28)</f>
        <v>0.3</v>
      </c>
      <c r="AT28" s="58">
        <f>Z48</f>
        <v>106.82</v>
      </c>
      <c r="AU28" s="45"/>
    </row>
    <row r="29" spans="1:47" s="61" customFormat="1" ht="15">
      <c r="A29" s="50" t="s">
        <v>125</v>
      </c>
      <c r="B29" s="51" t="s">
        <v>101</v>
      </c>
      <c r="C29" s="51" t="s">
        <v>140</v>
      </c>
      <c r="D29" s="85">
        <v>0</v>
      </c>
      <c r="E29" s="59">
        <f t="shared" si="6"/>
        <v>0</v>
      </c>
      <c r="F29" s="55">
        <f t="shared" si="4"/>
        <v>0</v>
      </c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55">
        <f>SUM(R29:Z29,AB29:AQ29)</f>
        <v>0</v>
      </c>
      <c r="R29" s="77"/>
      <c r="S29" s="77"/>
      <c r="T29" s="77"/>
      <c r="U29" s="77"/>
      <c r="V29" s="77"/>
      <c r="W29" s="77"/>
      <c r="X29" s="77"/>
      <c r="Y29" s="77"/>
      <c r="Z29" s="77"/>
      <c r="AA29" s="60">
        <f>D29-AS29</f>
        <v>0</v>
      </c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55">
        <f>SUM(AB29:AR29,R29:Z29,G29:P29)</f>
        <v>0</v>
      </c>
      <c r="AT29" s="58">
        <f>AA48</f>
        <v>0</v>
      </c>
      <c r="AU29" s="45"/>
    </row>
    <row r="30" spans="1:47" s="61" customFormat="1" ht="15">
      <c r="A30" s="50" t="s">
        <v>167</v>
      </c>
      <c r="B30" s="51" t="s">
        <v>116</v>
      </c>
      <c r="C30" s="58" t="s">
        <v>119</v>
      </c>
      <c r="D30" s="85">
        <v>0</v>
      </c>
      <c r="E30" s="59">
        <f t="shared" si="6"/>
        <v>0</v>
      </c>
      <c r="F30" s="55">
        <f t="shared" si="4"/>
        <v>0</v>
      </c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55">
        <f>SUM(R30:AA30,AC30:AQ30)</f>
        <v>0</v>
      </c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60">
        <f>D30-AS30</f>
        <v>0</v>
      </c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55">
        <f>SUM(AC30:AR30,R30:AA30,G30:P30)</f>
        <v>0</v>
      </c>
      <c r="AT30" s="58">
        <f>AB48</f>
        <v>0</v>
      </c>
      <c r="AU30" s="45"/>
    </row>
    <row r="31" spans="1:47" s="61" customFormat="1" ht="15">
      <c r="A31" s="50" t="s">
        <v>168</v>
      </c>
      <c r="B31" s="51" t="s">
        <v>81</v>
      </c>
      <c r="C31" s="58" t="s">
        <v>70</v>
      </c>
      <c r="D31" s="85">
        <v>0</v>
      </c>
      <c r="E31" s="59">
        <f t="shared" si="6"/>
        <v>0</v>
      </c>
      <c r="F31" s="55">
        <f t="shared" si="4"/>
        <v>0</v>
      </c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55">
        <f>SUM(R31:AB31,AD31:AQ31)</f>
        <v>0</v>
      </c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60">
        <f>D31-AS31</f>
        <v>0</v>
      </c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55">
        <f>SUM(AD31:AR31,R31:AB31,G31:P31)</f>
        <v>0</v>
      </c>
      <c r="AT31" s="58">
        <f>AC48</f>
        <v>0</v>
      </c>
      <c r="AU31" s="45"/>
    </row>
    <row r="32" spans="1:47" s="61" customFormat="1" ht="15">
      <c r="A32" s="50" t="s">
        <v>169</v>
      </c>
      <c r="B32" s="51" t="s">
        <v>88</v>
      </c>
      <c r="C32" s="58" t="s">
        <v>93</v>
      </c>
      <c r="D32" s="85">
        <v>44.77</v>
      </c>
      <c r="E32" s="59">
        <f t="shared" si="6"/>
        <v>0</v>
      </c>
      <c r="F32" s="55">
        <f t="shared" si="4"/>
        <v>0</v>
      </c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55">
        <f>SUM(R32:AC32,AE32:AQ32)</f>
        <v>0.04</v>
      </c>
      <c r="R32" s="77"/>
      <c r="S32" s="77"/>
      <c r="T32" s="77"/>
      <c r="U32" s="77"/>
      <c r="V32" s="77"/>
      <c r="W32" s="77"/>
      <c r="X32" s="77"/>
      <c r="Y32" s="77"/>
      <c r="Z32" s="77">
        <v>0.04</v>
      </c>
      <c r="AA32" s="77"/>
      <c r="AB32" s="77"/>
      <c r="AC32" s="77"/>
      <c r="AD32" s="60">
        <f>D32-AS32</f>
        <v>44.730000000000004</v>
      </c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55">
        <f>SUM(AE32:AR32,R32:AC32,G32:P32)</f>
        <v>0.04</v>
      </c>
      <c r="AT32" s="58">
        <f>AD48</f>
        <v>49.430000000000007</v>
      </c>
      <c r="AU32" s="45"/>
    </row>
    <row r="33" spans="1:47" s="61" customFormat="1" ht="15">
      <c r="A33" s="50" t="s">
        <v>170</v>
      </c>
      <c r="B33" s="51" t="s">
        <v>89</v>
      </c>
      <c r="C33" s="58" t="s">
        <v>94</v>
      </c>
      <c r="D33" s="85">
        <v>0</v>
      </c>
      <c r="E33" s="59">
        <f t="shared" si="6"/>
        <v>0</v>
      </c>
      <c r="F33" s="55">
        <f t="shared" si="4"/>
        <v>0</v>
      </c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55">
        <f>SUM(R33:AD33,AF33:AQ33)</f>
        <v>0</v>
      </c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60">
        <f>D33-AS33</f>
        <v>0</v>
      </c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55">
        <f>SUM(AF33:AR33,R33:AD33,G33:P33)</f>
        <v>0</v>
      </c>
      <c r="AT33" s="58">
        <f>AE48</f>
        <v>0</v>
      </c>
      <c r="AU33" s="45"/>
    </row>
    <row r="34" spans="1:47" s="61" customFormat="1" ht="15">
      <c r="A34" s="50" t="s">
        <v>171</v>
      </c>
      <c r="B34" s="51" t="s">
        <v>90</v>
      </c>
      <c r="C34" s="58" t="s">
        <v>98</v>
      </c>
      <c r="D34" s="85">
        <v>1.43</v>
      </c>
      <c r="E34" s="59">
        <f t="shared" si="6"/>
        <v>0</v>
      </c>
      <c r="F34" s="55">
        <f t="shared" si="4"/>
        <v>0</v>
      </c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55">
        <f>SUM(R34:AE34,AG34:AQ34)</f>
        <v>0.57000000000000006</v>
      </c>
      <c r="R34" s="77"/>
      <c r="S34" s="77"/>
      <c r="T34" s="77"/>
      <c r="U34" s="77"/>
      <c r="V34" s="77"/>
      <c r="W34" s="77"/>
      <c r="X34" s="77"/>
      <c r="Y34" s="77"/>
      <c r="Z34" s="77">
        <v>0.27</v>
      </c>
      <c r="AA34" s="77"/>
      <c r="AB34" s="77"/>
      <c r="AC34" s="77"/>
      <c r="AD34" s="77"/>
      <c r="AE34" s="77"/>
      <c r="AF34" s="60">
        <f>D34-AS34</f>
        <v>0.85999999999999988</v>
      </c>
      <c r="AG34" s="77"/>
      <c r="AH34" s="77"/>
      <c r="AI34" s="77"/>
      <c r="AJ34" s="77"/>
      <c r="AK34" s="77"/>
      <c r="AL34" s="77">
        <v>0.3</v>
      </c>
      <c r="AM34" s="77"/>
      <c r="AN34" s="77"/>
      <c r="AO34" s="77"/>
      <c r="AP34" s="77"/>
      <c r="AQ34" s="77"/>
      <c r="AR34" s="77"/>
      <c r="AS34" s="55">
        <f>SUM(AG34:AR34,R34:AE34,G34:P34)</f>
        <v>0.57000000000000006</v>
      </c>
      <c r="AT34" s="58">
        <f>AF48</f>
        <v>0.85999999999999988</v>
      </c>
      <c r="AU34" s="45"/>
    </row>
    <row r="35" spans="1:47" s="61" customFormat="1" ht="18">
      <c r="A35" s="50" t="s">
        <v>172</v>
      </c>
      <c r="B35" s="51" t="s">
        <v>113</v>
      </c>
      <c r="C35" s="58" t="s">
        <v>95</v>
      </c>
      <c r="D35" s="85">
        <v>0</v>
      </c>
      <c r="E35" s="59">
        <f t="shared" si="6"/>
        <v>0</v>
      </c>
      <c r="F35" s="55">
        <f t="shared" si="4"/>
        <v>0</v>
      </c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55">
        <f>SUM(R35:AF35,AH35:AQ35)</f>
        <v>0</v>
      </c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60">
        <f>D35-AS35</f>
        <v>0</v>
      </c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55">
        <f>SUM(AH35:AR35,R35:AF35,G35:P35)</f>
        <v>0</v>
      </c>
      <c r="AT35" s="58">
        <f>AG48</f>
        <v>0</v>
      </c>
      <c r="AU35" s="45"/>
    </row>
    <row r="36" spans="1:47" s="61" customFormat="1" ht="15">
      <c r="A36" s="50" t="s">
        <v>173</v>
      </c>
      <c r="B36" s="51" t="s">
        <v>117</v>
      </c>
      <c r="C36" s="58" t="s">
        <v>114</v>
      </c>
      <c r="D36" s="85">
        <v>0</v>
      </c>
      <c r="E36" s="59">
        <f t="shared" si="6"/>
        <v>0</v>
      </c>
      <c r="F36" s="55">
        <f t="shared" si="4"/>
        <v>0</v>
      </c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55">
        <f>SUM(R36:AG36,AI36:AQ36)</f>
        <v>0</v>
      </c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60">
        <f>D36-AS36</f>
        <v>0</v>
      </c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55">
        <f>SUM(AI36:AR36,R36:AG36,G36:P36)</f>
        <v>0</v>
      </c>
      <c r="AT36" s="58">
        <f>AH48</f>
        <v>0</v>
      </c>
      <c r="AU36" s="45"/>
    </row>
    <row r="37" spans="1:47" s="61" customFormat="1" ht="15">
      <c r="A37" s="50" t="s">
        <v>174</v>
      </c>
      <c r="B37" s="51" t="s">
        <v>91</v>
      </c>
      <c r="C37" s="58" t="s">
        <v>96</v>
      </c>
      <c r="D37" s="85">
        <v>0</v>
      </c>
      <c r="E37" s="59">
        <f t="shared" si="6"/>
        <v>0</v>
      </c>
      <c r="F37" s="55">
        <f t="shared" si="4"/>
        <v>0</v>
      </c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55">
        <f>SUM(R37:AH37,AJ37:AQ37)</f>
        <v>0</v>
      </c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60">
        <f>D37-AS37</f>
        <v>0</v>
      </c>
      <c r="AJ37" s="77"/>
      <c r="AK37" s="77"/>
      <c r="AL37" s="77"/>
      <c r="AM37" s="77"/>
      <c r="AN37" s="77"/>
      <c r="AO37" s="77"/>
      <c r="AP37" s="77"/>
      <c r="AQ37" s="77"/>
      <c r="AR37" s="77"/>
      <c r="AS37" s="55">
        <f>SUM(AJ37:AR37,R37:AH37,G37:P37)</f>
        <v>0</v>
      </c>
      <c r="AT37" s="58">
        <f>AI48</f>
        <v>0</v>
      </c>
      <c r="AU37" s="45"/>
    </row>
    <row r="38" spans="1:47" s="61" customFormat="1" ht="18">
      <c r="A38" s="50" t="s">
        <v>175</v>
      </c>
      <c r="B38" s="51" t="s">
        <v>92</v>
      </c>
      <c r="C38" s="58" t="s">
        <v>43</v>
      </c>
      <c r="D38" s="85">
        <v>10.34</v>
      </c>
      <c r="E38" s="59">
        <f t="shared" si="6"/>
        <v>0</v>
      </c>
      <c r="F38" s="55">
        <f t="shared" si="4"/>
        <v>0</v>
      </c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55">
        <f>SUM(R38:AI38,AK38:AQ38)</f>
        <v>0</v>
      </c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60">
        <f>D38-AS38</f>
        <v>10.34</v>
      </c>
      <c r="AK38" s="77"/>
      <c r="AL38" s="77"/>
      <c r="AM38" s="77"/>
      <c r="AN38" s="77"/>
      <c r="AO38" s="77"/>
      <c r="AP38" s="77"/>
      <c r="AQ38" s="77"/>
      <c r="AR38" s="77"/>
      <c r="AS38" s="55">
        <f>SUM(AK38:AR38,R38:AI38,G38:P38)</f>
        <v>0</v>
      </c>
      <c r="AT38" s="58">
        <f>AJ48</f>
        <v>14.82</v>
      </c>
      <c r="AU38" s="45"/>
    </row>
    <row r="39" spans="1:47" s="61" customFormat="1" ht="18">
      <c r="A39" s="50" t="s">
        <v>177</v>
      </c>
      <c r="B39" s="51" t="s">
        <v>99</v>
      </c>
      <c r="C39" s="58" t="s">
        <v>49</v>
      </c>
      <c r="D39" s="85">
        <v>0</v>
      </c>
      <c r="E39" s="59">
        <f t="shared" si="6"/>
        <v>0</v>
      </c>
      <c r="F39" s="55">
        <f t="shared" si="4"/>
        <v>0</v>
      </c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55">
        <f>SUM(R39:AJ39,AL39:AQ39)</f>
        <v>0</v>
      </c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60">
        <f>D39-AS39</f>
        <v>0</v>
      </c>
      <c r="AL39" s="77"/>
      <c r="AM39" s="77"/>
      <c r="AN39" s="77"/>
      <c r="AO39" s="77"/>
      <c r="AP39" s="77"/>
      <c r="AQ39" s="77"/>
      <c r="AR39" s="77"/>
      <c r="AS39" s="55">
        <f>SUM(AL39:AR39,R39:AJ39,G39:P39)</f>
        <v>0</v>
      </c>
      <c r="AT39" s="58">
        <f>AK48</f>
        <v>0</v>
      </c>
      <c r="AU39" s="45"/>
    </row>
    <row r="40" spans="1:47" s="61" customFormat="1" ht="15">
      <c r="A40" s="50" t="s">
        <v>178</v>
      </c>
      <c r="B40" s="51" t="s">
        <v>144</v>
      </c>
      <c r="C40" s="58" t="s">
        <v>142</v>
      </c>
      <c r="D40" s="85">
        <v>1.0900000000000001</v>
      </c>
      <c r="E40" s="59">
        <f t="shared" si="6"/>
        <v>0</v>
      </c>
      <c r="F40" s="55">
        <f t="shared" si="4"/>
        <v>0</v>
      </c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55">
        <f>SUM(R40:AK40,AM40:AQ40)</f>
        <v>0.33</v>
      </c>
      <c r="R40" s="77"/>
      <c r="S40" s="77"/>
      <c r="T40" s="77"/>
      <c r="U40" s="77"/>
      <c r="V40" s="77"/>
      <c r="W40" s="77">
        <v>0.06</v>
      </c>
      <c r="X40" s="77"/>
      <c r="Y40" s="77"/>
      <c r="Z40" s="77"/>
      <c r="AA40" s="77"/>
      <c r="AB40" s="77"/>
      <c r="AC40" s="77"/>
      <c r="AD40" s="77">
        <v>0.27</v>
      </c>
      <c r="AE40" s="77"/>
      <c r="AF40" s="77"/>
      <c r="AG40" s="77"/>
      <c r="AH40" s="77"/>
      <c r="AI40" s="77"/>
      <c r="AJ40" s="77"/>
      <c r="AK40" s="77"/>
      <c r="AL40" s="60">
        <f>D40-AS40</f>
        <v>0.76</v>
      </c>
      <c r="AM40" s="77"/>
      <c r="AN40" s="77"/>
      <c r="AO40" s="77"/>
      <c r="AP40" s="77"/>
      <c r="AQ40" s="77"/>
      <c r="AR40" s="77"/>
      <c r="AS40" s="55">
        <f>SUM(AM40:AR40,R40:AK40,G40:P40)</f>
        <v>0.33</v>
      </c>
      <c r="AT40" s="58">
        <f>AL48</f>
        <v>1.06</v>
      </c>
      <c r="AU40" s="45"/>
    </row>
    <row r="41" spans="1:47" s="61" customFormat="1" ht="18">
      <c r="A41" s="50" t="s">
        <v>179</v>
      </c>
      <c r="B41" s="51" t="s">
        <v>145</v>
      </c>
      <c r="C41" s="58" t="s">
        <v>143</v>
      </c>
      <c r="D41" s="85">
        <v>0</v>
      </c>
      <c r="E41" s="59">
        <f t="shared" si="6"/>
        <v>0</v>
      </c>
      <c r="F41" s="55">
        <f t="shared" si="4"/>
        <v>0</v>
      </c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55">
        <f>SUM(R41:AL41,AN41:AQ41)</f>
        <v>0</v>
      </c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60">
        <f>D41-AS41</f>
        <v>0</v>
      </c>
      <c r="AN41" s="77"/>
      <c r="AO41" s="77"/>
      <c r="AP41" s="77"/>
      <c r="AQ41" s="77"/>
      <c r="AR41" s="77"/>
      <c r="AS41" s="55">
        <f>SUM(AN41:AR41,R41:AL41,G41:P41)</f>
        <v>0</v>
      </c>
      <c r="AT41" s="58">
        <f>AM48</f>
        <v>0</v>
      </c>
      <c r="AU41" s="45"/>
    </row>
    <row r="42" spans="1:47" s="61" customFormat="1" ht="15">
      <c r="A42" s="50" t="s">
        <v>180</v>
      </c>
      <c r="B42" s="51" t="s">
        <v>141</v>
      </c>
      <c r="C42" s="58" t="s">
        <v>100</v>
      </c>
      <c r="D42" s="85">
        <v>0.61</v>
      </c>
      <c r="E42" s="59">
        <f t="shared" si="6"/>
        <v>0</v>
      </c>
      <c r="F42" s="55">
        <f t="shared" si="4"/>
        <v>0</v>
      </c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55">
        <f>SUM(R42:AM42,AO42:AQ42)</f>
        <v>0</v>
      </c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60">
        <f>D42-AS42</f>
        <v>0.61</v>
      </c>
      <c r="AO42" s="77"/>
      <c r="AP42" s="77"/>
      <c r="AQ42" s="77"/>
      <c r="AR42" s="77"/>
      <c r="AS42" s="55">
        <f>SUM(AO42:AR42,R42:AM42,G42:P42)</f>
        <v>0</v>
      </c>
      <c r="AT42" s="58">
        <f>AN48</f>
        <v>0.61</v>
      </c>
      <c r="AU42" s="45"/>
    </row>
    <row r="43" spans="1:47" s="61" customFormat="1" ht="15">
      <c r="A43" s="50" t="s">
        <v>181</v>
      </c>
      <c r="B43" s="51" t="s">
        <v>147</v>
      </c>
      <c r="C43" s="58" t="s">
        <v>148</v>
      </c>
      <c r="D43" s="85">
        <v>25.69</v>
      </c>
      <c r="E43" s="59">
        <f t="shared" si="6"/>
        <v>0</v>
      </c>
      <c r="F43" s="55">
        <f t="shared" si="4"/>
        <v>0</v>
      </c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55">
        <f>SUM(R43:AN43,AP43:AQ43)</f>
        <v>0</v>
      </c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60">
        <f>D43-AS43</f>
        <v>25.69</v>
      </c>
      <c r="AP43" s="77"/>
      <c r="AQ43" s="77"/>
      <c r="AR43" s="77"/>
      <c r="AS43" s="55">
        <f>SUM(AP43:AR43,R43:AN43,G43:P43)</f>
        <v>0</v>
      </c>
      <c r="AT43" s="58">
        <f>AO48</f>
        <v>25.69</v>
      </c>
      <c r="AU43" s="45"/>
    </row>
    <row r="44" spans="1:47" s="61" customFormat="1" ht="15">
      <c r="A44" s="50" t="s">
        <v>182</v>
      </c>
      <c r="B44" s="51" t="s">
        <v>146</v>
      </c>
      <c r="C44" s="58" t="s">
        <v>149</v>
      </c>
      <c r="D44" s="85">
        <v>12.1</v>
      </c>
      <c r="E44" s="59">
        <f t="shared" si="6"/>
        <v>6</v>
      </c>
      <c r="F44" s="55">
        <f t="shared" si="4"/>
        <v>0</v>
      </c>
      <c r="G44" s="77"/>
      <c r="H44" s="77"/>
      <c r="I44" s="77"/>
      <c r="J44" s="77"/>
      <c r="K44" s="77"/>
      <c r="L44" s="77"/>
      <c r="M44" s="77"/>
      <c r="N44" s="77">
        <v>6</v>
      </c>
      <c r="O44" s="77"/>
      <c r="P44" s="77"/>
      <c r="Q44" s="55">
        <f>SUM(R44:AO44,AQ44)</f>
        <v>0.5</v>
      </c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>
        <v>0.5</v>
      </c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60">
        <f>D44-AS44</f>
        <v>5.6</v>
      </c>
      <c r="AQ44" s="77"/>
      <c r="AR44" s="77"/>
      <c r="AS44" s="55">
        <f>SUM(AQ44:AR44,R44:AO44,G44:P44)</f>
        <v>6.5</v>
      </c>
      <c r="AT44" s="58">
        <f>AP48</f>
        <v>5.6</v>
      </c>
      <c r="AU44" s="45"/>
    </row>
    <row r="45" spans="1:47" s="61" customFormat="1" ht="15">
      <c r="A45" s="50" t="s">
        <v>183</v>
      </c>
      <c r="B45" s="51" t="s">
        <v>74</v>
      </c>
      <c r="C45" s="58" t="s">
        <v>75</v>
      </c>
      <c r="D45" s="85">
        <v>0</v>
      </c>
      <c r="E45" s="59">
        <f t="shared" si="6"/>
        <v>0</v>
      </c>
      <c r="F45" s="55">
        <f t="shared" si="4"/>
        <v>0</v>
      </c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55">
        <f>SUM(R45:AP45)</f>
        <v>0</v>
      </c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60">
        <f>D45-AS45</f>
        <v>0</v>
      </c>
      <c r="AR45" s="77"/>
      <c r="AS45" s="55">
        <f>SUM(AR45,R45:AP45,G45:P45)</f>
        <v>0</v>
      </c>
      <c r="AT45" s="58">
        <f>AQ48</f>
        <v>0</v>
      </c>
      <c r="AU45" s="45"/>
    </row>
    <row r="46" spans="1:47" s="61" customFormat="1" ht="15">
      <c r="A46" s="63">
        <v>3</v>
      </c>
      <c r="B46" s="64" t="s">
        <v>69</v>
      </c>
      <c r="C46" s="65" t="s">
        <v>82</v>
      </c>
      <c r="D46" s="85">
        <v>16.09</v>
      </c>
      <c r="E46" s="59">
        <f t="shared" si="6"/>
        <v>5</v>
      </c>
      <c r="F46" s="55">
        <f t="shared" si="4"/>
        <v>0</v>
      </c>
      <c r="G46" s="77"/>
      <c r="H46" s="77"/>
      <c r="I46" s="77"/>
      <c r="J46" s="77"/>
      <c r="K46" s="77"/>
      <c r="L46" s="77"/>
      <c r="M46" s="77"/>
      <c r="N46" s="77"/>
      <c r="O46" s="77"/>
      <c r="P46" s="77">
        <v>5</v>
      </c>
      <c r="Q46" s="55">
        <f>SUM(R46:AQ46)</f>
        <v>5.42</v>
      </c>
      <c r="R46" s="77"/>
      <c r="S46" s="77"/>
      <c r="T46" s="77"/>
      <c r="U46" s="77"/>
      <c r="V46" s="77"/>
      <c r="W46" s="77"/>
      <c r="X46" s="77"/>
      <c r="Y46" s="77"/>
      <c r="Z46" s="77">
        <v>0.24</v>
      </c>
      <c r="AA46" s="77"/>
      <c r="AB46" s="77"/>
      <c r="AC46" s="77"/>
      <c r="AD46" s="77">
        <v>0.7</v>
      </c>
      <c r="AE46" s="77"/>
      <c r="AF46" s="77"/>
      <c r="AG46" s="77"/>
      <c r="AH46" s="77"/>
      <c r="AI46" s="77"/>
      <c r="AJ46" s="77">
        <v>4.4800000000000004</v>
      </c>
      <c r="AK46" s="77"/>
      <c r="AL46" s="77"/>
      <c r="AM46" s="77"/>
      <c r="AN46" s="77"/>
      <c r="AO46" s="77"/>
      <c r="AP46" s="77"/>
      <c r="AQ46" s="77"/>
      <c r="AR46" s="60">
        <f>D46-AS46</f>
        <v>5.67</v>
      </c>
      <c r="AS46" s="55">
        <f>SUM(R46:AQ46,G46:P46)</f>
        <v>10.42</v>
      </c>
      <c r="AT46" s="58">
        <f>AR48</f>
        <v>5.67</v>
      </c>
      <c r="AU46" s="45"/>
    </row>
    <row r="47" spans="1:47" ht="16.5" customHeight="1">
      <c r="A47" s="66"/>
      <c r="B47" s="67" t="s">
        <v>110</v>
      </c>
      <c r="C47" s="68"/>
      <c r="D47" s="62"/>
      <c r="E47" s="55">
        <f>SUM(G47:P47)</f>
        <v>16.41</v>
      </c>
      <c r="F47" s="55">
        <f>SUM(G47:H47)</f>
        <v>0</v>
      </c>
      <c r="G47" s="55">
        <f>SUM(G20:G46,G10:G18)</f>
        <v>0</v>
      </c>
      <c r="H47" s="55">
        <f>SUM(H20:H46,H11:H18,H9)</f>
        <v>0</v>
      </c>
      <c r="I47" s="55">
        <f>SUM(I20:I46,I12:I18,I9:I10)</f>
        <v>0</v>
      </c>
      <c r="J47" s="55">
        <f>SUM(J20:J46,J13:J18,J9:J11)</f>
        <v>0</v>
      </c>
      <c r="K47" s="55">
        <f>SUM(K20:K46,K14:K18,K9:K12)</f>
        <v>0</v>
      </c>
      <c r="L47" s="55">
        <f>SUM(L20:L46,L15:L18,L9:L13)</f>
        <v>0</v>
      </c>
      <c r="M47" s="55">
        <f>SUM(M20:M46,M16:M18,M9:M14)</f>
        <v>0</v>
      </c>
      <c r="N47" s="55">
        <f>SUM(N20:N46,N17:N18,N9:N15)</f>
        <v>7.41</v>
      </c>
      <c r="O47" s="55">
        <f>SUM(O20:O46,O18,O9:O16)</f>
        <v>0</v>
      </c>
      <c r="P47" s="55">
        <f>SUM(P20:P46,P9:P17)</f>
        <v>9</v>
      </c>
      <c r="Q47" s="55">
        <f>SUM(R47:AQ47)</f>
        <v>14.8</v>
      </c>
      <c r="R47" s="55">
        <f>SUM(R21:R46,R9:R18)</f>
        <v>0</v>
      </c>
      <c r="S47" s="55">
        <f>SUM(S22:S46,S20,S9:S18)</f>
        <v>0</v>
      </c>
      <c r="T47" s="55">
        <f>SUM(T23:T46,T20:T21,T9:T18)</f>
        <v>0</v>
      </c>
      <c r="U47" s="55">
        <f>SUM(U24:U46,U20:U22,U9:U18)</f>
        <v>0</v>
      </c>
      <c r="V47" s="55">
        <f>SUM(V25:V46,V20:V23,V9:V18)</f>
        <v>0</v>
      </c>
      <c r="W47" s="55">
        <f>SUM(W26:W46,W20:W24,W9:W18)</f>
        <v>0.06</v>
      </c>
      <c r="X47" s="55">
        <f>SUM(X27:X46,X20:X25,X9:X18)</f>
        <v>0</v>
      </c>
      <c r="Y47" s="55">
        <f>SUM(Y28:Y46,Y20:Y26,Y9:Y18)</f>
        <v>0</v>
      </c>
      <c r="Z47" s="55">
        <f>SUM(Z29:Z46,Z20:Z27,Z9:Z18)</f>
        <v>5.26</v>
      </c>
      <c r="AA47" s="55">
        <f>SUM(AA30:AA46,AA20:AA28,AA9:AA18)</f>
        <v>0</v>
      </c>
      <c r="AB47" s="55">
        <f>SUM(AB31:AB46,AB20:AB29,AB9:AB18)</f>
        <v>0</v>
      </c>
      <c r="AC47" s="55">
        <f>SUM(AC32:AC46,AC20:AC30,AC9:AC18)</f>
        <v>0</v>
      </c>
      <c r="AD47" s="55">
        <f>SUM(AD33:AD46,AD20:AD31,AD9:AD18)</f>
        <v>4.7</v>
      </c>
      <c r="AE47" s="55">
        <f>SUM(AE34:AE46,AE20:AE32,AE9:AE18)</f>
        <v>0</v>
      </c>
      <c r="AF47" s="55">
        <f>SUM(AF35:AF46,AF20:AF33,AF9:AF18)</f>
        <v>0</v>
      </c>
      <c r="AG47" s="55">
        <f>SUM(AG36:AG46,AG20:AG34,AG9:AG18)</f>
        <v>0</v>
      </c>
      <c r="AH47" s="55">
        <f>SUM(AH37:AH46,AH20:AH35,AH9:AH18)</f>
        <v>0</v>
      </c>
      <c r="AI47" s="55">
        <f>SUM(AI9:AI18,AI20:AI36,AI38:AI46)</f>
        <v>0</v>
      </c>
      <c r="AJ47" s="55">
        <f>SUM(AJ39:AJ46,AJ20:AJ37,AJ9:AJ18)</f>
        <v>4.4800000000000004</v>
      </c>
      <c r="AK47" s="55">
        <f>SUM(AK40:AK46,AK20:AK38,AK9:AK18)</f>
        <v>0</v>
      </c>
      <c r="AL47" s="55">
        <f>SUM(AL41:AL46,AL20:AL39,AL9:AL18)</f>
        <v>0.3</v>
      </c>
      <c r="AM47" s="55">
        <f>SUM(AM42:AM46,AM20:AM40,AM9:AM18)</f>
        <v>0</v>
      </c>
      <c r="AN47" s="55">
        <f>SUM(AN43:AN46,AN20:AN41,AN9:AN18)</f>
        <v>0</v>
      </c>
      <c r="AO47" s="55">
        <f>SUM(AO44:AO46,AO20:AO42,AO9:AO18)</f>
        <v>0</v>
      </c>
      <c r="AP47" s="55">
        <f>SUM(AP45:AP46,AP20:AP43,AP9:AP18)</f>
        <v>0</v>
      </c>
      <c r="AQ47" s="55">
        <f>SUM(AQ46,AQ20:AQ44,AQ9:AQ18)</f>
        <v>0</v>
      </c>
      <c r="AR47" s="55">
        <f>SUM(AR20:AR45,AR9:AR18)</f>
        <v>0</v>
      </c>
      <c r="AS47" s="62"/>
      <c r="AT47" s="62"/>
    </row>
    <row r="48" spans="1:47" ht="16.5" customHeight="1">
      <c r="A48" s="69"/>
      <c r="B48" s="70" t="s">
        <v>111</v>
      </c>
      <c r="C48" s="71"/>
      <c r="D48" s="72"/>
      <c r="E48" s="72">
        <f>E47+E7</f>
        <v>473.62</v>
      </c>
      <c r="F48" s="72">
        <f>F8+F47</f>
        <v>351.04999999999995</v>
      </c>
      <c r="G48" s="72">
        <f>G47+G9</f>
        <v>351.04999999999995</v>
      </c>
      <c r="H48" s="72">
        <f>H10+H47</f>
        <v>0</v>
      </c>
      <c r="I48" s="72">
        <f>I11+I47</f>
        <v>3.31</v>
      </c>
      <c r="J48" s="72">
        <f>J12+J47</f>
        <v>90.1</v>
      </c>
      <c r="K48" s="72">
        <f>K13+K47</f>
        <v>0</v>
      </c>
      <c r="L48" s="72">
        <f>L14+L47</f>
        <v>0</v>
      </c>
      <c r="M48" s="72">
        <f>M15+M47</f>
        <v>0</v>
      </c>
      <c r="N48" s="72">
        <f>N47+N16</f>
        <v>16.950000000000003</v>
      </c>
      <c r="O48" s="72">
        <f>O47+O17</f>
        <v>0</v>
      </c>
      <c r="P48" s="72">
        <f>P47+P18</f>
        <v>12.21</v>
      </c>
      <c r="Q48" s="72">
        <f>SUM(Q47,Q19)</f>
        <v>204.96</v>
      </c>
      <c r="R48" s="72">
        <f>R47+R20</f>
        <v>0</v>
      </c>
      <c r="S48" s="72">
        <f>S47+S21</f>
        <v>0</v>
      </c>
      <c r="T48" s="72">
        <f>T47+T22</f>
        <v>0</v>
      </c>
      <c r="U48" s="72">
        <f>U47+U23</f>
        <v>0</v>
      </c>
      <c r="V48" s="72">
        <f>+V47+V24</f>
        <v>0</v>
      </c>
      <c r="W48" s="72">
        <f>+W47+W25</f>
        <v>0.06</v>
      </c>
      <c r="X48" s="72">
        <f>X47+X26</f>
        <v>0</v>
      </c>
      <c r="Y48" s="72">
        <f>+Y47+Y27</f>
        <v>0</v>
      </c>
      <c r="Z48" s="72">
        <f>+Z47+Z28</f>
        <v>106.82</v>
      </c>
      <c r="AA48" s="72">
        <f>AA47+AA29</f>
        <v>0</v>
      </c>
      <c r="AB48" s="72">
        <f>AB47+AB30</f>
        <v>0</v>
      </c>
      <c r="AC48" s="72">
        <f>AC47+AC31</f>
        <v>0</v>
      </c>
      <c r="AD48" s="72">
        <f>AD47+AD32</f>
        <v>49.430000000000007</v>
      </c>
      <c r="AE48" s="72">
        <f>AE47+AE33</f>
        <v>0</v>
      </c>
      <c r="AF48" s="72">
        <f>AF47+AF34</f>
        <v>0.85999999999999988</v>
      </c>
      <c r="AG48" s="72">
        <f>AG47+AG35</f>
        <v>0</v>
      </c>
      <c r="AH48" s="72">
        <f>AH47+AH36</f>
        <v>0</v>
      </c>
      <c r="AI48" s="72">
        <f>AI47+AI37</f>
        <v>0</v>
      </c>
      <c r="AJ48" s="72">
        <f>AJ47+AJ38</f>
        <v>14.82</v>
      </c>
      <c r="AK48" s="72">
        <f>AK47+AK39</f>
        <v>0</v>
      </c>
      <c r="AL48" s="72">
        <f>AL47+AL40</f>
        <v>1.06</v>
      </c>
      <c r="AM48" s="72">
        <f>AM47+AM41</f>
        <v>0</v>
      </c>
      <c r="AN48" s="72">
        <f>AN47+AN42</f>
        <v>0.61</v>
      </c>
      <c r="AO48" s="72">
        <f>AO47+AO43</f>
        <v>25.69</v>
      </c>
      <c r="AP48" s="72">
        <f>AP47+AP44</f>
        <v>5.6</v>
      </c>
      <c r="AQ48" s="72">
        <f>AQ47+AQ45</f>
        <v>0</v>
      </c>
      <c r="AR48" s="72">
        <f>AR47+AR46</f>
        <v>5.67</v>
      </c>
      <c r="AS48" s="72"/>
      <c r="AT48" s="72"/>
    </row>
    <row r="50" spans="2:37">
      <c r="B50" s="89" t="s">
        <v>156</v>
      </c>
      <c r="C50" s="90" t="s">
        <v>150</v>
      </c>
      <c r="D50" s="91"/>
    </row>
    <row r="51" spans="2:37" ht="15.75">
      <c r="B51" s="89" t="s">
        <v>157</v>
      </c>
      <c r="C51" s="90" t="s">
        <v>151</v>
      </c>
      <c r="D51" s="91"/>
      <c r="AA51" s="78"/>
      <c r="AB51" s="78"/>
      <c r="AC51" s="78"/>
      <c r="AD51" s="78"/>
      <c r="AE51" s="78"/>
      <c r="AF51" s="78"/>
      <c r="AG51" s="78"/>
      <c r="AH51" s="78"/>
      <c r="AI51" s="78"/>
      <c r="AJ51" s="79"/>
      <c r="AK51" s="79"/>
    </row>
    <row r="52" spans="2:37" ht="15.75">
      <c r="B52" s="89" t="s">
        <v>158</v>
      </c>
      <c r="C52" s="90" t="s">
        <v>115</v>
      </c>
      <c r="D52" s="91"/>
      <c r="AA52" s="78"/>
      <c r="AB52" s="78"/>
      <c r="AC52" s="78"/>
      <c r="AD52" s="78"/>
      <c r="AE52" s="78"/>
      <c r="AF52" s="78"/>
      <c r="AG52" s="78"/>
      <c r="AH52" s="78"/>
      <c r="AI52" s="78"/>
      <c r="AJ52" s="79"/>
      <c r="AK52" s="79"/>
    </row>
    <row r="53" spans="2:37" ht="15.75">
      <c r="AA53" s="78"/>
      <c r="AB53" s="78"/>
      <c r="AC53" s="78"/>
      <c r="AD53" s="78"/>
      <c r="AE53" s="78"/>
      <c r="AF53" s="78"/>
      <c r="AG53" s="78"/>
      <c r="AH53" s="78"/>
      <c r="AI53" s="78"/>
      <c r="AJ53" s="79"/>
      <c r="AK53" s="79"/>
    </row>
    <row r="54" spans="2:37" ht="18">
      <c r="B54" s="123" t="s">
        <v>277</v>
      </c>
      <c r="C54" s="123" t="s">
        <v>268</v>
      </c>
      <c r="D54" s="91"/>
      <c r="AA54" s="78"/>
      <c r="AB54" s="78"/>
      <c r="AC54" s="78"/>
      <c r="AD54" s="78"/>
      <c r="AE54" s="78"/>
      <c r="AF54" s="78"/>
      <c r="AG54" s="78"/>
      <c r="AH54" s="78"/>
      <c r="AI54" s="78"/>
      <c r="AJ54" s="79"/>
      <c r="AK54" s="79"/>
    </row>
    <row r="55" spans="2:37" ht="18">
      <c r="B55" s="123" t="s">
        <v>278</v>
      </c>
      <c r="C55" s="123" t="s">
        <v>269</v>
      </c>
      <c r="D55" s="91"/>
    </row>
    <row r="56" spans="2:37">
      <c r="B56" s="123" t="s">
        <v>279</v>
      </c>
      <c r="C56" s="123" t="s">
        <v>270</v>
      </c>
      <c r="D56" s="91"/>
    </row>
    <row r="57" spans="2:37">
      <c r="B57" s="123" t="s">
        <v>280</v>
      </c>
      <c r="C57" s="123" t="s">
        <v>271</v>
      </c>
      <c r="D57" s="91"/>
    </row>
    <row r="58" spans="2:37">
      <c r="B58" s="123" t="s">
        <v>281</v>
      </c>
      <c r="C58" s="123" t="s">
        <v>272</v>
      </c>
      <c r="D58" s="91"/>
    </row>
    <row r="59" spans="2:37" ht="18">
      <c r="B59" s="123" t="s">
        <v>282</v>
      </c>
      <c r="C59" s="123" t="s">
        <v>273</v>
      </c>
      <c r="D59" s="91"/>
    </row>
    <row r="60" spans="2:37" ht="18">
      <c r="B60" s="123" t="s">
        <v>283</v>
      </c>
      <c r="C60" s="123" t="s">
        <v>274</v>
      </c>
      <c r="D60" s="91"/>
    </row>
    <row r="61" spans="2:37">
      <c r="B61" s="123" t="s">
        <v>284</v>
      </c>
      <c r="C61" s="123" t="s">
        <v>275</v>
      </c>
      <c r="D61" s="91"/>
    </row>
    <row r="62" spans="2:37" ht="18">
      <c r="B62" s="123" t="s">
        <v>285</v>
      </c>
      <c r="C62" s="123" t="s">
        <v>276</v>
      </c>
      <c r="D62" s="91"/>
    </row>
    <row r="64" spans="2:37">
      <c r="B64" s="76"/>
    </row>
  </sheetData>
  <mergeCells count="11">
    <mergeCell ref="B5:B6"/>
    <mergeCell ref="C5:C6"/>
    <mergeCell ref="D5:D6"/>
    <mergeCell ref="A1:B1"/>
    <mergeCell ref="A2:AS2"/>
    <mergeCell ref="A3:AT3"/>
    <mergeCell ref="AQ4:AT4"/>
    <mergeCell ref="F5:AR5"/>
    <mergeCell ref="AS5:AS6"/>
    <mergeCell ref="AT5:AT6"/>
    <mergeCell ref="A5:A6"/>
  </mergeCells>
  <phoneticPr fontId="28" type="noConversion"/>
  <pageMargins left="0.47" right="0.16" top="0.64" bottom="0.2" header="0.56999999999999995" footer="0.16"/>
  <pageSetup paperSize="8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64"/>
  <sheetViews>
    <sheetView zoomScaleNormal="100" workbookViewId="0">
      <pane xSplit="4" ySplit="6" topLeftCell="E40" activePane="bottomRight" state="frozen"/>
      <selection activeCell="L52" sqref="L52"/>
      <selection pane="topRight" activeCell="L52" sqref="L52"/>
      <selection pane="bottomLeft" activeCell="L52" sqref="L52"/>
      <selection pane="bottomRight" activeCell="L52" sqref="L52"/>
    </sheetView>
  </sheetViews>
  <sheetFormatPr defaultColWidth="7.85546875" defaultRowHeight="12.75"/>
  <cols>
    <col min="1" max="1" width="3.7109375" style="73" customWidth="1"/>
    <col min="2" max="2" width="21.5703125" style="74" customWidth="1"/>
    <col min="3" max="3" width="5.140625" style="75" customWidth="1"/>
    <col min="4" max="4" width="8.7109375" style="45" customWidth="1"/>
    <col min="5" max="7" width="5.7109375" style="45" bestFit="1" customWidth="1"/>
    <col min="8" max="8" width="4.28515625" style="45" bestFit="1" customWidth="1"/>
    <col min="9" max="9" width="5" style="45" bestFit="1" customWidth="1"/>
    <col min="10" max="10" width="5.7109375" style="45" bestFit="1" customWidth="1"/>
    <col min="11" max="11" width="4" style="45" bestFit="1" customWidth="1"/>
    <col min="12" max="12" width="4.140625" style="45" bestFit="1" customWidth="1"/>
    <col min="13" max="13" width="5.7109375" style="45" bestFit="1" customWidth="1"/>
    <col min="14" max="14" width="4.28515625" style="45" bestFit="1" customWidth="1"/>
    <col min="15" max="15" width="4" style="45" bestFit="1" customWidth="1"/>
    <col min="16" max="16" width="5" style="45" bestFit="1" customWidth="1"/>
    <col min="17" max="17" width="5.7109375" style="45" bestFit="1" customWidth="1"/>
    <col min="18" max="18" width="4" style="45" bestFit="1" customWidth="1"/>
    <col min="19" max="19" width="4.140625" style="45" bestFit="1" customWidth="1"/>
    <col min="20" max="21" width="3.7109375" style="45" bestFit="1" customWidth="1"/>
    <col min="22" max="22" width="4" style="45" bestFit="1" customWidth="1"/>
    <col min="23" max="24" width="4.28515625" style="45" bestFit="1" customWidth="1"/>
    <col min="25" max="25" width="3.7109375" style="45" bestFit="1" customWidth="1"/>
    <col min="26" max="26" width="5.7109375" style="45" bestFit="1" customWidth="1"/>
    <col min="27" max="27" width="4" style="45" bestFit="1" customWidth="1"/>
    <col min="28" max="28" width="3.85546875" style="45" bestFit="1" customWidth="1"/>
    <col min="29" max="29" width="4.28515625" style="45" bestFit="1" customWidth="1"/>
    <col min="30" max="30" width="5" style="45" bestFit="1" customWidth="1"/>
    <col min="31" max="31" width="4" style="45" bestFit="1" customWidth="1"/>
    <col min="32" max="32" width="4.28515625" style="45" bestFit="1" customWidth="1"/>
    <col min="33" max="33" width="3.7109375" style="45" bestFit="1" customWidth="1"/>
    <col min="34" max="35" width="4.28515625" style="45" bestFit="1" customWidth="1"/>
    <col min="36" max="36" width="5" style="45" bestFit="1" customWidth="1"/>
    <col min="37" max="38" width="4.28515625" style="45" bestFit="1" customWidth="1"/>
    <col min="39" max="39" width="3.85546875" style="45" bestFit="1" customWidth="1"/>
    <col min="40" max="40" width="4.28515625" style="45" bestFit="1" customWidth="1"/>
    <col min="41" max="41" width="5" style="45" bestFit="1" customWidth="1"/>
    <col min="42" max="42" width="4.28515625" style="45" bestFit="1" customWidth="1"/>
    <col min="43" max="43" width="4.140625" style="45" bestFit="1" customWidth="1"/>
    <col min="44" max="44" width="5" style="45" bestFit="1" customWidth="1"/>
    <col min="45" max="45" width="7.42578125" style="45" bestFit="1" customWidth="1"/>
    <col min="46" max="46" width="7.7109375" style="45" bestFit="1" customWidth="1"/>
    <col min="47" max="48" width="9.85546875" style="45" customWidth="1"/>
    <col min="49" max="16384" width="7.85546875" style="45"/>
  </cols>
  <sheetData>
    <row r="1" spans="1:48" ht="15.75">
      <c r="A1" s="460" t="s">
        <v>197</v>
      </c>
      <c r="B1" s="460"/>
      <c r="C1" s="80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</row>
    <row r="2" spans="1:48" ht="14.25" customHeight="1">
      <c r="A2" s="461" t="s">
        <v>0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81"/>
    </row>
    <row r="3" spans="1:48" ht="15.75">
      <c r="A3" s="415" t="s">
        <v>198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5"/>
      <c r="AG3" s="415"/>
      <c r="AH3" s="415"/>
      <c r="AI3" s="415"/>
      <c r="AJ3" s="415"/>
      <c r="AK3" s="415"/>
      <c r="AL3" s="415"/>
      <c r="AM3" s="415"/>
      <c r="AN3" s="415"/>
      <c r="AO3" s="415"/>
      <c r="AP3" s="415"/>
      <c r="AQ3" s="415"/>
      <c r="AR3" s="415"/>
      <c r="AS3" s="415"/>
      <c r="AT3" s="415"/>
    </row>
    <row r="4" spans="1:48" ht="15.75">
      <c r="A4" s="44"/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69" t="s">
        <v>28</v>
      </c>
      <c r="AR4" s="469"/>
      <c r="AS4" s="469"/>
      <c r="AT4" s="469"/>
    </row>
    <row r="5" spans="1:48" ht="14.25" customHeight="1">
      <c r="A5" s="470" t="s">
        <v>16</v>
      </c>
      <c r="B5" s="471" t="s">
        <v>155</v>
      </c>
      <c r="C5" s="466" t="s">
        <v>20</v>
      </c>
      <c r="D5" s="468" t="s">
        <v>127</v>
      </c>
      <c r="E5" s="46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8"/>
      <c r="AP5" s="468"/>
      <c r="AQ5" s="468"/>
      <c r="AR5" s="468"/>
      <c r="AS5" s="468" t="s">
        <v>109</v>
      </c>
      <c r="AT5" s="468" t="s">
        <v>184</v>
      </c>
    </row>
    <row r="6" spans="1:48" s="49" customFormat="1" ht="36" customHeight="1">
      <c r="A6" s="470"/>
      <c r="B6" s="472"/>
      <c r="C6" s="467"/>
      <c r="D6" s="468"/>
      <c r="E6" s="47" t="s">
        <v>21</v>
      </c>
      <c r="F6" s="48" t="s">
        <v>79</v>
      </c>
      <c r="G6" s="46" t="s">
        <v>77</v>
      </c>
      <c r="H6" s="46" t="s">
        <v>190</v>
      </c>
      <c r="I6" s="46" t="s">
        <v>51</v>
      </c>
      <c r="J6" s="46" t="s">
        <v>39</v>
      </c>
      <c r="K6" s="46" t="s">
        <v>22</v>
      </c>
      <c r="L6" s="46" t="s">
        <v>23</v>
      </c>
      <c r="M6" s="46" t="s">
        <v>40</v>
      </c>
      <c r="N6" s="46" t="s">
        <v>71</v>
      </c>
      <c r="O6" s="46" t="s">
        <v>46</v>
      </c>
      <c r="P6" s="46" t="s">
        <v>53</v>
      </c>
      <c r="Q6" s="47" t="s">
        <v>24</v>
      </c>
      <c r="R6" s="46" t="s">
        <v>25</v>
      </c>
      <c r="S6" s="46" t="s">
        <v>26</v>
      </c>
      <c r="T6" s="46" t="s">
        <v>118</v>
      </c>
      <c r="U6" s="46" t="s">
        <v>121</v>
      </c>
      <c r="V6" s="46" t="s">
        <v>122</v>
      </c>
      <c r="W6" s="46" t="s">
        <v>120</v>
      </c>
      <c r="X6" s="46" t="s">
        <v>48</v>
      </c>
      <c r="Y6" s="46" t="s">
        <v>41</v>
      </c>
      <c r="Z6" s="46" t="s">
        <v>27</v>
      </c>
      <c r="AA6" s="46" t="s">
        <v>140</v>
      </c>
      <c r="AB6" s="46" t="s">
        <v>119</v>
      </c>
      <c r="AC6" s="46" t="s">
        <v>70</v>
      </c>
      <c r="AD6" s="46" t="s">
        <v>93</v>
      </c>
      <c r="AE6" s="46" t="s">
        <v>94</v>
      </c>
      <c r="AF6" s="46" t="s">
        <v>98</v>
      </c>
      <c r="AG6" s="46" t="s">
        <v>95</v>
      </c>
      <c r="AH6" s="46" t="s">
        <v>114</v>
      </c>
      <c r="AI6" s="46" t="s">
        <v>96</v>
      </c>
      <c r="AJ6" s="46" t="s">
        <v>43</v>
      </c>
      <c r="AK6" s="46" t="s">
        <v>49</v>
      </c>
      <c r="AL6" s="46" t="s">
        <v>142</v>
      </c>
      <c r="AM6" s="46" t="s">
        <v>143</v>
      </c>
      <c r="AN6" s="46" t="s">
        <v>100</v>
      </c>
      <c r="AO6" s="46" t="s">
        <v>148</v>
      </c>
      <c r="AP6" s="46" t="s">
        <v>149</v>
      </c>
      <c r="AQ6" s="46" t="s">
        <v>75</v>
      </c>
      <c r="AR6" s="46" t="s">
        <v>82</v>
      </c>
      <c r="AS6" s="468"/>
      <c r="AT6" s="468"/>
    </row>
    <row r="7" spans="1:48" s="49" customFormat="1" ht="17.25" customHeight="1">
      <c r="A7" s="50">
        <v>1</v>
      </c>
      <c r="B7" s="51" t="s">
        <v>31</v>
      </c>
      <c r="C7" s="52" t="s">
        <v>21</v>
      </c>
      <c r="D7" s="85">
        <v>901.13</v>
      </c>
      <c r="E7" s="53">
        <f>D7-AS7</f>
        <v>856.47</v>
      </c>
      <c r="F7" s="54">
        <f>SUM(F11:F18)</f>
        <v>0</v>
      </c>
      <c r="G7" s="54">
        <f>SUM(G10:G18)</f>
        <v>0</v>
      </c>
      <c r="H7" s="54">
        <f>SUM(H9,H11:H18)</f>
        <v>0</v>
      </c>
      <c r="I7" s="54">
        <f>SUM(I9:I10,I12:I18)</f>
        <v>0</v>
      </c>
      <c r="J7" s="54">
        <f>SUM(J9:J11,J13:J18)</f>
        <v>0</v>
      </c>
      <c r="K7" s="54">
        <f>SUM(K9:K12,K14:K18)</f>
        <v>0</v>
      </c>
      <c r="L7" s="54">
        <f>SUM(L9:L13,L15:L18)</f>
        <v>0</v>
      </c>
      <c r="M7" s="54">
        <f>SUM(M9:M14,M16:M18)</f>
        <v>0</v>
      </c>
      <c r="N7" s="54">
        <f>SUM(N9:N15,N17:N18)</f>
        <v>0</v>
      </c>
      <c r="O7" s="54">
        <f>SUM(O9:O16,O18)</f>
        <v>0</v>
      </c>
      <c r="P7" s="54">
        <f>SUM(P9:P17)</f>
        <v>3.5</v>
      </c>
      <c r="Q7" s="55">
        <f>SUM(Q9:Q18)</f>
        <v>41.16</v>
      </c>
      <c r="R7" s="54">
        <f>SUM(R9:R18)</f>
        <v>0</v>
      </c>
      <c r="S7" s="54">
        <f t="shared" ref="S7:AR7" si="0">SUM(S9:S18)</f>
        <v>0</v>
      </c>
      <c r="T7" s="54">
        <f t="shared" si="0"/>
        <v>0</v>
      </c>
      <c r="U7" s="54">
        <f t="shared" si="0"/>
        <v>0</v>
      </c>
      <c r="V7" s="54">
        <f t="shared" si="0"/>
        <v>0</v>
      </c>
      <c r="W7" s="54">
        <f t="shared" si="0"/>
        <v>1.1200000000000001</v>
      </c>
      <c r="X7" s="54">
        <f t="shared" si="0"/>
        <v>2</v>
      </c>
      <c r="Y7" s="54">
        <f t="shared" si="0"/>
        <v>0</v>
      </c>
      <c r="Z7" s="54">
        <f t="shared" si="0"/>
        <v>30.740000000000002</v>
      </c>
      <c r="AA7" s="54">
        <f t="shared" si="0"/>
        <v>0</v>
      </c>
      <c r="AB7" s="54">
        <f t="shared" si="0"/>
        <v>0</v>
      </c>
      <c r="AC7" s="54">
        <f t="shared" si="0"/>
        <v>0</v>
      </c>
      <c r="AD7" s="54">
        <f t="shared" si="0"/>
        <v>3.8</v>
      </c>
      <c r="AE7" s="54">
        <f t="shared" si="0"/>
        <v>0</v>
      </c>
      <c r="AF7" s="54">
        <f t="shared" si="0"/>
        <v>0</v>
      </c>
      <c r="AG7" s="54">
        <f t="shared" si="0"/>
        <v>0</v>
      </c>
      <c r="AH7" s="54">
        <f t="shared" si="0"/>
        <v>0</v>
      </c>
      <c r="AI7" s="54">
        <f t="shared" si="0"/>
        <v>3</v>
      </c>
      <c r="AJ7" s="54">
        <f t="shared" si="0"/>
        <v>0.5</v>
      </c>
      <c r="AK7" s="54">
        <f t="shared" si="0"/>
        <v>0</v>
      </c>
      <c r="AL7" s="54">
        <f t="shared" si="0"/>
        <v>0</v>
      </c>
      <c r="AM7" s="54">
        <f t="shared" si="0"/>
        <v>0</v>
      </c>
      <c r="AN7" s="54">
        <f t="shared" si="0"/>
        <v>0</v>
      </c>
      <c r="AO7" s="54">
        <f t="shared" si="0"/>
        <v>0</v>
      </c>
      <c r="AP7" s="54">
        <f t="shared" si="0"/>
        <v>0</v>
      </c>
      <c r="AQ7" s="54">
        <f t="shared" si="0"/>
        <v>0</v>
      </c>
      <c r="AR7" s="54">
        <f t="shared" si="0"/>
        <v>0</v>
      </c>
      <c r="AS7" s="56">
        <f>SUM(AS9:AS18)</f>
        <v>44.66</v>
      </c>
      <c r="AT7" s="57">
        <f>E48</f>
        <v>864.47</v>
      </c>
      <c r="AV7" s="132" t="s">
        <v>193</v>
      </c>
    </row>
    <row r="8" spans="1:48" s="61" customFormat="1" ht="15">
      <c r="A8" s="50" t="s">
        <v>1</v>
      </c>
      <c r="B8" s="51" t="s">
        <v>78</v>
      </c>
      <c r="C8" s="58" t="s">
        <v>79</v>
      </c>
      <c r="D8" s="85">
        <v>497.85</v>
      </c>
      <c r="E8" s="59">
        <f>SUM(I8:P8)</f>
        <v>3.5</v>
      </c>
      <c r="F8" s="60">
        <f>D8-AS8</f>
        <v>466.77000000000004</v>
      </c>
      <c r="G8" s="55">
        <f>SUM(G10)</f>
        <v>0</v>
      </c>
      <c r="H8" s="55">
        <f>SUM(H9)</f>
        <v>0</v>
      </c>
      <c r="I8" s="55">
        <f>SUM(I9:I10)</f>
        <v>0</v>
      </c>
      <c r="J8" s="55">
        <f t="shared" ref="J8:AS8" si="1">SUM(J9:J10)</f>
        <v>0</v>
      </c>
      <c r="K8" s="55">
        <f t="shared" si="1"/>
        <v>0</v>
      </c>
      <c r="L8" s="55">
        <f t="shared" si="1"/>
        <v>0</v>
      </c>
      <c r="M8" s="55">
        <f t="shared" si="1"/>
        <v>0</v>
      </c>
      <c r="N8" s="55">
        <f t="shared" si="1"/>
        <v>0</v>
      </c>
      <c r="O8" s="55">
        <f t="shared" si="1"/>
        <v>0</v>
      </c>
      <c r="P8" s="55">
        <f t="shared" si="1"/>
        <v>3.5</v>
      </c>
      <c r="Q8" s="55">
        <f>SUM(Q9:Q10)</f>
        <v>27.580000000000002</v>
      </c>
      <c r="R8" s="55">
        <f t="shared" si="1"/>
        <v>0</v>
      </c>
      <c r="S8" s="55">
        <f t="shared" si="1"/>
        <v>0</v>
      </c>
      <c r="T8" s="55">
        <f t="shared" si="1"/>
        <v>0</v>
      </c>
      <c r="U8" s="55">
        <f t="shared" si="1"/>
        <v>0</v>
      </c>
      <c r="V8" s="55">
        <f t="shared" si="1"/>
        <v>0</v>
      </c>
      <c r="W8" s="55">
        <f t="shared" si="1"/>
        <v>1.1200000000000001</v>
      </c>
      <c r="X8" s="55">
        <f t="shared" si="1"/>
        <v>2</v>
      </c>
      <c r="Y8" s="55">
        <f t="shared" si="1"/>
        <v>0</v>
      </c>
      <c r="Z8" s="55">
        <f t="shared" si="1"/>
        <v>22.46</v>
      </c>
      <c r="AA8" s="55">
        <f t="shared" si="1"/>
        <v>0</v>
      </c>
      <c r="AB8" s="55">
        <f t="shared" si="1"/>
        <v>0</v>
      </c>
      <c r="AC8" s="55">
        <f t="shared" si="1"/>
        <v>0</v>
      </c>
      <c r="AD8" s="55">
        <f t="shared" si="1"/>
        <v>1.5</v>
      </c>
      <c r="AE8" s="55">
        <f t="shared" si="1"/>
        <v>0</v>
      </c>
      <c r="AF8" s="55">
        <f t="shared" si="1"/>
        <v>0</v>
      </c>
      <c r="AG8" s="55">
        <f t="shared" si="1"/>
        <v>0</v>
      </c>
      <c r="AH8" s="55">
        <f t="shared" si="1"/>
        <v>0</v>
      </c>
      <c r="AI8" s="55">
        <f t="shared" si="1"/>
        <v>0</v>
      </c>
      <c r="AJ8" s="55">
        <f t="shared" si="1"/>
        <v>0.5</v>
      </c>
      <c r="AK8" s="55">
        <f t="shared" si="1"/>
        <v>0</v>
      </c>
      <c r="AL8" s="55">
        <f t="shared" si="1"/>
        <v>0</v>
      </c>
      <c r="AM8" s="55">
        <f t="shared" si="1"/>
        <v>0</v>
      </c>
      <c r="AN8" s="55">
        <f t="shared" si="1"/>
        <v>0</v>
      </c>
      <c r="AO8" s="55">
        <f t="shared" si="1"/>
        <v>0</v>
      </c>
      <c r="AP8" s="55">
        <f t="shared" si="1"/>
        <v>0</v>
      </c>
      <c r="AQ8" s="55">
        <f t="shared" si="1"/>
        <v>0</v>
      </c>
      <c r="AR8" s="55">
        <f t="shared" si="1"/>
        <v>0</v>
      </c>
      <c r="AS8" s="55">
        <f t="shared" si="1"/>
        <v>31.080000000000002</v>
      </c>
      <c r="AT8" s="58">
        <f>F48</f>
        <v>466.77000000000004</v>
      </c>
      <c r="AU8" s="45"/>
      <c r="AV8" s="132" t="s">
        <v>194</v>
      </c>
    </row>
    <row r="9" spans="1:48" s="61" customFormat="1" ht="15">
      <c r="A9" s="50"/>
      <c r="B9" s="51" t="s">
        <v>191</v>
      </c>
      <c r="C9" s="58" t="s">
        <v>77</v>
      </c>
      <c r="D9" s="85">
        <v>496.33</v>
      </c>
      <c r="E9" s="59">
        <f>SUM(H9:P9)</f>
        <v>3.5</v>
      </c>
      <c r="F9" s="55">
        <f>SUM(H9)</f>
        <v>0</v>
      </c>
      <c r="G9" s="60">
        <f>D9-AS9</f>
        <v>465.25</v>
      </c>
      <c r="H9" s="77"/>
      <c r="I9" s="77"/>
      <c r="J9" s="77"/>
      <c r="K9" s="77"/>
      <c r="L9" s="77"/>
      <c r="M9" s="77"/>
      <c r="N9" s="77"/>
      <c r="O9" s="77"/>
      <c r="P9" s="77">
        <v>3.5</v>
      </c>
      <c r="Q9" s="55">
        <f>SUM(R9:AQ9)</f>
        <v>27.580000000000002</v>
      </c>
      <c r="R9" s="77"/>
      <c r="S9" s="77"/>
      <c r="T9" s="77"/>
      <c r="U9" s="77"/>
      <c r="V9" s="77"/>
      <c r="W9" s="77">
        <v>1.1200000000000001</v>
      </c>
      <c r="X9" s="77">
        <v>2</v>
      </c>
      <c r="Y9" s="77"/>
      <c r="Z9" s="77">
        <v>22.46</v>
      </c>
      <c r="AA9" s="77"/>
      <c r="AB9" s="77"/>
      <c r="AC9" s="77"/>
      <c r="AD9" s="77">
        <v>1.5</v>
      </c>
      <c r="AE9" s="77"/>
      <c r="AF9" s="77"/>
      <c r="AG9" s="77"/>
      <c r="AH9" s="77"/>
      <c r="AI9" s="77"/>
      <c r="AJ9" s="77">
        <v>0.5</v>
      </c>
      <c r="AK9" s="77"/>
      <c r="AL9" s="77"/>
      <c r="AM9" s="77"/>
      <c r="AN9" s="77"/>
      <c r="AO9" s="77"/>
      <c r="AP9" s="77"/>
      <c r="AQ9" s="77"/>
      <c r="AR9" s="77"/>
      <c r="AS9" s="55">
        <f>SUM(R9:AR9,H9:P9)</f>
        <v>31.080000000000002</v>
      </c>
      <c r="AT9" s="58">
        <f>G48</f>
        <v>465.25</v>
      </c>
      <c r="AU9" s="45"/>
      <c r="AV9" s="132" t="s">
        <v>195</v>
      </c>
    </row>
    <row r="10" spans="1:48" s="61" customFormat="1" ht="15">
      <c r="A10" s="50"/>
      <c r="B10" s="51" t="s">
        <v>192</v>
      </c>
      <c r="C10" s="58" t="s">
        <v>190</v>
      </c>
      <c r="D10" s="85">
        <v>1.52</v>
      </c>
      <c r="E10" s="59">
        <f>SUM(G10,I10:P10)</f>
        <v>0</v>
      </c>
      <c r="F10" s="55">
        <f>SUM(G10)</f>
        <v>0</v>
      </c>
      <c r="G10" s="77"/>
      <c r="H10" s="60">
        <f>D10-AS10</f>
        <v>1.52</v>
      </c>
      <c r="I10" s="77"/>
      <c r="J10" s="77"/>
      <c r="K10" s="77"/>
      <c r="L10" s="77"/>
      <c r="M10" s="77"/>
      <c r="N10" s="77"/>
      <c r="O10" s="77"/>
      <c r="P10" s="77"/>
      <c r="Q10" s="55">
        <f t="shared" ref="Q10:Q17" si="2">SUM(R10:AQ10)</f>
        <v>0</v>
      </c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55">
        <f>SUM(R10:AR10,I10:P10,G10)</f>
        <v>0</v>
      </c>
      <c r="AT10" s="58">
        <f>H48</f>
        <v>1.52</v>
      </c>
      <c r="AU10" s="45"/>
      <c r="AV10" s="132" t="s">
        <v>196</v>
      </c>
    </row>
    <row r="11" spans="1:48" s="61" customFormat="1" ht="15">
      <c r="A11" s="50" t="s">
        <v>2</v>
      </c>
      <c r="B11" s="51" t="s">
        <v>102</v>
      </c>
      <c r="C11" s="58" t="s">
        <v>51</v>
      </c>
      <c r="D11" s="85">
        <v>44.76</v>
      </c>
      <c r="E11" s="59">
        <f>SUM(G11:H11,J11:P11)</f>
        <v>0</v>
      </c>
      <c r="F11" s="55">
        <f>SUM(G11:H11)</f>
        <v>0</v>
      </c>
      <c r="G11" s="77"/>
      <c r="H11" s="77"/>
      <c r="I11" s="60">
        <f>D11-AS11</f>
        <v>40.479999999999997</v>
      </c>
      <c r="J11" s="77"/>
      <c r="K11" s="77"/>
      <c r="L11" s="77"/>
      <c r="M11" s="77"/>
      <c r="N11" s="77"/>
      <c r="O11" s="77"/>
      <c r="P11" s="77"/>
      <c r="Q11" s="55">
        <f t="shared" si="2"/>
        <v>4.2799999999999994</v>
      </c>
      <c r="R11" s="77"/>
      <c r="S11" s="77"/>
      <c r="T11" s="77"/>
      <c r="U11" s="77"/>
      <c r="V11" s="77"/>
      <c r="W11" s="77"/>
      <c r="X11" s="77"/>
      <c r="Y11" s="77"/>
      <c r="Z11" s="77">
        <v>1.98</v>
      </c>
      <c r="AA11" s="77"/>
      <c r="AB11" s="77"/>
      <c r="AC11" s="77"/>
      <c r="AD11" s="77">
        <v>2.2999999999999998</v>
      </c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55">
        <f>SUM(R11:AR11,J11:P11,G11:H11)</f>
        <v>4.2799999999999994</v>
      </c>
      <c r="AT11" s="58">
        <f>I48</f>
        <v>40.479999999999997</v>
      </c>
      <c r="AU11" s="45"/>
    </row>
    <row r="12" spans="1:48" s="61" customFormat="1" ht="15">
      <c r="A12" s="50" t="s">
        <v>3</v>
      </c>
      <c r="B12" s="51" t="s">
        <v>34</v>
      </c>
      <c r="C12" s="58" t="s">
        <v>39</v>
      </c>
      <c r="D12" s="85">
        <v>177.59</v>
      </c>
      <c r="E12" s="59">
        <f>SUM(G12:I12,K12:P12)</f>
        <v>0</v>
      </c>
      <c r="F12" s="55">
        <f t="shared" ref="F12:F17" si="3">SUM(G12:H12)</f>
        <v>0</v>
      </c>
      <c r="G12" s="77"/>
      <c r="H12" s="77"/>
      <c r="I12" s="77"/>
      <c r="J12" s="60">
        <f>D12-AS12</f>
        <v>171.29</v>
      </c>
      <c r="K12" s="77"/>
      <c r="L12" s="77"/>
      <c r="M12" s="77"/>
      <c r="N12" s="77"/>
      <c r="O12" s="77"/>
      <c r="P12" s="77"/>
      <c r="Q12" s="55">
        <f t="shared" si="2"/>
        <v>6.3</v>
      </c>
      <c r="R12" s="77"/>
      <c r="S12" s="77"/>
      <c r="T12" s="77"/>
      <c r="U12" s="77"/>
      <c r="V12" s="77"/>
      <c r="W12" s="77"/>
      <c r="X12" s="77"/>
      <c r="Y12" s="77"/>
      <c r="Z12" s="77">
        <v>6.3</v>
      </c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55">
        <f>SUM(R12:AR12,K12:P12,G12:I12)</f>
        <v>6.3</v>
      </c>
      <c r="AT12" s="58">
        <f>J48</f>
        <v>171.29</v>
      </c>
      <c r="AU12" s="45"/>
    </row>
    <row r="13" spans="1:48" s="61" customFormat="1" ht="15">
      <c r="A13" s="50" t="s">
        <v>4</v>
      </c>
      <c r="B13" s="51" t="s">
        <v>11</v>
      </c>
      <c r="C13" s="58" t="s">
        <v>22</v>
      </c>
      <c r="D13" s="85">
        <v>0</v>
      </c>
      <c r="E13" s="59">
        <f>SUM(G13:J13,L13:P13)</f>
        <v>0</v>
      </c>
      <c r="F13" s="55">
        <f t="shared" si="3"/>
        <v>0</v>
      </c>
      <c r="G13" s="77"/>
      <c r="H13" s="77"/>
      <c r="I13" s="77"/>
      <c r="J13" s="77"/>
      <c r="K13" s="60">
        <f>D13-AS13</f>
        <v>0</v>
      </c>
      <c r="L13" s="77"/>
      <c r="M13" s="77"/>
      <c r="N13" s="77"/>
      <c r="O13" s="77"/>
      <c r="P13" s="77"/>
      <c r="Q13" s="55">
        <f t="shared" si="2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55">
        <f>SUM(R13:AR13,L13:P13,G13:J13)</f>
        <v>0</v>
      </c>
      <c r="AT13" s="58">
        <f>K48</f>
        <v>0</v>
      </c>
      <c r="AU13" s="45"/>
    </row>
    <row r="14" spans="1:48" s="61" customFormat="1" ht="15">
      <c r="A14" s="50" t="s">
        <v>5</v>
      </c>
      <c r="B14" s="51" t="s">
        <v>12</v>
      </c>
      <c r="C14" s="58" t="s">
        <v>23</v>
      </c>
      <c r="D14" s="85">
        <v>0</v>
      </c>
      <c r="E14" s="59">
        <f>SUM(G14:K14,M14:P14)</f>
        <v>0</v>
      </c>
      <c r="F14" s="55">
        <f t="shared" si="3"/>
        <v>0</v>
      </c>
      <c r="G14" s="77"/>
      <c r="H14" s="77"/>
      <c r="I14" s="77"/>
      <c r="J14" s="77"/>
      <c r="K14" s="77"/>
      <c r="L14" s="60">
        <f>D14-AS14</f>
        <v>0</v>
      </c>
      <c r="M14" s="77"/>
      <c r="N14" s="77"/>
      <c r="O14" s="77"/>
      <c r="P14" s="77"/>
      <c r="Q14" s="55">
        <f t="shared" si="2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55">
        <f>SUM(R14:AR14,M14:P14,G14:K14)</f>
        <v>0</v>
      </c>
      <c r="AT14" s="58">
        <f>L48</f>
        <v>0</v>
      </c>
      <c r="AU14" s="45"/>
    </row>
    <row r="15" spans="1:48" s="61" customFormat="1" ht="15">
      <c r="A15" s="50" t="s">
        <v>36</v>
      </c>
      <c r="B15" s="51" t="s">
        <v>35</v>
      </c>
      <c r="C15" s="58" t="s">
        <v>40</v>
      </c>
      <c r="D15" s="85">
        <v>161</v>
      </c>
      <c r="E15" s="59">
        <f>SUM(G15:L15,N15:P15)</f>
        <v>0</v>
      </c>
      <c r="F15" s="55">
        <f t="shared" si="3"/>
        <v>0</v>
      </c>
      <c r="G15" s="77"/>
      <c r="H15" s="77"/>
      <c r="I15" s="77"/>
      <c r="J15" s="77"/>
      <c r="K15" s="77"/>
      <c r="L15" s="77"/>
      <c r="M15" s="60">
        <f>D15-AS15</f>
        <v>158</v>
      </c>
      <c r="N15" s="77"/>
      <c r="O15" s="77"/>
      <c r="P15" s="77"/>
      <c r="Q15" s="55">
        <f t="shared" si="2"/>
        <v>3</v>
      </c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>
        <v>3</v>
      </c>
      <c r="AJ15" s="77"/>
      <c r="AK15" s="77"/>
      <c r="AL15" s="77"/>
      <c r="AM15" s="77"/>
      <c r="AN15" s="77"/>
      <c r="AO15" s="77"/>
      <c r="AP15" s="77"/>
      <c r="AQ15" s="77"/>
      <c r="AR15" s="77"/>
      <c r="AS15" s="55">
        <f>SUM(R15:AR15,N15:P15,G15:L15)</f>
        <v>3</v>
      </c>
      <c r="AT15" s="58">
        <f>M48</f>
        <v>158</v>
      </c>
      <c r="AU15" s="45"/>
    </row>
    <row r="16" spans="1:48" s="61" customFormat="1" ht="15">
      <c r="A16" s="50" t="s">
        <v>37</v>
      </c>
      <c r="B16" s="51" t="s">
        <v>83</v>
      </c>
      <c r="C16" s="58" t="s">
        <v>71</v>
      </c>
      <c r="D16" s="85">
        <v>9.4600000000000009</v>
      </c>
      <c r="E16" s="59">
        <f>SUM(G16:M16,O16:P16)</f>
        <v>0</v>
      </c>
      <c r="F16" s="55">
        <f t="shared" si="3"/>
        <v>0</v>
      </c>
      <c r="G16" s="77"/>
      <c r="H16" s="77"/>
      <c r="I16" s="77"/>
      <c r="J16" s="77"/>
      <c r="K16" s="77"/>
      <c r="L16" s="77"/>
      <c r="M16" s="77"/>
      <c r="N16" s="60">
        <f>D16-AS16</f>
        <v>9.4600000000000009</v>
      </c>
      <c r="O16" s="77"/>
      <c r="P16" s="77"/>
      <c r="Q16" s="55">
        <f t="shared" si="2"/>
        <v>0</v>
      </c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55">
        <f>SUM(R16:AR16,O16:P16,G16:M16)</f>
        <v>0</v>
      </c>
      <c r="AT16" s="58">
        <f>N48</f>
        <v>9.4600000000000009</v>
      </c>
      <c r="AU16" s="45"/>
    </row>
    <row r="17" spans="1:47" s="61" customFormat="1" ht="15">
      <c r="A17" s="50" t="s">
        <v>47</v>
      </c>
      <c r="B17" s="51" t="s">
        <v>45</v>
      </c>
      <c r="C17" s="58" t="s">
        <v>46</v>
      </c>
      <c r="D17" s="85">
        <v>0</v>
      </c>
      <c r="E17" s="59">
        <f>SUM(G17:N17,P17)</f>
        <v>0</v>
      </c>
      <c r="F17" s="55">
        <f t="shared" si="3"/>
        <v>0</v>
      </c>
      <c r="G17" s="77"/>
      <c r="H17" s="77"/>
      <c r="I17" s="77"/>
      <c r="J17" s="77"/>
      <c r="K17" s="77"/>
      <c r="L17" s="77"/>
      <c r="M17" s="77"/>
      <c r="N17" s="77"/>
      <c r="O17" s="60">
        <f>D17-AS17</f>
        <v>0</v>
      </c>
      <c r="P17" s="77"/>
      <c r="Q17" s="55">
        <f t="shared" si="2"/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55">
        <f>SUM(R17:AR17,P17,G17:N17)</f>
        <v>0</v>
      </c>
      <c r="AT17" s="58">
        <f>O48</f>
        <v>0</v>
      </c>
      <c r="AU17" s="45"/>
    </row>
    <row r="18" spans="1:47" s="61" customFormat="1" ht="15">
      <c r="A18" s="50" t="s">
        <v>176</v>
      </c>
      <c r="B18" s="51" t="s">
        <v>52</v>
      </c>
      <c r="C18" s="58" t="s">
        <v>53</v>
      </c>
      <c r="D18" s="85">
        <v>10.46</v>
      </c>
      <c r="E18" s="59">
        <f>SUM(G18:O18)</f>
        <v>0</v>
      </c>
      <c r="F18" s="55">
        <f>SUM(G18:H18)</f>
        <v>0</v>
      </c>
      <c r="G18" s="77"/>
      <c r="H18" s="77"/>
      <c r="I18" s="77"/>
      <c r="J18" s="77"/>
      <c r="K18" s="77"/>
      <c r="L18" s="77"/>
      <c r="M18" s="77"/>
      <c r="N18" s="77"/>
      <c r="O18" s="77"/>
      <c r="P18" s="60">
        <f>D18-AS18</f>
        <v>10.46</v>
      </c>
      <c r="Q18" s="55">
        <f>SUM(R18:AQ18)</f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55">
        <f>SUM(R18:AR18,G18:O18)</f>
        <v>0</v>
      </c>
      <c r="AT18" s="58">
        <f>P48</f>
        <v>18.46</v>
      </c>
      <c r="AU18" s="45"/>
    </row>
    <row r="19" spans="1:47" s="61" customFormat="1" ht="15">
      <c r="A19" s="50">
        <v>2</v>
      </c>
      <c r="B19" s="50" t="s">
        <v>32</v>
      </c>
      <c r="C19" s="58" t="s">
        <v>24</v>
      </c>
      <c r="D19" s="85">
        <v>347.28</v>
      </c>
      <c r="E19" s="59">
        <f>SUM(G19:P19)</f>
        <v>0</v>
      </c>
      <c r="F19" s="55">
        <f t="shared" ref="F19:F46" si="4">SUM(G19:H19)</f>
        <v>0</v>
      </c>
      <c r="G19" s="55">
        <f>SUM(G20:G45)</f>
        <v>0</v>
      </c>
      <c r="H19" s="55">
        <f t="shared" ref="H19:P19" si="5">SUM(H20:H45)</f>
        <v>0</v>
      </c>
      <c r="I19" s="55">
        <f t="shared" si="5"/>
        <v>0</v>
      </c>
      <c r="J19" s="55">
        <f t="shared" si="5"/>
        <v>0</v>
      </c>
      <c r="K19" s="55">
        <f t="shared" si="5"/>
        <v>0</v>
      </c>
      <c r="L19" s="55">
        <f t="shared" si="5"/>
        <v>0</v>
      </c>
      <c r="M19" s="55">
        <f t="shared" si="5"/>
        <v>0</v>
      </c>
      <c r="N19" s="55">
        <f t="shared" si="5"/>
        <v>0</v>
      </c>
      <c r="O19" s="55">
        <f t="shared" si="5"/>
        <v>0</v>
      </c>
      <c r="P19" s="55">
        <f t="shared" si="5"/>
        <v>0</v>
      </c>
      <c r="Q19" s="60">
        <f>D19-AS19</f>
        <v>343.21</v>
      </c>
      <c r="R19" s="55">
        <f>SUM(R21:R45)</f>
        <v>0</v>
      </c>
      <c r="S19" s="55">
        <f>SUM(S22:S45,S20)</f>
        <v>0</v>
      </c>
      <c r="T19" s="55">
        <f>SUM(T20:T21,T23:T45)</f>
        <v>0</v>
      </c>
      <c r="U19" s="55">
        <f>SUM(U20:U22,U24:U45)</f>
        <v>0</v>
      </c>
      <c r="V19" s="55">
        <f>SUM(V20:V23,V25:V45)</f>
        <v>0</v>
      </c>
      <c r="W19" s="55">
        <f>SUM(W20:W24,W26:W45)</f>
        <v>0</v>
      </c>
      <c r="X19" s="55">
        <f>SUM(X20:X25,X27:X45)</f>
        <v>0</v>
      </c>
      <c r="Y19" s="55">
        <f>SUM(Y20:Y26,Y28:Y45)</f>
        <v>0</v>
      </c>
      <c r="Z19" s="55">
        <f>SUM(Z20:Z27,Z29:Z45)</f>
        <v>3.8899999999999997</v>
      </c>
      <c r="AA19" s="55">
        <f>SUM(AA20:AA28,AA30:AA45)</f>
        <v>0</v>
      </c>
      <c r="AB19" s="55">
        <f>SUM(AB20:AB29,AB31:AB45)</f>
        <v>0</v>
      </c>
      <c r="AC19" s="55">
        <f>SUM(AC20:AC30,AC32:AC45)</f>
        <v>0</v>
      </c>
      <c r="AD19" s="55">
        <f>SUM(AD20:AD31,AD33:AD45)</f>
        <v>0.18</v>
      </c>
      <c r="AE19" s="55">
        <f>SUM(AE20:AE32,AE34:AE45)</f>
        <v>0</v>
      </c>
      <c r="AF19" s="55">
        <f>SUM(AF20:AF33,AF35:AF45)</f>
        <v>0</v>
      </c>
      <c r="AG19" s="55">
        <f>SUM(AG20:AG34,AG36:AG45)</f>
        <v>0</v>
      </c>
      <c r="AH19" s="55">
        <f>SUM(AH20:AH35,AH37:AH45)</f>
        <v>0</v>
      </c>
      <c r="AI19" s="55">
        <f>SUM(AI20:AI36,AI38:AI45)</f>
        <v>0</v>
      </c>
      <c r="AJ19" s="55">
        <f>SUM(AJ20:AJ37,AJ39:AJ45)</f>
        <v>0</v>
      </c>
      <c r="AK19" s="55">
        <f>SUM(AK20:AK38,AK40:AK45)</f>
        <v>0</v>
      </c>
      <c r="AL19" s="55">
        <f>SUM(AL20:AL39,AL41:AL45)</f>
        <v>0</v>
      </c>
      <c r="AM19" s="55">
        <f>SUM(AM20:AM40,AM42:AM45)</f>
        <v>0</v>
      </c>
      <c r="AN19" s="55">
        <f>SUM(AN20:AN41,AN43:AN45)</f>
        <v>0</v>
      </c>
      <c r="AO19" s="55">
        <f>SUM(AO20:AO42,AO44:AO45)</f>
        <v>0</v>
      </c>
      <c r="AP19" s="55">
        <f>SUM(AP20:AP43,AP45)</f>
        <v>0</v>
      </c>
      <c r="AQ19" s="55">
        <f>SUM(AQ20:AQ44)</f>
        <v>0</v>
      </c>
      <c r="AR19" s="55">
        <f>SUM(AR20:AR45)</f>
        <v>0</v>
      </c>
      <c r="AS19" s="55">
        <f>SUM(AS20:AS45)</f>
        <v>4.07</v>
      </c>
      <c r="AT19" s="58">
        <f>Q48</f>
        <v>390.33</v>
      </c>
      <c r="AU19" s="45"/>
    </row>
    <row r="20" spans="1:47" s="61" customFormat="1" ht="15">
      <c r="A20" s="50" t="s">
        <v>17</v>
      </c>
      <c r="B20" s="51" t="s">
        <v>13</v>
      </c>
      <c r="C20" s="58" t="s">
        <v>25</v>
      </c>
      <c r="D20" s="85">
        <v>0</v>
      </c>
      <c r="E20" s="59">
        <f>SUM(G20:P20)</f>
        <v>0</v>
      </c>
      <c r="F20" s="55">
        <f t="shared" si="4"/>
        <v>0</v>
      </c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55">
        <f>SUM(S20:AQ20)</f>
        <v>0</v>
      </c>
      <c r="R20" s="60">
        <f>D20-AS20</f>
        <v>0</v>
      </c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55">
        <f>SUM(S20:AR20,G20:P20)</f>
        <v>0</v>
      </c>
      <c r="AT20" s="58">
        <f>R48</f>
        <v>0</v>
      </c>
      <c r="AU20" s="45"/>
    </row>
    <row r="21" spans="1:47" s="61" customFormat="1" ht="15">
      <c r="A21" s="50" t="s">
        <v>6</v>
      </c>
      <c r="B21" s="51" t="s">
        <v>14</v>
      </c>
      <c r="C21" s="58" t="s">
        <v>26</v>
      </c>
      <c r="D21" s="85">
        <v>0</v>
      </c>
      <c r="E21" s="59">
        <f t="shared" ref="E21:E46" si="6">SUM(G21:P21)</f>
        <v>0</v>
      </c>
      <c r="F21" s="55">
        <f t="shared" si="4"/>
        <v>0</v>
      </c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55">
        <f>SUM(R21,T21:AQ21)</f>
        <v>0</v>
      </c>
      <c r="R21" s="77"/>
      <c r="S21" s="60">
        <f>D21-AS21</f>
        <v>0</v>
      </c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55">
        <f>SUM(T21:AR21,R21,G21:P21)</f>
        <v>0</v>
      </c>
      <c r="AT21" s="58">
        <f>S48</f>
        <v>0</v>
      </c>
      <c r="AU21" s="45"/>
    </row>
    <row r="22" spans="1:47" s="61" customFormat="1" ht="15">
      <c r="A22" s="50" t="s">
        <v>7</v>
      </c>
      <c r="B22" s="51" t="s">
        <v>15</v>
      </c>
      <c r="C22" s="58" t="s">
        <v>118</v>
      </c>
      <c r="D22" s="85">
        <v>0</v>
      </c>
      <c r="E22" s="59">
        <f t="shared" si="6"/>
        <v>0</v>
      </c>
      <c r="F22" s="55">
        <f t="shared" si="4"/>
        <v>0</v>
      </c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55">
        <f>SUM(R22:S22,U22:AQ22)</f>
        <v>0</v>
      </c>
      <c r="R22" s="77"/>
      <c r="S22" s="77"/>
      <c r="T22" s="60">
        <f>D22-AS22</f>
        <v>0</v>
      </c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5">
        <f>SUM(U22:AR22,R22:S22,G22:P22)</f>
        <v>0</v>
      </c>
      <c r="AT22" s="58">
        <f>T48</f>
        <v>0</v>
      </c>
      <c r="AU22" s="45"/>
    </row>
    <row r="23" spans="1:47" s="61" customFormat="1" ht="15">
      <c r="A23" s="50" t="s">
        <v>8</v>
      </c>
      <c r="B23" s="51" t="s">
        <v>80</v>
      </c>
      <c r="C23" s="58" t="s">
        <v>121</v>
      </c>
      <c r="D23" s="85">
        <v>0</v>
      </c>
      <c r="E23" s="59">
        <f t="shared" si="6"/>
        <v>0</v>
      </c>
      <c r="F23" s="55">
        <f t="shared" si="4"/>
        <v>0</v>
      </c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55">
        <f>SUM(R23:T23,V23:AQ23)</f>
        <v>0</v>
      </c>
      <c r="R23" s="77"/>
      <c r="S23" s="77"/>
      <c r="T23" s="77"/>
      <c r="U23" s="60">
        <f>D23-AS23</f>
        <v>0</v>
      </c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55">
        <f>SUM(V23:AR23,R23:T23,G23:P23)</f>
        <v>0</v>
      </c>
      <c r="AT23" s="58">
        <f>U48</f>
        <v>0</v>
      </c>
      <c r="AU23" s="45"/>
    </row>
    <row r="24" spans="1:47" s="61" customFormat="1" ht="15">
      <c r="A24" s="50" t="s">
        <v>9</v>
      </c>
      <c r="B24" s="51" t="s">
        <v>84</v>
      </c>
      <c r="C24" s="58" t="s">
        <v>122</v>
      </c>
      <c r="D24" s="85">
        <v>0</v>
      </c>
      <c r="E24" s="59">
        <f t="shared" si="6"/>
        <v>0</v>
      </c>
      <c r="F24" s="55">
        <f t="shared" si="4"/>
        <v>0</v>
      </c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55">
        <f>SUM(R24:U24,W24:AQ24)</f>
        <v>0</v>
      </c>
      <c r="R24" s="77"/>
      <c r="S24" s="77"/>
      <c r="T24" s="77"/>
      <c r="U24" s="77"/>
      <c r="V24" s="60">
        <f>D24-AS24</f>
        <v>0</v>
      </c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55">
        <f>SUM(W24:AR24,R24:U24,G24:P24)</f>
        <v>0</v>
      </c>
      <c r="AT24" s="58">
        <f>V48</f>
        <v>0</v>
      </c>
      <c r="AU24" s="45"/>
    </row>
    <row r="25" spans="1:47" s="61" customFormat="1" ht="15">
      <c r="A25" s="50" t="s">
        <v>10</v>
      </c>
      <c r="B25" s="51" t="s">
        <v>85</v>
      </c>
      <c r="C25" s="58" t="s">
        <v>120</v>
      </c>
      <c r="D25" s="85">
        <v>0</v>
      </c>
      <c r="E25" s="59">
        <f t="shared" si="6"/>
        <v>0</v>
      </c>
      <c r="F25" s="55">
        <f t="shared" si="4"/>
        <v>0</v>
      </c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55">
        <f>SUM(R25:V25,X25:AQ25)</f>
        <v>0</v>
      </c>
      <c r="R25" s="77"/>
      <c r="S25" s="77"/>
      <c r="T25" s="77"/>
      <c r="U25" s="77"/>
      <c r="V25" s="77"/>
      <c r="W25" s="60">
        <f>D25-AS25</f>
        <v>0</v>
      </c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55">
        <f>SUM(X25:AR25,R25:V25,G25:P25)</f>
        <v>0</v>
      </c>
      <c r="AT25" s="58">
        <f>W48</f>
        <v>1.32</v>
      </c>
      <c r="AU25" s="45"/>
    </row>
    <row r="26" spans="1:47" s="61" customFormat="1" ht="18">
      <c r="A26" s="50" t="s">
        <v>18</v>
      </c>
      <c r="B26" s="51" t="s">
        <v>86</v>
      </c>
      <c r="C26" s="58" t="s">
        <v>48</v>
      </c>
      <c r="D26" s="85">
        <v>0.28000000000000003</v>
      </c>
      <c r="E26" s="59">
        <f t="shared" si="6"/>
        <v>0</v>
      </c>
      <c r="F26" s="55">
        <f t="shared" si="4"/>
        <v>0</v>
      </c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55">
        <f>SUM(R26:W26,Y26:AQ26)</f>
        <v>0</v>
      </c>
      <c r="R26" s="77"/>
      <c r="S26" s="77"/>
      <c r="T26" s="77"/>
      <c r="U26" s="77"/>
      <c r="V26" s="77"/>
      <c r="W26" s="77"/>
      <c r="X26" s="60">
        <f>D26-AS26</f>
        <v>0.28000000000000003</v>
      </c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55">
        <f>SUM(Y26:AR26,R26:W26,G26:P26)</f>
        <v>0</v>
      </c>
      <c r="AT26" s="58">
        <f>X48</f>
        <v>2.2800000000000002</v>
      </c>
      <c r="AU26" s="45"/>
    </row>
    <row r="27" spans="1:47" s="61" customFormat="1" ht="20.25" customHeight="1">
      <c r="A27" s="50" t="s">
        <v>19</v>
      </c>
      <c r="B27" s="51" t="s">
        <v>87</v>
      </c>
      <c r="C27" s="58" t="s">
        <v>41</v>
      </c>
      <c r="D27" s="85">
        <v>0</v>
      </c>
      <c r="E27" s="59">
        <f t="shared" si="6"/>
        <v>0</v>
      </c>
      <c r="F27" s="55">
        <f t="shared" si="4"/>
        <v>0</v>
      </c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55">
        <f>SUM(R27:X27,Z27:AQ27)</f>
        <v>0</v>
      </c>
      <c r="R27" s="77"/>
      <c r="S27" s="77"/>
      <c r="T27" s="77"/>
      <c r="U27" s="77"/>
      <c r="V27" s="77"/>
      <c r="W27" s="77"/>
      <c r="X27" s="77"/>
      <c r="Y27" s="60">
        <f>D27-AS27</f>
        <v>0</v>
      </c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55">
        <f>SUM(Z27:AR27,R27:X27,G27:P27)</f>
        <v>0</v>
      </c>
      <c r="AT27" s="58">
        <f>Y48</f>
        <v>0</v>
      </c>
      <c r="AU27" s="45"/>
    </row>
    <row r="28" spans="1:47" s="61" customFormat="1" ht="20.25" customHeight="1">
      <c r="A28" s="50" t="s">
        <v>42</v>
      </c>
      <c r="B28" s="51" t="s">
        <v>126</v>
      </c>
      <c r="C28" s="58" t="s">
        <v>27</v>
      </c>
      <c r="D28" s="85">
        <v>178.74</v>
      </c>
      <c r="E28" s="59">
        <f t="shared" si="6"/>
        <v>0</v>
      </c>
      <c r="F28" s="55">
        <f t="shared" si="4"/>
        <v>0</v>
      </c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55">
        <f>SUM(R28:Y28,AA28:AQ28)</f>
        <v>0</v>
      </c>
      <c r="R28" s="77"/>
      <c r="S28" s="77"/>
      <c r="T28" s="77"/>
      <c r="U28" s="77"/>
      <c r="V28" s="77"/>
      <c r="W28" s="77"/>
      <c r="X28" s="77"/>
      <c r="Y28" s="77"/>
      <c r="Z28" s="60">
        <f>D28-AS28</f>
        <v>178.74</v>
      </c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55">
        <f>SUM(AA28:AR28,R28:Y28,G28:P28)</f>
        <v>0</v>
      </c>
      <c r="AT28" s="58">
        <f>Z48</f>
        <v>213.37</v>
      </c>
      <c r="AU28" s="45"/>
    </row>
    <row r="29" spans="1:47" s="61" customFormat="1" ht="15">
      <c r="A29" s="50" t="s">
        <v>125</v>
      </c>
      <c r="B29" s="51" t="s">
        <v>101</v>
      </c>
      <c r="C29" s="51" t="s">
        <v>140</v>
      </c>
      <c r="D29" s="85">
        <v>0</v>
      </c>
      <c r="E29" s="59">
        <f t="shared" si="6"/>
        <v>0</v>
      </c>
      <c r="F29" s="55">
        <f t="shared" si="4"/>
        <v>0</v>
      </c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55">
        <f>SUM(R29:Z29,AB29:AQ29)</f>
        <v>0</v>
      </c>
      <c r="R29" s="77"/>
      <c r="S29" s="77"/>
      <c r="T29" s="77"/>
      <c r="U29" s="77"/>
      <c r="V29" s="77"/>
      <c r="W29" s="77"/>
      <c r="X29" s="77"/>
      <c r="Y29" s="77"/>
      <c r="Z29" s="77"/>
      <c r="AA29" s="60">
        <f>D29-AS29</f>
        <v>0</v>
      </c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55">
        <f>SUM(AB29:AR29,R29:Z29,G29:P29)</f>
        <v>0</v>
      </c>
      <c r="AT29" s="58">
        <f>AA48</f>
        <v>0</v>
      </c>
      <c r="AU29" s="45"/>
    </row>
    <row r="30" spans="1:47" s="61" customFormat="1" ht="15">
      <c r="A30" s="50" t="s">
        <v>167</v>
      </c>
      <c r="B30" s="51" t="s">
        <v>116</v>
      </c>
      <c r="C30" s="58" t="s">
        <v>119</v>
      </c>
      <c r="D30" s="85">
        <v>0</v>
      </c>
      <c r="E30" s="59">
        <f t="shared" si="6"/>
        <v>0</v>
      </c>
      <c r="F30" s="55">
        <f t="shared" si="4"/>
        <v>0</v>
      </c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55">
        <f>SUM(R30:AA30,AC30:AQ30)</f>
        <v>0</v>
      </c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60">
        <f>D30-AS30</f>
        <v>0</v>
      </c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55">
        <f>SUM(AC30:AR30,R30:AA30,G30:P30)</f>
        <v>0</v>
      </c>
      <c r="AT30" s="58">
        <f>AB48</f>
        <v>0</v>
      </c>
      <c r="AU30" s="45"/>
    </row>
    <row r="31" spans="1:47" s="61" customFormat="1" ht="15">
      <c r="A31" s="50" t="s">
        <v>168</v>
      </c>
      <c r="B31" s="51" t="s">
        <v>81</v>
      </c>
      <c r="C31" s="58" t="s">
        <v>70</v>
      </c>
      <c r="D31" s="85">
        <v>0.24</v>
      </c>
      <c r="E31" s="59">
        <f t="shared" si="6"/>
        <v>0</v>
      </c>
      <c r="F31" s="55">
        <f t="shared" si="4"/>
        <v>0</v>
      </c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55">
        <f>SUM(R31:AB31,AD31:AQ31)</f>
        <v>0</v>
      </c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60">
        <f>D31-AS31</f>
        <v>0.24</v>
      </c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55">
        <f>SUM(AD31:AR31,R31:AB31,G31:P31)</f>
        <v>0</v>
      </c>
      <c r="AT31" s="58">
        <f>AC48</f>
        <v>0.24</v>
      </c>
      <c r="AU31" s="45"/>
    </row>
    <row r="32" spans="1:47" s="61" customFormat="1" ht="15">
      <c r="A32" s="50" t="s">
        <v>169</v>
      </c>
      <c r="B32" s="51" t="s">
        <v>88</v>
      </c>
      <c r="C32" s="58" t="s">
        <v>93</v>
      </c>
      <c r="D32" s="85">
        <v>69.459999999999994</v>
      </c>
      <c r="E32" s="59">
        <f t="shared" si="6"/>
        <v>0</v>
      </c>
      <c r="F32" s="55">
        <f t="shared" si="4"/>
        <v>0</v>
      </c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55">
        <f>SUM(R32:AC32,AE32:AQ32)</f>
        <v>3.63</v>
      </c>
      <c r="R32" s="77"/>
      <c r="S32" s="77"/>
      <c r="T32" s="77"/>
      <c r="U32" s="77"/>
      <c r="V32" s="77"/>
      <c r="W32" s="77"/>
      <c r="X32" s="77"/>
      <c r="Y32" s="77"/>
      <c r="Z32" s="77">
        <v>3.63</v>
      </c>
      <c r="AA32" s="77"/>
      <c r="AB32" s="77"/>
      <c r="AC32" s="77"/>
      <c r="AD32" s="60">
        <f>D32-AS32</f>
        <v>65.83</v>
      </c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55">
        <f>SUM(AE32:AR32,R32:AC32,G32:P32)</f>
        <v>3.63</v>
      </c>
      <c r="AT32" s="58">
        <f>AD48</f>
        <v>70.25</v>
      </c>
      <c r="AU32" s="45"/>
    </row>
    <row r="33" spans="1:47" s="61" customFormat="1" ht="15">
      <c r="A33" s="50" t="s">
        <v>170</v>
      </c>
      <c r="B33" s="51" t="s">
        <v>89</v>
      </c>
      <c r="C33" s="58" t="s">
        <v>94</v>
      </c>
      <c r="D33" s="85">
        <v>0</v>
      </c>
      <c r="E33" s="59">
        <f t="shared" si="6"/>
        <v>0</v>
      </c>
      <c r="F33" s="55">
        <f t="shared" si="4"/>
        <v>0</v>
      </c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55">
        <f>SUM(R33:AD33,AF33:AQ33)</f>
        <v>0</v>
      </c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60">
        <f>D33-AS33</f>
        <v>0</v>
      </c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55">
        <f>SUM(AF33:AR33,R33:AD33,G33:P33)</f>
        <v>0</v>
      </c>
      <c r="AT33" s="58">
        <f>AE48</f>
        <v>0</v>
      </c>
      <c r="AU33" s="45"/>
    </row>
    <row r="34" spans="1:47" s="61" customFormat="1" ht="15">
      <c r="A34" s="50" t="s">
        <v>171</v>
      </c>
      <c r="B34" s="51" t="s">
        <v>90</v>
      </c>
      <c r="C34" s="58" t="s">
        <v>98</v>
      </c>
      <c r="D34" s="85">
        <v>0.48</v>
      </c>
      <c r="E34" s="59">
        <f t="shared" si="6"/>
        <v>0</v>
      </c>
      <c r="F34" s="55">
        <f t="shared" si="4"/>
        <v>0</v>
      </c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55">
        <f>SUM(R34:AE34,AG34:AQ34)</f>
        <v>0</v>
      </c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60">
        <f>D34-AS34</f>
        <v>0.48</v>
      </c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55">
        <f>SUM(AG34:AR34,R34:AE34,G34:P34)</f>
        <v>0</v>
      </c>
      <c r="AT34" s="58">
        <f>AF48</f>
        <v>0.48</v>
      </c>
      <c r="AU34" s="45"/>
    </row>
    <row r="35" spans="1:47" s="61" customFormat="1" ht="18">
      <c r="A35" s="50" t="s">
        <v>172</v>
      </c>
      <c r="B35" s="51" t="s">
        <v>113</v>
      </c>
      <c r="C35" s="58" t="s">
        <v>95</v>
      </c>
      <c r="D35" s="85">
        <v>0</v>
      </c>
      <c r="E35" s="59">
        <f t="shared" si="6"/>
        <v>0</v>
      </c>
      <c r="F35" s="55">
        <f t="shared" si="4"/>
        <v>0</v>
      </c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55">
        <f>SUM(R35:AF35,AH35:AQ35)</f>
        <v>0</v>
      </c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60">
        <f>D35-AS35</f>
        <v>0</v>
      </c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55">
        <f>SUM(AH35:AR35,R35:AF35,G35:P35)</f>
        <v>0</v>
      </c>
      <c r="AT35" s="58">
        <f>AG48</f>
        <v>0</v>
      </c>
      <c r="AU35" s="45"/>
    </row>
    <row r="36" spans="1:47" s="61" customFormat="1" ht="15">
      <c r="A36" s="50" t="s">
        <v>173</v>
      </c>
      <c r="B36" s="51" t="s">
        <v>117</v>
      </c>
      <c r="C36" s="58" t="s">
        <v>114</v>
      </c>
      <c r="D36" s="85">
        <v>0</v>
      </c>
      <c r="E36" s="59">
        <f t="shared" si="6"/>
        <v>0</v>
      </c>
      <c r="F36" s="55">
        <f t="shared" si="4"/>
        <v>0</v>
      </c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55">
        <f>SUM(R36:AG36,AI36:AQ36)</f>
        <v>0</v>
      </c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60">
        <f>D36-AS36</f>
        <v>0</v>
      </c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55">
        <f>SUM(AI36:AR36,R36:AG36,G36:P36)</f>
        <v>0</v>
      </c>
      <c r="AT36" s="58">
        <f>AH48</f>
        <v>0</v>
      </c>
      <c r="AU36" s="45"/>
    </row>
    <row r="37" spans="1:47" s="61" customFormat="1" ht="15">
      <c r="A37" s="50" t="s">
        <v>174</v>
      </c>
      <c r="B37" s="51" t="s">
        <v>91</v>
      </c>
      <c r="C37" s="58" t="s">
        <v>96</v>
      </c>
      <c r="D37" s="85">
        <v>0.35</v>
      </c>
      <c r="E37" s="59">
        <f t="shared" si="6"/>
        <v>0</v>
      </c>
      <c r="F37" s="55">
        <f t="shared" si="4"/>
        <v>0</v>
      </c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55">
        <f>SUM(R37:AH37,AJ37:AQ37)</f>
        <v>0</v>
      </c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60">
        <f>D37-AS37</f>
        <v>0.35</v>
      </c>
      <c r="AJ37" s="77"/>
      <c r="AK37" s="77"/>
      <c r="AL37" s="77"/>
      <c r="AM37" s="77"/>
      <c r="AN37" s="77"/>
      <c r="AO37" s="77"/>
      <c r="AP37" s="77"/>
      <c r="AQ37" s="77"/>
      <c r="AR37" s="77"/>
      <c r="AS37" s="55">
        <f>SUM(AJ37:AR37,R37:AH37,G37:P37)</f>
        <v>0</v>
      </c>
      <c r="AT37" s="58">
        <f>AI48</f>
        <v>3.35</v>
      </c>
      <c r="AU37" s="45"/>
    </row>
    <row r="38" spans="1:47" s="61" customFormat="1" ht="18">
      <c r="A38" s="50" t="s">
        <v>175</v>
      </c>
      <c r="B38" s="51" t="s">
        <v>92</v>
      </c>
      <c r="C38" s="58" t="s">
        <v>43</v>
      </c>
      <c r="D38" s="85">
        <v>26.78</v>
      </c>
      <c r="E38" s="59">
        <f t="shared" si="6"/>
        <v>0</v>
      </c>
      <c r="F38" s="55">
        <f t="shared" si="4"/>
        <v>0</v>
      </c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55">
        <f>SUM(R38:AI38,AK38:AQ38)</f>
        <v>0</v>
      </c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60">
        <f>D38-AS38</f>
        <v>26.78</v>
      </c>
      <c r="AK38" s="77"/>
      <c r="AL38" s="77"/>
      <c r="AM38" s="77"/>
      <c r="AN38" s="77"/>
      <c r="AO38" s="77"/>
      <c r="AP38" s="77"/>
      <c r="AQ38" s="77"/>
      <c r="AR38" s="77"/>
      <c r="AS38" s="55">
        <f>SUM(AK38:AR38,R38:AI38,G38:P38)</f>
        <v>0</v>
      </c>
      <c r="AT38" s="58">
        <f>AJ48</f>
        <v>28.28</v>
      </c>
      <c r="AU38" s="45"/>
    </row>
    <row r="39" spans="1:47" s="61" customFormat="1" ht="18">
      <c r="A39" s="50" t="s">
        <v>177</v>
      </c>
      <c r="B39" s="51" t="s">
        <v>99</v>
      </c>
      <c r="C39" s="58" t="s">
        <v>49</v>
      </c>
      <c r="D39" s="85">
        <v>6.77</v>
      </c>
      <c r="E39" s="59">
        <f t="shared" si="6"/>
        <v>0</v>
      </c>
      <c r="F39" s="55">
        <f t="shared" si="4"/>
        <v>0</v>
      </c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55">
        <f>SUM(R39:AJ39,AL39:AQ39)</f>
        <v>0</v>
      </c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60">
        <f>D39-AS39</f>
        <v>6.77</v>
      </c>
      <c r="AL39" s="77"/>
      <c r="AM39" s="77"/>
      <c r="AN39" s="77"/>
      <c r="AO39" s="77"/>
      <c r="AP39" s="77"/>
      <c r="AQ39" s="77"/>
      <c r="AR39" s="77"/>
      <c r="AS39" s="55">
        <f>SUM(AL39:AR39,R39:AJ39,G39:P39)</f>
        <v>0</v>
      </c>
      <c r="AT39" s="58">
        <f>AK48</f>
        <v>6.77</v>
      </c>
      <c r="AU39" s="45"/>
    </row>
    <row r="40" spans="1:47" s="61" customFormat="1" ht="15">
      <c r="A40" s="50" t="s">
        <v>178</v>
      </c>
      <c r="B40" s="51" t="s">
        <v>144</v>
      </c>
      <c r="C40" s="58" t="s">
        <v>142</v>
      </c>
      <c r="D40" s="85">
        <v>1.34</v>
      </c>
      <c r="E40" s="59">
        <f t="shared" si="6"/>
        <v>0</v>
      </c>
      <c r="F40" s="55">
        <f t="shared" si="4"/>
        <v>0</v>
      </c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55">
        <f>SUM(R40:AK40,AM40:AQ40)</f>
        <v>0.18</v>
      </c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>
        <v>0.18</v>
      </c>
      <c r="AE40" s="77"/>
      <c r="AF40" s="77"/>
      <c r="AG40" s="77"/>
      <c r="AH40" s="77"/>
      <c r="AI40" s="77"/>
      <c r="AJ40" s="77"/>
      <c r="AK40" s="77"/>
      <c r="AL40" s="60">
        <f>D40-AS40</f>
        <v>1.1600000000000001</v>
      </c>
      <c r="AM40" s="77"/>
      <c r="AN40" s="77"/>
      <c r="AO40" s="77"/>
      <c r="AP40" s="77"/>
      <c r="AQ40" s="77"/>
      <c r="AR40" s="77"/>
      <c r="AS40" s="55">
        <f>SUM(AM40:AR40,R40:AK40,G40:P40)</f>
        <v>0.18</v>
      </c>
      <c r="AT40" s="58">
        <f>AL48</f>
        <v>1.4100000000000001</v>
      </c>
      <c r="AU40" s="45"/>
    </row>
    <row r="41" spans="1:47" s="61" customFormat="1" ht="18">
      <c r="A41" s="50" t="s">
        <v>179</v>
      </c>
      <c r="B41" s="51" t="s">
        <v>145</v>
      </c>
      <c r="C41" s="58" t="s">
        <v>143</v>
      </c>
      <c r="D41" s="85">
        <v>0</v>
      </c>
      <c r="E41" s="59">
        <f t="shared" si="6"/>
        <v>0</v>
      </c>
      <c r="F41" s="55">
        <f t="shared" si="4"/>
        <v>0</v>
      </c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55">
        <f>SUM(R41:AL41,AN41:AQ41)</f>
        <v>0</v>
      </c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60">
        <f>D41-AS41</f>
        <v>0</v>
      </c>
      <c r="AN41" s="77"/>
      <c r="AO41" s="77"/>
      <c r="AP41" s="77"/>
      <c r="AQ41" s="77"/>
      <c r="AR41" s="77"/>
      <c r="AS41" s="55">
        <f>SUM(AN41:AR41,R41:AL41,G41:P41)</f>
        <v>0</v>
      </c>
      <c r="AT41" s="58">
        <f>AM48</f>
        <v>0</v>
      </c>
      <c r="AU41" s="45"/>
    </row>
    <row r="42" spans="1:47" s="61" customFormat="1" ht="15">
      <c r="A42" s="50" t="s">
        <v>180</v>
      </c>
      <c r="B42" s="51" t="s">
        <v>141</v>
      </c>
      <c r="C42" s="58" t="s">
        <v>100</v>
      </c>
      <c r="D42" s="85">
        <v>1</v>
      </c>
      <c r="E42" s="59">
        <f t="shared" si="6"/>
        <v>0</v>
      </c>
      <c r="F42" s="55">
        <f t="shared" si="4"/>
        <v>0</v>
      </c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55">
        <f>SUM(R42:AM42,AO42:AQ42)</f>
        <v>0</v>
      </c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60">
        <f>D42-AS42</f>
        <v>1</v>
      </c>
      <c r="AO42" s="77"/>
      <c r="AP42" s="77"/>
      <c r="AQ42" s="77"/>
      <c r="AR42" s="77"/>
      <c r="AS42" s="55">
        <f>SUM(AO42:AR42,R42:AM42,G42:P42)</f>
        <v>0</v>
      </c>
      <c r="AT42" s="58">
        <f>AN48</f>
        <v>1</v>
      </c>
      <c r="AU42" s="45"/>
    </row>
    <row r="43" spans="1:47" s="61" customFormat="1" ht="15">
      <c r="A43" s="50" t="s">
        <v>181</v>
      </c>
      <c r="B43" s="51" t="s">
        <v>147</v>
      </c>
      <c r="C43" s="58" t="s">
        <v>148</v>
      </c>
      <c r="D43" s="85">
        <v>52.75</v>
      </c>
      <c r="E43" s="59">
        <f t="shared" si="6"/>
        <v>0</v>
      </c>
      <c r="F43" s="55">
        <f t="shared" si="4"/>
        <v>0</v>
      </c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55">
        <f>SUM(R43:AN43,AP43:AQ43)</f>
        <v>0.21</v>
      </c>
      <c r="R43" s="77"/>
      <c r="S43" s="77"/>
      <c r="T43" s="77"/>
      <c r="U43" s="77"/>
      <c r="V43" s="77"/>
      <c r="W43" s="77"/>
      <c r="X43" s="77"/>
      <c r="Y43" s="77"/>
      <c r="Z43" s="77">
        <v>0.21</v>
      </c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60">
        <f>D43-AS43</f>
        <v>52.54</v>
      </c>
      <c r="AP43" s="77"/>
      <c r="AQ43" s="77"/>
      <c r="AR43" s="77"/>
      <c r="AS43" s="55">
        <f>SUM(AP43:AR43,R43:AN43,G43:P43)</f>
        <v>0.21</v>
      </c>
      <c r="AT43" s="58">
        <f>AO48</f>
        <v>52.54</v>
      </c>
      <c r="AU43" s="45"/>
    </row>
    <row r="44" spans="1:47" s="61" customFormat="1" ht="15">
      <c r="A44" s="50" t="s">
        <v>182</v>
      </c>
      <c r="B44" s="51" t="s">
        <v>146</v>
      </c>
      <c r="C44" s="58" t="s">
        <v>149</v>
      </c>
      <c r="D44" s="85">
        <v>9.08</v>
      </c>
      <c r="E44" s="59">
        <f t="shared" si="6"/>
        <v>0</v>
      </c>
      <c r="F44" s="55">
        <f t="shared" si="4"/>
        <v>0</v>
      </c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55">
        <f>SUM(R44:AO44,AQ44)</f>
        <v>0.05</v>
      </c>
      <c r="R44" s="77"/>
      <c r="S44" s="77"/>
      <c r="T44" s="77"/>
      <c r="U44" s="77"/>
      <c r="V44" s="77"/>
      <c r="W44" s="77"/>
      <c r="X44" s="77"/>
      <c r="Y44" s="77"/>
      <c r="Z44" s="77">
        <v>0.05</v>
      </c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60">
        <f>D44-AS44</f>
        <v>9.0299999999999994</v>
      </c>
      <c r="AQ44" s="77"/>
      <c r="AR44" s="77"/>
      <c r="AS44" s="55">
        <f>SUM(AQ44:AR44,R44:AO44,G44:P44)</f>
        <v>0.05</v>
      </c>
      <c r="AT44" s="58">
        <f>AP48</f>
        <v>9.0299999999999994</v>
      </c>
      <c r="AU44" s="45"/>
    </row>
    <row r="45" spans="1:47" s="61" customFormat="1" ht="15">
      <c r="A45" s="50" t="s">
        <v>183</v>
      </c>
      <c r="B45" s="51" t="s">
        <v>74</v>
      </c>
      <c r="C45" s="58" t="s">
        <v>75</v>
      </c>
      <c r="D45" s="85">
        <v>0</v>
      </c>
      <c r="E45" s="59">
        <f t="shared" si="6"/>
        <v>0</v>
      </c>
      <c r="F45" s="55">
        <f t="shared" si="4"/>
        <v>0</v>
      </c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55">
        <f>SUM(R45:AP45)</f>
        <v>0</v>
      </c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60">
        <f>D45-AS45</f>
        <v>0</v>
      </c>
      <c r="AR45" s="77"/>
      <c r="AS45" s="55">
        <f>SUM(AR45,R45:AP45,G45:P45)</f>
        <v>0</v>
      </c>
      <c r="AT45" s="58">
        <f>AQ48</f>
        <v>0</v>
      </c>
      <c r="AU45" s="45"/>
    </row>
    <row r="46" spans="1:47" s="61" customFormat="1" ht="15">
      <c r="A46" s="63">
        <v>3</v>
      </c>
      <c r="B46" s="64" t="s">
        <v>69</v>
      </c>
      <c r="C46" s="65" t="s">
        <v>82</v>
      </c>
      <c r="D46" s="85">
        <v>30.65</v>
      </c>
      <c r="E46" s="59">
        <f t="shared" si="6"/>
        <v>4.5</v>
      </c>
      <c r="F46" s="55">
        <f t="shared" si="4"/>
        <v>0</v>
      </c>
      <c r="G46" s="77"/>
      <c r="H46" s="77"/>
      <c r="I46" s="77"/>
      <c r="J46" s="77"/>
      <c r="K46" s="77"/>
      <c r="L46" s="77"/>
      <c r="M46" s="77"/>
      <c r="N46" s="77"/>
      <c r="O46" s="77"/>
      <c r="P46" s="77">
        <v>4.5</v>
      </c>
      <c r="Q46" s="55">
        <f>SUM(R46:AQ46)</f>
        <v>1.8900000000000001</v>
      </c>
      <c r="R46" s="77"/>
      <c r="S46" s="77"/>
      <c r="T46" s="77"/>
      <c r="U46" s="77"/>
      <c r="V46" s="77"/>
      <c r="W46" s="77">
        <v>0.2</v>
      </c>
      <c r="X46" s="77"/>
      <c r="Y46" s="77"/>
      <c r="Z46" s="77"/>
      <c r="AA46" s="77"/>
      <c r="AB46" s="77"/>
      <c r="AC46" s="77"/>
      <c r="AD46" s="77">
        <v>0.44</v>
      </c>
      <c r="AE46" s="77"/>
      <c r="AF46" s="77"/>
      <c r="AG46" s="77"/>
      <c r="AH46" s="77"/>
      <c r="AI46" s="77"/>
      <c r="AJ46" s="77">
        <v>1</v>
      </c>
      <c r="AK46" s="77"/>
      <c r="AL46" s="77">
        <v>0.25</v>
      </c>
      <c r="AM46" s="77"/>
      <c r="AN46" s="77"/>
      <c r="AO46" s="77"/>
      <c r="AP46" s="77"/>
      <c r="AQ46" s="77"/>
      <c r="AR46" s="60">
        <f>D46-AS46</f>
        <v>24.259999999999998</v>
      </c>
      <c r="AS46" s="55">
        <f>SUM(R46:AQ46,G46:P46)</f>
        <v>6.3900000000000006</v>
      </c>
      <c r="AT46" s="58">
        <f>AR48</f>
        <v>24.259999999999998</v>
      </c>
      <c r="AU46" s="45"/>
    </row>
    <row r="47" spans="1:47" ht="16.5" customHeight="1">
      <c r="A47" s="66"/>
      <c r="B47" s="67" t="s">
        <v>110</v>
      </c>
      <c r="C47" s="68"/>
      <c r="D47" s="62"/>
      <c r="E47" s="55">
        <f>SUM(G47:P47)</f>
        <v>8</v>
      </c>
      <c r="F47" s="55">
        <f>SUM(G47:H47)</f>
        <v>0</v>
      </c>
      <c r="G47" s="55">
        <f>SUM(G20:G46,G10:G18)</f>
        <v>0</v>
      </c>
      <c r="H47" s="55">
        <f>SUM(H20:H46,H11:H18,H9)</f>
        <v>0</v>
      </c>
      <c r="I47" s="55">
        <f>SUM(I20:I46,I12:I18,I9:I10)</f>
        <v>0</v>
      </c>
      <c r="J47" s="55">
        <f>SUM(J20:J46,J13:J18,J9:J11)</f>
        <v>0</v>
      </c>
      <c r="K47" s="55">
        <f>SUM(K20:K46,K14:K18,K9:K12)</f>
        <v>0</v>
      </c>
      <c r="L47" s="55">
        <f>SUM(L20:L46,L15:L18,L9:L13)</f>
        <v>0</v>
      </c>
      <c r="M47" s="55">
        <f>SUM(M20:M46,M16:M18,M9:M14)</f>
        <v>0</v>
      </c>
      <c r="N47" s="55">
        <f>SUM(N20:N46,N17:N18,N9:N15)</f>
        <v>0</v>
      </c>
      <c r="O47" s="55">
        <f>SUM(O20:O46,O18,O9:O16)</f>
        <v>0</v>
      </c>
      <c r="P47" s="55">
        <f>SUM(P20:P46,P9:P17)</f>
        <v>8</v>
      </c>
      <c r="Q47" s="55">
        <f>SUM(R47:AQ47)</f>
        <v>47.120000000000005</v>
      </c>
      <c r="R47" s="55">
        <f>SUM(R21:R46,R9:R18)</f>
        <v>0</v>
      </c>
      <c r="S47" s="55">
        <f>SUM(S22:S46,S20,S9:S18)</f>
        <v>0</v>
      </c>
      <c r="T47" s="55">
        <f>SUM(T23:T46,T20:T21,T9:T18)</f>
        <v>0</v>
      </c>
      <c r="U47" s="55">
        <f>SUM(U24:U46,U20:U22,U9:U18)</f>
        <v>0</v>
      </c>
      <c r="V47" s="55">
        <f>SUM(V25:V46,V20:V23,V9:V18)</f>
        <v>0</v>
      </c>
      <c r="W47" s="55">
        <f>SUM(W26:W46,W20:W24,W9:W18)</f>
        <v>1.32</v>
      </c>
      <c r="X47" s="55">
        <f>SUM(X27:X46,X20:X25,X9:X18)</f>
        <v>2</v>
      </c>
      <c r="Y47" s="55">
        <f>SUM(Y28:Y46,Y20:Y26,Y9:Y18)</f>
        <v>0</v>
      </c>
      <c r="Z47" s="55">
        <f>SUM(Z29:Z46,Z20:Z27,Z9:Z18)</f>
        <v>34.630000000000003</v>
      </c>
      <c r="AA47" s="55">
        <f>SUM(AA30:AA46,AA20:AA28,AA9:AA18)</f>
        <v>0</v>
      </c>
      <c r="AB47" s="55">
        <f>SUM(AB31:AB46,AB20:AB29,AB9:AB18)</f>
        <v>0</v>
      </c>
      <c r="AC47" s="55">
        <f>SUM(AC32:AC46,AC20:AC30,AC9:AC18)</f>
        <v>0</v>
      </c>
      <c r="AD47" s="55">
        <f>SUM(AD33:AD46,AD20:AD31,AD9:AD18)</f>
        <v>4.42</v>
      </c>
      <c r="AE47" s="55">
        <f>SUM(AE34:AE46,AE20:AE32,AE9:AE18)</f>
        <v>0</v>
      </c>
      <c r="AF47" s="55">
        <f>SUM(AF35:AF46,AF20:AF33,AF9:AF18)</f>
        <v>0</v>
      </c>
      <c r="AG47" s="55">
        <f>SUM(AG36:AG46,AG20:AG34,AG9:AG18)</f>
        <v>0</v>
      </c>
      <c r="AH47" s="55">
        <f>SUM(AH37:AH46,AH20:AH35,AH9:AH18)</f>
        <v>0</v>
      </c>
      <c r="AI47" s="55">
        <f>SUM(AI9:AI18,AI20:AI36,AI38:AI46)</f>
        <v>3</v>
      </c>
      <c r="AJ47" s="55">
        <f>SUM(AJ39:AJ46,AJ20:AJ37,AJ9:AJ18)</f>
        <v>1.5</v>
      </c>
      <c r="AK47" s="55">
        <f>SUM(AK40:AK46,AK20:AK38,AK9:AK18)</f>
        <v>0</v>
      </c>
      <c r="AL47" s="55">
        <f>SUM(AL41:AL46,AL20:AL39,AL9:AL18)</f>
        <v>0.25</v>
      </c>
      <c r="AM47" s="55">
        <f>SUM(AM42:AM46,AM20:AM40,AM9:AM18)</f>
        <v>0</v>
      </c>
      <c r="AN47" s="55">
        <f>SUM(AN43:AN46,AN20:AN41,AN9:AN18)</f>
        <v>0</v>
      </c>
      <c r="AO47" s="55">
        <f>SUM(AO44:AO46,AO20:AO42,AO9:AO18)</f>
        <v>0</v>
      </c>
      <c r="AP47" s="55">
        <f>SUM(AP45:AP46,AP20:AP43,AP9:AP18)</f>
        <v>0</v>
      </c>
      <c r="AQ47" s="55">
        <f>SUM(AQ46,AQ20:AQ44,AQ9:AQ18)</f>
        <v>0</v>
      </c>
      <c r="AR47" s="55">
        <f>SUM(AR20:AR45,AR9:AR18)</f>
        <v>0</v>
      </c>
      <c r="AS47" s="62"/>
      <c r="AT47" s="62"/>
    </row>
    <row r="48" spans="1:47" ht="16.5" customHeight="1">
      <c r="A48" s="69"/>
      <c r="B48" s="70" t="s">
        <v>111</v>
      </c>
      <c r="C48" s="71"/>
      <c r="D48" s="72"/>
      <c r="E48" s="72">
        <f>E47+E7</f>
        <v>864.47</v>
      </c>
      <c r="F48" s="72">
        <f>F8+F47</f>
        <v>466.77000000000004</v>
      </c>
      <c r="G48" s="72">
        <f>G47+G9</f>
        <v>465.25</v>
      </c>
      <c r="H48" s="72">
        <f>H10+H47</f>
        <v>1.52</v>
      </c>
      <c r="I48" s="72">
        <f>I11+I47</f>
        <v>40.479999999999997</v>
      </c>
      <c r="J48" s="72">
        <f>J12+J47</f>
        <v>171.29</v>
      </c>
      <c r="K48" s="72">
        <f>K13+K47</f>
        <v>0</v>
      </c>
      <c r="L48" s="72">
        <f>L14+L47</f>
        <v>0</v>
      </c>
      <c r="M48" s="72">
        <f>M15+M47</f>
        <v>158</v>
      </c>
      <c r="N48" s="72">
        <f>N47+N16</f>
        <v>9.4600000000000009</v>
      </c>
      <c r="O48" s="72">
        <f>O47+O17</f>
        <v>0</v>
      </c>
      <c r="P48" s="72">
        <f>P47+P18</f>
        <v>18.46</v>
      </c>
      <c r="Q48" s="72">
        <f>SUM(Q47,Q19)</f>
        <v>390.33</v>
      </c>
      <c r="R48" s="72">
        <f>R47+R20</f>
        <v>0</v>
      </c>
      <c r="S48" s="72">
        <f>S47+S21</f>
        <v>0</v>
      </c>
      <c r="T48" s="72">
        <f>T47+T22</f>
        <v>0</v>
      </c>
      <c r="U48" s="72">
        <f>U47+U23</f>
        <v>0</v>
      </c>
      <c r="V48" s="72">
        <f>+V47+V24</f>
        <v>0</v>
      </c>
      <c r="W48" s="72">
        <f>+W47+W25</f>
        <v>1.32</v>
      </c>
      <c r="X48" s="72">
        <f>X47+X26</f>
        <v>2.2800000000000002</v>
      </c>
      <c r="Y48" s="72">
        <f>+Y47+Y27</f>
        <v>0</v>
      </c>
      <c r="Z48" s="72">
        <f>+Z47+Z28</f>
        <v>213.37</v>
      </c>
      <c r="AA48" s="72">
        <f>AA47+AA29</f>
        <v>0</v>
      </c>
      <c r="AB48" s="72">
        <f>AB47+AB30</f>
        <v>0</v>
      </c>
      <c r="AC48" s="72">
        <f>AC47+AC31</f>
        <v>0.24</v>
      </c>
      <c r="AD48" s="72">
        <f>AD47+AD32</f>
        <v>70.25</v>
      </c>
      <c r="AE48" s="72">
        <f>AE47+AE33</f>
        <v>0</v>
      </c>
      <c r="AF48" s="72">
        <f>AF47+AF34</f>
        <v>0.48</v>
      </c>
      <c r="AG48" s="72">
        <f>AG47+AG35</f>
        <v>0</v>
      </c>
      <c r="AH48" s="72">
        <f>AH47+AH36</f>
        <v>0</v>
      </c>
      <c r="AI48" s="72">
        <f>AI47+AI37</f>
        <v>3.35</v>
      </c>
      <c r="AJ48" s="72">
        <f>AJ47+AJ38</f>
        <v>28.28</v>
      </c>
      <c r="AK48" s="72">
        <f>AK47+AK39</f>
        <v>6.77</v>
      </c>
      <c r="AL48" s="72">
        <f>AL47+AL40</f>
        <v>1.4100000000000001</v>
      </c>
      <c r="AM48" s="72">
        <f>AM47+AM41</f>
        <v>0</v>
      </c>
      <c r="AN48" s="72">
        <f>AN47+AN42</f>
        <v>1</v>
      </c>
      <c r="AO48" s="72">
        <f>AO47+AO43</f>
        <v>52.54</v>
      </c>
      <c r="AP48" s="72">
        <f>AP47+AP44</f>
        <v>9.0299999999999994</v>
      </c>
      <c r="AQ48" s="72">
        <f>AQ47+AQ45</f>
        <v>0</v>
      </c>
      <c r="AR48" s="72">
        <f>AR47+AR46</f>
        <v>24.259999999999998</v>
      </c>
      <c r="AS48" s="72"/>
      <c r="AT48" s="72"/>
    </row>
    <row r="50" spans="2:37">
      <c r="B50" s="89" t="s">
        <v>156</v>
      </c>
      <c r="C50" s="90" t="s">
        <v>150</v>
      </c>
      <c r="D50" s="91"/>
    </row>
    <row r="51" spans="2:37" ht="15.75">
      <c r="B51" s="89" t="s">
        <v>157</v>
      </c>
      <c r="C51" s="90" t="s">
        <v>151</v>
      </c>
      <c r="D51" s="91"/>
      <c r="AA51" s="78"/>
      <c r="AB51" s="78"/>
      <c r="AC51" s="78"/>
      <c r="AD51" s="78"/>
      <c r="AE51" s="78"/>
      <c r="AF51" s="78"/>
      <c r="AG51" s="78"/>
      <c r="AH51" s="78"/>
      <c r="AI51" s="78"/>
      <c r="AJ51" s="79"/>
      <c r="AK51" s="79"/>
    </row>
    <row r="52" spans="2:37" ht="15.75">
      <c r="B52" s="89" t="s">
        <v>158</v>
      </c>
      <c r="C52" s="90" t="s">
        <v>115</v>
      </c>
      <c r="D52" s="91"/>
      <c r="AA52" s="78"/>
      <c r="AB52" s="78"/>
      <c r="AC52" s="78"/>
      <c r="AD52" s="78"/>
      <c r="AE52" s="78"/>
      <c r="AF52" s="78"/>
      <c r="AG52" s="78"/>
      <c r="AH52" s="78"/>
      <c r="AI52" s="78"/>
      <c r="AJ52" s="79"/>
      <c r="AK52" s="79"/>
    </row>
    <row r="53" spans="2:37" ht="15.75">
      <c r="AA53" s="78"/>
      <c r="AB53" s="78"/>
      <c r="AC53" s="78"/>
      <c r="AD53" s="78"/>
      <c r="AE53" s="78"/>
      <c r="AF53" s="78"/>
      <c r="AG53" s="78"/>
      <c r="AH53" s="78"/>
      <c r="AI53" s="78"/>
      <c r="AJ53" s="79"/>
      <c r="AK53" s="79"/>
    </row>
    <row r="54" spans="2:37" ht="18">
      <c r="B54" s="123" t="s">
        <v>277</v>
      </c>
      <c r="C54" s="123" t="s">
        <v>268</v>
      </c>
      <c r="D54" s="91"/>
      <c r="AA54" s="78"/>
      <c r="AB54" s="78"/>
      <c r="AC54" s="78"/>
      <c r="AD54" s="78"/>
      <c r="AE54" s="78"/>
      <c r="AF54" s="78"/>
      <c r="AG54" s="78"/>
      <c r="AH54" s="78"/>
      <c r="AI54" s="78"/>
      <c r="AJ54" s="79"/>
      <c r="AK54" s="79"/>
    </row>
    <row r="55" spans="2:37" ht="18">
      <c r="B55" s="123" t="s">
        <v>278</v>
      </c>
      <c r="C55" s="123" t="s">
        <v>269</v>
      </c>
      <c r="D55" s="91"/>
    </row>
    <row r="56" spans="2:37">
      <c r="B56" s="123" t="s">
        <v>279</v>
      </c>
      <c r="C56" s="123" t="s">
        <v>270</v>
      </c>
      <c r="D56" s="91"/>
    </row>
    <row r="57" spans="2:37">
      <c r="B57" s="123" t="s">
        <v>280</v>
      </c>
      <c r="C57" s="123" t="s">
        <v>271</v>
      </c>
      <c r="D57" s="91"/>
    </row>
    <row r="58" spans="2:37">
      <c r="B58" s="123" t="s">
        <v>281</v>
      </c>
      <c r="C58" s="123" t="s">
        <v>272</v>
      </c>
      <c r="D58" s="91"/>
    </row>
    <row r="59" spans="2:37" ht="18">
      <c r="B59" s="123" t="s">
        <v>282</v>
      </c>
      <c r="C59" s="123" t="s">
        <v>273</v>
      </c>
      <c r="D59" s="91"/>
    </row>
    <row r="60" spans="2:37" ht="18">
      <c r="B60" s="123" t="s">
        <v>283</v>
      </c>
      <c r="C60" s="123" t="s">
        <v>274</v>
      </c>
      <c r="D60" s="91"/>
    </row>
    <row r="61" spans="2:37">
      <c r="B61" s="123" t="s">
        <v>284</v>
      </c>
      <c r="C61" s="123" t="s">
        <v>275</v>
      </c>
      <c r="D61" s="91"/>
    </row>
    <row r="62" spans="2:37" ht="18">
      <c r="B62" s="123" t="s">
        <v>285</v>
      </c>
      <c r="C62" s="123" t="s">
        <v>276</v>
      </c>
      <c r="D62" s="91"/>
    </row>
    <row r="64" spans="2:37">
      <c r="B64" s="76"/>
    </row>
  </sheetData>
  <mergeCells count="11">
    <mergeCell ref="B5:B6"/>
    <mergeCell ref="C5:C6"/>
    <mergeCell ref="D5:D6"/>
    <mergeCell ref="A1:B1"/>
    <mergeCell ref="A2:AS2"/>
    <mergeCell ref="A3:AT3"/>
    <mergeCell ref="AQ4:AT4"/>
    <mergeCell ref="F5:AR5"/>
    <mergeCell ref="AS5:AS6"/>
    <mergeCell ref="AT5:AT6"/>
    <mergeCell ref="A5:A6"/>
  </mergeCells>
  <phoneticPr fontId="28" type="noConversion"/>
  <pageMargins left="0.47" right="0.16" top="0.64" bottom="0.2" header="0.56999999999999995" footer="0.16"/>
  <pageSetup paperSize="8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64"/>
  <sheetViews>
    <sheetView zoomScaleNormal="100" workbookViewId="0">
      <pane xSplit="4" ySplit="6" topLeftCell="E40" activePane="bottomRight" state="frozen"/>
      <selection activeCell="L52" sqref="L52"/>
      <selection pane="topRight" activeCell="L52" sqref="L52"/>
      <selection pane="bottomLeft" activeCell="L52" sqref="L52"/>
      <selection pane="bottomRight" activeCell="L52" sqref="L52"/>
    </sheetView>
  </sheetViews>
  <sheetFormatPr defaultColWidth="7.85546875" defaultRowHeight="12.75"/>
  <cols>
    <col min="1" max="1" width="3.7109375" style="73" customWidth="1"/>
    <col min="2" max="2" width="21.5703125" style="74" customWidth="1"/>
    <col min="3" max="3" width="5.140625" style="75" customWidth="1"/>
    <col min="4" max="4" width="8.7109375" style="45" customWidth="1"/>
    <col min="5" max="7" width="5.7109375" style="45" bestFit="1" customWidth="1"/>
    <col min="8" max="10" width="5" style="45" bestFit="1" customWidth="1"/>
    <col min="11" max="11" width="4" style="45" bestFit="1" customWidth="1"/>
    <col min="12" max="12" width="4.140625" style="45" bestFit="1" customWidth="1"/>
    <col min="13" max="13" width="3.7109375" style="45" bestFit="1" customWidth="1"/>
    <col min="14" max="14" width="5" style="45" bestFit="1" customWidth="1"/>
    <col min="15" max="15" width="4" style="45" bestFit="1" customWidth="1"/>
    <col min="16" max="16" width="5" style="45" bestFit="1" customWidth="1"/>
    <col min="17" max="17" width="5.7109375" style="45" bestFit="1" customWidth="1"/>
    <col min="18" max="18" width="4" style="45" bestFit="1" customWidth="1"/>
    <col min="19" max="19" width="4.140625" style="45" bestFit="1" customWidth="1"/>
    <col min="20" max="21" width="3.7109375" style="45" bestFit="1" customWidth="1"/>
    <col min="22" max="22" width="4" style="45" bestFit="1" customWidth="1"/>
    <col min="23" max="23" width="4.140625" style="45" bestFit="1" customWidth="1"/>
    <col min="24" max="24" width="4.28515625" style="45" bestFit="1" customWidth="1"/>
    <col min="25" max="25" width="3.7109375" style="45" bestFit="1" customWidth="1"/>
    <col min="26" max="26" width="5.7109375" style="45" bestFit="1" customWidth="1"/>
    <col min="27" max="27" width="4" style="45" bestFit="1" customWidth="1"/>
    <col min="28" max="28" width="3.85546875" style="45" bestFit="1" customWidth="1"/>
    <col min="29" max="29" width="4.140625" style="45" bestFit="1" customWidth="1"/>
    <col min="30" max="30" width="5" style="45" bestFit="1" customWidth="1"/>
    <col min="31" max="31" width="4" style="45" bestFit="1" customWidth="1"/>
    <col min="32" max="32" width="4.28515625" style="45" bestFit="1" customWidth="1"/>
    <col min="33" max="33" width="3.7109375" style="45" bestFit="1" customWidth="1"/>
    <col min="34" max="35" width="4.28515625" style="45" bestFit="1" customWidth="1"/>
    <col min="36" max="36" width="5" style="45" bestFit="1" customWidth="1"/>
    <col min="37" max="37" width="3.85546875" style="45" bestFit="1" customWidth="1"/>
    <col min="38" max="38" width="4.28515625" style="45" bestFit="1" customWidth="1"/>
    <col min="39" max="39" width="3.85546875" style="45" bestFit="1" customWidth="1"/>
    <col min="40" max="40" width="4.28515625" style="45" bestFit="1" customWidth="1"/>
    <col min="41" max="41" width="5" style="45" bestFit="1" customWidth="1"/>
    <col min="42" max="42" width="4.7109375" style="45" bestFit="1" customWidth="1"/>
    <col min="43" max="43" width="4.140625" style="45" bestFit="1" customWidth="1"/>
    <col min="44" max="44" width="5" style="45" bestFit="1" customWidth="1"/>
    <col min="45" max="45" width="7.42578125" style="45" bestFit="1" customWidth="1"/>
    <col min="46" max="46" width="7.7109375" style="45" bestFit="1" customWidth="1"/>
    <col min="47" max="48" width="9.85546875" style="45" customWidth="1"/>
    <col min="49" max="16384" width="7.85546875" style="45"/>
  </cols>
  <sheetData>
    <row r="1" spans="1:48" ht="15.75">
      <c r="A1" s="460" t="s">
        <v>197</v>
      </c>
      <c r="B1" s="460"/>
      <c r="C1" s="80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</row>
    <row r="2" spans="1:48" ht="14.25" customHeight="1">
      <c r="A2" s="461" t="s">
        <v>0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81"/>
    </row>
    <row r="3" spans="1:48" ht="15.75">
      <c r="A3" s="415" t="s">
        <v>198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5"/>
      <c r="AG3" s="415"/>
      <c r="AH3" s="415"/>
      <c r="AI3" s="415"/>
      <c r="AJ3" s="415"/>
      <c r="AK3" s="415"/>
      <c r="AL3" s="415"/>
      <c r="AM3" s="415"/>
      <c r="AN3" s="415"/>
      <c r="AO3" s="415"/>
      <c r="AP3" s="415"/>
      <c r="AQ3" s="415"/>
      <c r="AR3" s="415"/>
      <c r="AS3" s="415"/>
      <c r="AT3" s="415"/>
    </row>
    <row r="4" spans="1:48" ht="15.75">
      <c r="A4" s="44"/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69" t="s">
        <v>28</v>
      </c>
      <c r="AR4" s="469"/>
      <c r="AS4" s="469"/>
      <c r="AT4" s="469"/>
    </row>
    <row r="5" spans="1:48" ht="14.25" customHeight="1">
      <c r="A5" s="470" t="s">
        <v>16</v>
      </c>
      <c r="B5" s="471" t="s">
        <v>155</v>
      </c>
      <c r="C5" s="466" t="s">
        <v>20</v>
      </c>
      <c r="D5" s="468" t="s">
        <v>127</v>
      </c>
      <c r="E5" s="46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8"/>
      <c r="AP5" s="468"/>
      <c r="AQ5" s="468"/>
      <c r="AR5" s="468"/>
      <c r="AS5" s="468" t="s">
        <v>109</v>
      </c>
      <c r="AT5" s="468" t="s">
        <v>184</v>
      </c>
    </row>
    <row r="6" spans="1:48" s="49" customFormat="1" ht="36" customHeight="1">
      <c r="A6" s="470"/>
      <c r="B6" s="472"/>
      <c r="C6" s="467"/>
      <c r="D6" s="468"/>
      <c r="E6" s="47" t="s">
        <v>21</v>
      </c>
      <c r="F6" s="48" t="s">
        <v>79</v>
      </c>
      <c r="G6" s="46" t="s">
        <v>77</v>
      </c>
      <c r="H6" s="46" t="s">
        <v>190</v>
      </c>
      <c r="I6" s="46" t="s">
        <v>51</v>
      </c>
      <c r="J6" s="46" t="s">
        <v>39</v>
      </c>
      <c r="K6" s="46" t="s">
        <v>22</v>
      </c>
      <c r="L6" s="46" t="s">
        <v>23</v>
      </c>
      <c r="M6" s="46" t="s">
        <v>40</v>
      </c>
      <c r="N6" s="46" t="s">
        <v>71</v>
      </c>
      <c r="O6" s="46" t="s">
        <v>46</v>
      </c>
      <c r="P6" s="46" t="s">
        <v>53</v>
      </c>
      <c r="Q6" s="47" t="s">
        <v>24</v>
      </c>
      <c r="R6" s="46" t="s">
        <v>25</v>
      </c>
      <c r="S6" s="46" t="s">
        <v>26</v>
      </c>
      <c r="T6" s="46" t="s">
        <v>118</v>
      </c>
      <c r="U6" s="46" t="s">
        <v>121</v>
      </c>
      <c r="V6" s="46" t="s">
        <v>122</v>
      </c>
      <c r="W6" s="46" t="s">
        <v>120</v>
      </c>
      <c r="X6" s="46" t="s">
        <v>48</v>
      </c>
      <c r="Y6" s="46" t="s">
        <v>41</v>
      </c>
      <c r="Z6" s="46" t="s">
        <v>27</v>
      </c>
      <c r="AA6" s="46" t="s">
        <v>140</v>
      </c>
      <c r="AB6" s="46" t="s">
        <v>119</v>
      </c>
      <c r="AC6" s="46" t="s">
        <v>70</v>
      </c>
      <c r="AD6" s="46" t="s">
        <v>93</v>
      </c>
      <c r="AE6" s="46" t="s">
        <v>94</v>
      </c>
      <c r="AF6" s="46" t="s">
        <v>98</v>
      </c>
      <c r="AG6" s="46" t="s">
        <v>95</v>
      </c>
      <c r="AH6" s="46" t="s">
        <v>114</v>
      </c>
      <c r="AI6" s="46" t="s">
        <v>96</v>
      </c>
      <c r="AJ6" s="46" t="s">
        <v>43</v>
      </c>
      <c r="AK6" s="46" t="s">
        <v>49</v>
      </c>
      <c r="AL6" s="46" t="s">
        <v>142</v>
      </c>
      <c r="AM6" s="46" t="s">
        <v>143</v>
      </c>
      <c r="AN6" s="46" t="s">
        <v>100</v>
      </c>
      <c r="AO6" s="46" t="s">
        <v>148</v>
      </c>
      <c r="AP6" s="46" t="s">
        <v>149</v>
      </c>
      <c r="AQ6" s="46" t="s">
        <v>75</v>
      </c>
      <c r="AR6" s="46" t="s">
        <v>82</v>
      </c>
      <c r="AS6" s="468"/>
      <c r="AT6" s="468"/>
    </row>
    <row r="7" spans="1:48" s="49" customFormat="1" ht="17.25" customHeight="1">
      <c r="A7" s="50">
        <v>1</v>
      </c>
      <c r="B7" s="51" t="s">
        <v>31</v>
      </c>
      <c r="C7" s="52" t="s">
        <v>21</v>
      </c>
      <c r="D7" s="85">
        <v>507.02</v>
      </c>
      <c r="E7" s="53">
        <f>D7-AS7</f>
        <v>474.59</v>
      </c>
      <c r="F7" s="54">
        <f>SUM(F11:F18)</f>
        <v>0</v>
      </c>
      <c r="G7" s="54">
        <f>SUM(G10:G18)</f>
        <v>0</v>
      </c>
      <c r="H7" s="54">
        <f>SUM(H9,H11:H18)</f>
        <v>0</v>
      </c>
      <c r="I7" s="54">
        <f>SUM(I9:I10,I12:I18)</f>
        <v>0</v>
      </c>
      <c r="J7" s="54">
        <f>SUM(J9:J11,J13:J18)</f>
        <v>0</v>
      </c>
      <c r="K7" s="54">
        <f>SUM(K9:K12,K14:K18)</f>
        <v>0</v>
      </c>
      <c r="L7" s="54">
        <f>SUM(L9:L13,L15:L18)</f>
        <v>0</v>
      </c>
      <c r="M7" s="54">
        <f>SUM(M9:M14,M16:M18)</f>
        <v>0</v>
      </c>
      <c r="N7" s="54">
        <f>SUM(N9:N15,N17:N18)</f>
        <v>0</v>
      </c>
      <c r="O7" s="54">
        <f>SUM(O9:O16,O18)</f>
        <v>0</v>
      </c>
      <c r="P7" s="54">
        <f>SUM(P9:P17)</f>
        <v>17</v>
      </c>
      <c r="Q7" s="55">
        <f>SUM(Q9:Q18)</f>
        <v>15.43</v>
      </c>
      <c r="R7" s="54">
        <f>SUM(R9:R18)</f>
        <v>0</v>
      </c>
      <c r="S7" s="54">
        <f t="shared" ref="S7:AR7" si="0">SUM(S9:S18)</f>
        <v>0</v>
      </c>
      <c r="T7" s="54">
        <f t="shared" si="0"/>
        <v>0</v>
      </c>
      <c r="U7" s="54">
        <f t="shared" si="0"/>
        <v>0</v>
      </c>
      <c r="V7" s="54">
        <f t="shared" si="0"/>
        <v>0</v>
      </c>
      <c r="W7" s="54">
        <f t="shared" si="0"/>
        <v>4</v>
      </c>
      <c r="X7" s="54">
        <f t="shared" si="0"/>
        <v>0</v>
      </c>
      <c r="Y7" s="54">
        <f t="shared" si="0"/>
        <v>0</v>
      </c>
      <c r="Z7" s="54">
        <f t="shared" si="0"/>
        <v>6.38</v>
      </c>
      <c r="AA7" s="54">
        <f t="shared" si="0"/>
        <v>0</v>
      </c>
      <c r="AB7" s="54">
        <f t="shared" si="0"/>
        <v>0</v>
      </c>
      <c r="AC7" s="54">
        <f t="shared" si="0"/>
        <v>0</v>
      </c>
      <c r="AD7" s="54">
        <f t="shared" si="0"/>
        <v>2.35</v>
      </c>
      <c r="AE7" s="54">
        <f t="shared" si="0"/>
        <v>0</v>
      </c>
      <c r="AF7" s="54">
        <f t="shared" si="0"/>
        <v>0</v>
      </c>
      <c r="AG7" s="54">
        <f t="shared" si="0"/>
        <v>0</v>
      </c>
      <c r="AH7" s="54">
        <f t="shared" si="0"/>
        <v>0</v>
      </c>
      <c r="AI7" s="54">
        <f t="shared" si="0"/>
        <v>0</v>
      </c>
      <c r="AJ7" s="54">
        <f t="shared" si="0"/>
        <v>2.5</v>
      </c>
      <c r="AK7" s="54">
        <f t="shared" si="0"/>
        <v>0</v>
      </c>
      <c r="AL7" s="54">
        <f t="shared" si="0"/>
        <v>0.2</v>
      </c>
      <c r="AM7" s="54">
        <f t="shared" si="0"/>
        <v>0</v>
      </c>
      <c r="AN7" s="54">
        <f t="shared" si="0"/>
        <v>0</v>
      </c>
      <c r="AO7" s="54">
        <f t="shared" si="0"/>
        <v>0</v>
      </c>
      <c r="AP7" s="54">
        <f t="shared" si="0"/>
        <v>0</v>
      </c>
      <c r="AQ7" s="54">
        <f t="shared" si="0"/>
        <v>0</v>
      </c>
      <c r="AR7" s="54">
        <f t="shared" si="0"/>
        <v>0</v>
      </c>
      <c r="AS7" s="56">
        <f>SUM(AS9:AS18)</f>
        <v>32.43</v>
      </c>
      <c r="AT7" s="57">
        <f>E48</f>
        <v>495.73999999999995</v>
      </c>
      <c r="AV7" s="132" t="s">
        <v>193</v>
      </c>
    </row>
    <row r="8" spans="1:48" s="61" customFormat="1" ht="15">
      <c r="A8" s="50" t="s">
        <v>1</v>
      </c>
      <c r="B8" s="51" t="s">
        <v>78</v>
      </c>
      <c r="C8" s="58" t="s">
        <v>79</v>
      </c>
      <c r="D8" s="85">
        <v>338.19</v>
      </c>
      <c r="E8" s="59">
        <f>SUM(I8:P8)</f>
        <v>17</v>
      </c>
      <c r="F8" s="60">
        <f>D8-AS8</f>
        <v>308.90999999999997</v>
      </c>
      <c r="G8" s="55">
        <f>SUM(G10)</f>
        <v>0</v>
      </c>
      <c r="H8" s="55">
        <f>SUM(H9)</f>
        <v>0</v>
      </c>
      <c r="I8" s="55">
        <f>SUM(I9:I10)</f>
        <v>0</v>
      </c>
      <c r="J8" s="55">
        <f t="shared" ref="J8:AS8" si="1">SUM(J9:J10)</f>
        <v>0</v>
      </c>
      <c r="K8" s="55">
        <f t="shared" si="1"/>
        <v>0</v>
      </c>
      <c r="L8" s="55">
        <f t="shared" si="1"/>
        <v>0</v>
      </c>
      <c r="M8" s="55">
        <f t="shared" si="1"/>
        <v>0</v>
      </c>
      <c r="N8" s="55">
        <f t="shared" si="1"/>
        <v>0</v>
      </c>
      <c r="O8" s="55">
        <f t="shared" si="1"/>
        <v>0</v>
      </c>
      <c r="P8" s="55">
        <f t="shared" si="1"/>
        <v>17</v>
      </c>
      <c r="Q8" s="55">
        <f>SUM(Q9:Q10)</f>
        <v>12.28</v>
      </c>
      <c r="R8" s="55">
        <f t="shared" si="1"/>
        <v>0</v>
      </c>
      <c r="S8" s="55">
        <f t="shared" si="1"/>
        <v>0</v>
      </c>
      <c r="T8" s="55">
        <f t="shared" si="1"/>
        <v>0</v>
      </c>
      <c r="U8" s="55">
        <f t="shared" si="1"/>
        <v>0</v>
      </c>
      <c r="V8" s="55">
        <f t="shared" si="1"/>
        <v>0</v>
      </c>
      <c r="W8" s="55">
        <f t="shared" si="1"/>
        <v>4</v>
      </c>
      <c r="X8" s="55">
        <f t="shared" si="1"/>
        <v>0</v>
      </c>
      <c r="Y8" s="55">
        <f t="shared" si="1"/>
        <v>0</v>
      </c>
      <c r="Z8" s="55">
        <f t="shared" si="1"/>
        <v>3.23</v>
      </c>
      <c r="AA8" s="55">
        <f t="shared" si="1"/>
        <v>0</v>
      </c>
      <c r="AB8" s="55">
        <f t="shared" si="1"/>
        <v>0</v>
      </c>
      <c r="AC8" s="55">
        <f t="shared" si="1"/>
        <v>0</v>
      </c>
      <c r="AD8" s="55">
        <f t="shared" si="1"/>
        <v>2.35</v>
      </c>
      <c r="AE8" s="55">
        <f t="shared" si="1"/>
        <v>0</v>
      </c>
      <c r="AF8" s="55">
        <f t="shared" si="1"/>
        <v>0</v>
      </c>
      <c r="AG8" s="55">
        <f t="shared" si="1"/>
        <v>0</v>
      </c>
      <c r="AH8" s="55">
        <f t="shared" si="1"/>
        <v>0</v>
      </c>
      <c r="AI8" s="55">
        <f t="shared" si="1"/>
        <v>0</v>
      </c>
      <c r="AJ8" s="55">
        <f t="shared" si="1"/>
        <v>2.5</v>
      </c>
      <c r="AK8" s="55">
        <f t="shared" si="1"/>
        <v>0</v>
      </c>
      <c r="AL8" s="55">
        <f t="shared" si="1"/>
        <v>0.2</v>
      </c>
      <c r="AM8" s="55">
        <f t="shared" si="1"/>
        <v>0</v>
      </c>
      <c r="AN8" s="55">
        <f t="shared" si="1"/>
        <v>0</v>
      </c>
      <c r="AO8" s="55">
        <f t="shared" si="1"/>
        <v>0</v>
      </c>
      <c r="AP8" s="55">
        <f t="shared" si="1"/>
        <v>0</v>
      </c>
      <c r="AQ8" s="55">
        <f t="shared" si="1"/>
        <v>0</v>
      </c>
      <c r="AR8" s="55">
        <f t="shared" si="1"/>
        <v>0</v>
      </c>
      <c r="AS8" s="55">
        <f t="shared" si="1"/>
        <v>29.28</v>
      </c>
      <c r="AT8" s="58">
        <f>F48</f>
        <v>308.90999999999997</v>
      </c>
      <c r="AU8" s="45"/>
      <c r="AV8" s="132" t="s">
        <v>194</v>
      </c>
    </row>
    <row r="9" spans="1:48" s="61" customFormat="1" ht="15">
      <c r="A9" s="50"/>
      <c r="B9" s="51" t="s">
        <v>191</v>
      </c>
      <c r="C9" s="58" t="s">
        <v>77</v>
      </c>
      <c r="D9" s="85">
        <v>324.77999999999997</v>
      </c>
      <c r="E9" s="59">
        <f>SUM(H9:P9)</f>
        <v>17</v>
      </c>
      <c r="F9" s="55">
        <f>SUM(H9)</f>
        <v>0</v>
      </c>
      <c r="G9" s="60">
        <f>D9-AS9</f>
        <v>296.5</v>
      </c>
      <c r="H9" s="77"/>
      <c r="I9" s="77"/>
      <c r="J9" s="77"/>
      <c r="K9" s="77"/>
      <c r="L9" s="77"/>
      <c r="M9" s="77"/>
      <c r="N9" s="77"/>
      <c r="O9" s="77"/>
      <c r="P9" s="77">
        <v>17</v>
      </c>
      <c r="Q9" s="55">
        <f>SUM(R9:AQ9)</f>
        <v>11.28</v>
      </c>
      <c r="R9" s="77"/>
      <c r="S9" s="77"/>
      <c r="T9" s="77"/>
      <c r="U9" s="77"/>
      <c r="V9" s="77"/>
      <c r="W9" s="77">
        <v>4</v>
      </c>
      <c r="X9" s="77"/>
      <c r="Y9" s="77"/>
      <c r="Z9" s="77">
        <f>3.68-0.45</f>
        <v>3.23</v>
      </c>
      <c r="AA9" s="77"/>
      <c r="AB9" s="77"/>
      <c r="AC9" s="77"/>
      <c r="AD9" s="77">
        <v>2.35</v>
      </c>
      <c r="AE9" s="77"/>
      <c r="AF9" s="77"/>
      <c r="AG9" s="77"/>
      <c r="AH9" s="77"/>
      <c r="AI9" s="77"/>
      <c r="AJ9" s="77">
        <v>1.5</v>
      </c>
      <c r="AK9" s="77"/>
      <c r="AL9" s="77">
        <v>0.2</v>
      </c>
      <c r="AM9" s="77"/>
      <c r="AN9" s="77"/>
      <c r="AO9" s="77"/>
      <c r="AP9" s="77"/>
      <c r="AQ9" s="77"/>
      <c r="AR9" s="77"/>
      <c r="AS9" s="55">
        <f>SUM(R9:AR9,H9:P9)</f>
        <v>28.28</v>
      </c>
      <c r="AT9" s="58">
        <f>G48</f>
        <v>296.5</v>
      </c>
      <c r="AU9" s="45"/>
      <c r="AV9" s="132" t="s">
        <v>195</v>
      </c>
    </row>
    <row r="10" spans="1:48" s="61" customFormat="1" ht="15">
      <c r="A10" s="50"/>
      <c r="B10" s="51" t="s">
        <v>192</v>
      </c>
      <c r="C10" s="58" t="s">
        <v>190</v>
      </c>
      <c r="D10" s="85">
        <v>13.4</v>
      </c>
      <c r="E10" s="59">
        <f>SUM(G10,I10:P10)</f>
        <v>0</v>
      </c>
      <c r="F10" s="55">
        <f>SUM(G10)</f>
        <v>0</v>
      </c>
      <c r="G10" s="77"/>
      <c r="H10" s="60">
        <f>D10-AS10</f>
        <v>12.4</v>
      </c>
      <c r="I10" s="77"/>
      <c r="J10" s="77"/>
      <c r="K10" s="77"/>
      <c r="L10" s="77"/>
      <c r="M10" s="77"/>
      <c r="N10" s="77"/>
      <c r="O10" s="77"/>
      <c r="P10" s="77"/>
      <c r="Q10" s="55">
        <f t="shared" ref="Q10:Q17" si="2">SUM(R10:AQ10)</f>
        <v>1</v>
      </c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>
        <v>1</v>
      </c>
      <c r="AK10" s="77"/>
      <c r="AL10" s="77"/>
      <c r="AM10" s="77"/>
      <c r="AN10" s="77"/>
      <c r="AO10" s="77"/>
      <c r="AP10" s="77"/>
      <c r="AQ10" s="77"/>
      <c r="AR10" s="77"/>
      <c r="AS10" s="55">
        <f>SUM(R10:AR10,I10:P10,G10)</f>
        <v>1</v>
      </c>
      <c r="AT10" s="58">
        <f>H48</f>
        <v>12.4</v>
      </c>
      <c r="AU10" s="45"/>
      <c r="AV10" s="132" t="s">
        <v>196</v>
      </c>
    </row>
    <row r="11" spans="1:48" s="61" customFormat="1" ht="15">
      <c r="A11" s="50" t="s">
        <v>2</v>
      </c>
      <c r="B11" s="51" t="s">
        <v>102</v>
      </c>
      <c r="C11" s="58" t="s">
        <v>51</v>
      </c>
      <c r="D11" s="85">
        <v>7.6</v>
      </c>
      <c r="E11" s="59">
        <f>SUM(G11:H11,J11:P11)</f>
        <v>0</v>
      </c>
      <c r="F11" s="55">
        <f>SUM(G11:H11)</f>
        <v>0</v>
      </c>
      <c r="G11" s="77"/>
      <c r="H11" s="77"/>
      <c r="I11" s="60">
        <f>D11-AS11</f>
        <v>7.6</v>
      </c>
      <c r="J11" s="77"/>
      <c r="K11" s="77"/>
      <c r="L11" s="77"/>
      <c r="M11" s="77"/>
      <c r="N11" s="77"/>
      <c r="O11" s="77"/>
      <c r="P11" s="77"/>
      <c r="Q11" s="55">
        <f t="shared" si="2"/>
        <v>0</v>
      </c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55">
        <f>SUM(R11:AR11,J11:P11,G11:H11)</f>
        <v>0</v>
      </c>
      <c r="AT11" s="58">
        <f>I48</f>
        <v>11.25</v>
      </c>
      <c r="AU11" s="45"/>
    </row>
    <row r="12" spans="1:48" s="61" customFormat="1" ht="15">
      <c r="A12" s="50" t="s">
        <v>3</v>
      </c>
      <c r="B12" s="51" t="s">
        <v>34</v>
      </c>
      <c r="C12" s="58" t="s">
        <v>39</v>
      </c>
      <c r="D12" s="85">
        <v>77.61</v>
      </c>
      <c r="E12" s="59">
        <f>SUM(G12:I12,K12:P12)</f>
        <v>0</v>
      </c>
      <c r="F12" s="55">
        <f t="shared" ref="F12:F17" si="3">SUM(G12:H12)</f>
        <v>0</v>
      </c>
      <c r="G12" s="77"/>
      <c r="H12" s="77"/>
      <c r="I12" s="77"/>
      <c r="J12" s="60">
        <f>D12-AS12</f>
        <v>75.459999999999994</v>
      </c>
      <c r="K12" s="77"/>
      <c r="L12" s="77"/>
      <c r="M12" s="77"/>
      <c r="N12" s="77"/>
      <c r="O12" s="77"/>
      <c r="P12" s="77"/>
      <c r="Q12" s="55">
        <f t="shared" si="2"/>
        <v>2.15</v>
      </c>
      <c r="R12" s="77"/>
      <c r="S12" s="77"/>
      <c r="T12" s="77"/>
      <c r="U12" s="77"/>
      <c r="V12" s="77"/>
      <c r="W12" s="77"/>
      <c r="X12" s="77"/>
      <c r="Y12" s="77"/>
      <c r="Z12" s="77">
        <v>2.15</v>
      </c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55">
        <f>SUM(R12:AR12,K12:P12,G12:I12)</f>
        <v>2.15</v>
      </c>
      <c r="AT12" s="58">
        <f>J48</f>
        <v>75.459999999999994</v>
      </c>
      <c r="AU12" s="45"/>
    </row>
    <row r="13" spans="1:48" s="61" customFormat="1" ht="15">
      <c r="A13" s="50" t="s">
        <v>4</v>
      </c>
      <c r="B13" s="51" t="s">
        <v>11</v>
      </c>
      <c r="C13" s="58" t="s">
        <v>22</v>
      </c>
      <c r="D13" s="85">
        <v>0</v>
      </c>
      <c r="E13" s="59">
        <f>SUM(G13:J13,L13:P13)</f>
        <v>0</v>
      </c>
      <c r="F13" s="55">
        <f t="shared" si="3"/>
        <v>0</v>
      </c>
      <c r="G13" s="77"/>
      <c r="H13" s="77"/>
      <c r="I13" s="77"/>
      <c r="J13" s="77"/>
      <c r="K13" s="60">
        <f>D13-AS13</f>
        <v>0</v>
      </c>
      <c r="L13" s="77"/>
      <c r="M13" s="77"/>
      <c r="N13" s="77"/>
      <c r="O13" s="77"/>
      <c r="P13" s="77"/>
      <c r="Q13" s="55">
        <f t="shared" si="2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55">
        <f>SUM(R13:AR13,L13:P13,G13:J13)</f>
        <v>0</v>
      </c>
      <c r="AT13" s="58">
        <f>K48</f>
        <v>0</v>
      </c>
      <c r="AU13" s="45"/>
    </row>
    <row r="14" spans="1:48" s="61" customFormat="1" ht="15">
      <c r="A14" s="50" t="s">
        <v>5</v>
      </c>
      <c r="B14" s="51" t="s">
        <v>12</v>
      </c>
      <c r="C14" s="58" t="s">
        <v>23</v>
      </c>
      <c r="D14" s="85">
        <v>0</v>
      </c>
      <c r="E14" s="59">
        <f>SUM(G14:K14,M14:P14)</f>
        <v>0</v>
      </c>
      <c r="F14" s="55">
        <f t="shared" si="3"/>
        <v>0</v>
      </c>
      <c r="G14" s="77"/>
      <c r="H14" s="77"/>
      <c r="I14" s="77"/>
      <c r="J14" s="77"/>
      <c r="K14" s="77"/>
      <c r="L14" s="60">
        <f>D14-AS14</f>
        <v>0</v>
      </c>
      <c r="M14" s="77"/>
      <c r="N14" s="77"/>
      <c r="O14" s="77"/>
      <c r="P14" s="77"/>
      <c r="Q14" s="55">
        <f t="shared" si="2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55">
        <f>SUM(R14:AR14,M14:P14,G14:K14)</f>
        <v>0</v>
      </c>
      <c r="AT14" s="58">
        <f>L48</f>
        <v>0</v>
      </c>
      <c r="AU14" s="45"/>
    </row>
    <row r="15" spans="1:48" s="61" customFormat="1" ht="15">
      <c r="A15" s="50" t="s">
        <v>36</v>
      </c>
      <c r="B15" s="51" t="s">
        <v>35</v>
      </c>
      <c r="C15" s="58" t="s">
        <v>40</v>
      </c>
      <c r="D15" s="85">
        <v>0</v>
      </c>
      <c r="E15" s="59">
        <f>SUM(G15:L15,N15:P15)</f>
        <v>0</v>
      </c>
      <c r="F15" s="55">
        <f t="shared" si="3"/>
        <v>0</v>
      </c>
      <c r="G15" s="77"/>
      <c r="H15" s="77"/>
      <c r="I15" s="77"/>
      <c r="J15" s="77"/>
      <c r="K15" s="77"/>
      <c r="L15" s="77"/>
      <c r="M15" s="60">
        <f>D15-AS15</f>
        <v>0</v>
      </c>
      <c r="N15" s="77"/>
      <c r="O15" s="77"/>
      <c r="P15" s="77"/>
      <c r="Q15" s="55">
        <f t="shared" si="2"/>
        <v>0</v>
      </c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55">
        <f>SUM(R15:AR15,N15:P15,G15:L15)</f>
        <v>0</v>
      </c>
      <c r="AT15" s="58">
        <f>M48</f>
        <v>0</v>
      </c>
      <c r="AU15" s="45"/>
    </row>
    <row r="16" spans="1:48" s="61" customFormat="1" ht="15">
      <c r="A16" s="50" t="s">
        <v>37</v>
      </c>
      <c r="B16" s="51" t="s">
        <v>83</v>
      </c>
      <c r="C16" s="58" t="s">
        <v>71</v>
      </c>
      <c r="D16" s="85">
        <v>75.180000000000007</v>
      </c>
      <c r="E16" s="59">
        <f>SUM(G16:M16,O16:P16)</f>
        <v>0</v>
      </c>
      <c r="F16" s="55">
        <f t="shared" si="3"/>
        <v>0</v>
      </c>
      <c r="G16" s="77"/>
      <c r="H16" s="77"/>
      <c r="I16" s="77"/>
      <c r="J16" s="77"/>
      <c r="K16" s="77"/>
      <c r="L16" s="77"/>
      <c r="M16" s="77"/>
      <c r="N16" s="60">
        <f>D16-AS16</f>
        <v>74.180000000000007</v>
      </c>
      <c r="O16" s="77"/>
      <c r="P16" s="77"/>
      <c r="Q16" s="55">
        <f t="shared" si="2"/>
        <v>1</v>
      </c>
      <c r="R16" s="77"/>
      <c r="S16" s="77"/>
      <c r="T16" s="77"/>
      <c r="U16" s="77"/>
      <c r="V16" s="77"/>
      <c r="W16" s="77"/>
      <c r="X16" s="77"/>
      <c r="Y16" s="77"/>
      <c r="Z16" s="77">
        <v>1</v>
      </c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55">
        <f>SUM(R16:AR16,O16:P16,G16:M16)</f>
        <v>1</v>
      </c>
      <c r="AT16" s="58">
        <f>N48</f>
        <v>74.180000000000007</v>
      </c>
      <c r="AU16" s="45"/>
    </row>
    <row r="17" spans="1:47" s="61" customFormat="1" ht="15">
      <c r="A17" s="50" t="s">
        <v>47</v>
      </c>
      <c r="B17" s="51" t="s">
        <v>45</v>
      </c>
      <c r="C17" s="58" t="s">
        <v>46</v>
      </c>
      <c r="D17" s="85">
        <v>0</v>
      </c>
      <c r="E17" s="59">
        <f>SUM(G17:N17,P17)</f>
        <v>0</v>
      </c>
      <c r="F17" s="55">
        <f t="shared" si="3"/>
        <v>0</v>
      </c>
      <c r="G17" s="77"/>
      <c r="H17" s="77"/>
      <c r="I17" s="77"/>
      <c r="J17" s="77"/>
      <c r="K17" s="77"/>
      <c r="L17" s="77"/>
      <c r="M17" s="77"/>
      <c r="N17" s="77"/>
      <c r="O17" s="60">
        <f>D17-AS17</f>
        <v>0</v>
      </c>
      <c r="P17" s="77"/>
      <c r="Q17" s="55">
        <f t="shared" si="2"/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55">
        <f>SUM(R17:AR17,P17,G17:N17)</f>
        <v>0</v>
      </c>
      <c r="AT17" s="58">
        <f>O48</f>
        <v>0</v>
      </c>
      <c r="AU17" s="45"/>
    </row>
    <row r="18" spans="1:47" s="61" customFormat="1" ht="15">
      <c r="A18" s="50" t="s">
        <v>176</v>
      </c>
      <c r="B18" s="51" t="s">
        <v>52</v>
      </c>
      <c r="C18" s="58" t="s">
        <v>53</v>
      </c>
      <c r="D18" s="85">
        <v>8.44</v>
      </c>
      <c r="E18" s="59">
        <f>SUM(G18:O18)</f>
        <v>0</v>
      </c>
      <c r="F18" s="55">
        <f>SUM(G18:H18)</f>
        <v>0</v>
      </c>
      <c r="G18" s="77"/>
      <c r="H18" s="77"/>
      <c r="I18" s="77"/>
      <c r="J18" s="77"/>
      <c r="K18" s="77"/>
      <c r="L18" s="77"/>
      <c r="M18" s="77"/>
      <c r="N18" s="77"/>
      <c r="O18" s="77"/>
      <c r="P18" s="60">
        <f>D18-AS18</f>
        <v>8.44</v>
      </c>
      <c r="Q18" s="55">
        <f>SUM(R18:AQ18)</f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55">
        <f>SUM(R18:AR18,G18:O18)</f>
        <v>0</v>
      </c>
      <c r="AT18" s="58">
        <f>P48</f>
        <v>25.939999999999998</v>
      </c>
      <c r="AU18" s="45"/>
    </row>
    <row r="19" spans="1:47" s="61" customFormat="1" ht="15">
      <c r="A19" s="50">
        <v>2</v>
      </c>
      <c r="B19" s="50" t="s">
        <v>32</v>
      </c>
      <c r="C19" s="58" t="s">
        <v>24</v>
      </c>
      <c r="D19" s="85">
        <v>261.69</v>
      </c>
      <c r="E19" s="59">
        <f>SUM(G19:P19)</f>
        <v>0</v>
      </c>
      <c r="F19" s="55">
        <f t="shared" ref="F19:F46" si="4">SUM(G19:H19)</f>
        <v>0</v>
      </c>
      <c r="G19" s="55">
        <f>SUM(G20:G45)</f>
        <v>0</v>
      </c>
      <c r="H19" s="55">
        <f t="shared" ref="H19:P19" si="5">SUM(H20:H45)</f>
        <v>0</v>
      </c>
      <c r="I19" s="55">
        <f t="shared" si="5"/>
        <v>0</v>
      </c>
      <c r="J19" s="55">
        <f t="shared" si="5"/>
        <v>0</v>
      </c>
      <c r="K19" s="55">
        <f t="shared" si="5"/>
        <v>0</v>
      </c>
      <c r="L19" s="55">
        <f t="shared" si="5"/>
        <v>0</v>
      </c>
      <c r="M19" s="55">
        <f t="shared" si="5"/>
        <v>0</v>
      </c>
      <c r="N19" s="55">
        <f t="shared" si="5"/>
        <v>0</v>
      </c>
      <c r="O19" s="55">
        <f t="shared" si="5"/>
        <v>0</v>
      </c>
      <c r="P19" s="55">
        <f t="shared" si="5"/>
        <v>0</v>
      </c>
      <c r="Q19" s="60">
        <f>D19-AS19</f>
        <v>260.89</v>
      </c>
      <c r="R19" s="55">
        <f>SUM(R21:R45)</f>
        <v>0</v>
      </c>
      <c r="S19" s="55">
        <f>SUM(S22:S45,S20)</f>
        <v>0</v>
      </c>
      <c r="T19" s="55">
        <f>SUM(T20:T21,T23:T45)</f>
        <v>0</v>
      </c>
      <c r="U19" s="55">
        <f>SUM(U20:U22,U24:U45)</f>
        <v>0</v>
      </c>
      <c r="V19" s="55">
        <f>SUM(V20:V23,V25:V45)</f>
        <v>0</v>
      </c>
      <c r="W19" s="55">
        <f>SUM(W20:W24,W26:W45)</f>
        <v>0</v>
      </c>
      <c r="X19" s="55">
        <f>SUM(X20:X25,X27:X45)</f>
        <v>0</v>
      </c>
      <c r="Y19" s="55">
        <f>SUM(Y20:Y26,Y28:Y45)</f>
        <v>0</v>
      </c>
      <c r="Z19" s="55">
        <f>SUM(Z20:Z27,Z29:Z45)</f>
        <v>7.0000000000000007E-2</v>
      </c>
      <c r="AA19" s="55">
        <f>SUM(AA20:AA28,AA30:AA45)</f>
        <v>0</v>
      </c>
      <c r="AB19" s="55">
        <f>SUM(AB20:AB29,AB31:AB45)</f>
        <v>0</v>
      </c>
      <c r="AC19" s="55">
        <f>SUM(AC20:AC30,AC32:AC45)</f>
        <v>0</v>
      </c>
      <c r="AD19" s="55">
        <f>SUM(AD20:AD31,AD33:AD45)</f>
        <v>0.73</v>
      </c>
      <c r="AE19" s="55">
        <f>SUM(AE20:AE32,AE34:AE45)</f>
        <v>0</v>
      </c>
      <c r="AF19" s="55">
        <f>SUM(AF20:AF33,AF35:AF45)</f>
        <v>0</v>
      </c>
      <c r="AG19" s="55">
        <f>SUM(AG20:AG34,AG36:AG45)</f>
        <v>0</v>
      </c>
      <c r="AH19" s="55">
        <f>SUM(AH20:AH35,AH37:AH45)</f>
        <v>0</v>
      </c>
      <c r="AI19" s="55">
        <f>SUM(AI20:AI36,AI38:AI45)</f>
        <v>0</v>
      </c>
      <c r="AJ19" s="55">
        <f>SUM(AJ20:AJ37,AJ39:AJ45)</f>
        <v>0</v>
      </c>
      <c r="AK19" s="55">
        <f>SUM(AK20:AK38,AK40:AK45)</f>
        <v>0</v>
      </c>
      <c r="AL19" s="55">
        <f>SUM(AL20:AL39,AL41:AL45)</f>
        <v>0</v>
      </c>
      <c r="AM19" s="55">
        <f>SUM(AM20:AM40,AM42:AM45)</f>
        <v>0</v>
      </c>
      <c r="AN19" s="55">
        <f>SUM(AN20:AN41,AN43:AN45)</f>
        <v>0</v>
      </c>
      <c r="AO19" s="55">
        <f>SUM(AO20:AO42,AO44:AO45)</f>
        <v>0</v>
      </c>
      <c r="AP19" s="55">
        <f>SUM(AP20:AP43,AP45)</f>
        <v>0</v>
      </c>
      <c r="AQ19" s="55">
        <f>SUM(AQ20:AQ44)</f>
        <v>0</v>
      </c>
      <c r="AR19" s="55">
        <f>SUM(AR20:AR45)</f>
        <v>0</v>
      </c>
      <c r="AS19" s="55">
        <f>SUM(AS20:AS45)</f>
        <v>0.8</v>
      </c>
      <c r="AT19" s="58">
        <f>Q48</f>
        <v>282.95</v>
      </c>
      <c r="AU19" s="45"/>
    </row>
    <row r="20" spans="1:47" s="61" customFormat="1" ht="15">
      <c r="A20" s="50" t="s">
        <v>17</v>
      </c>
      <c r="B20" s="51" t="s">
        <v>13</v>
      </c>
      <c r="C20" s="58" t="s">
        <v>25</v>
      </c>
      <c r="D20" s="85">
        <v>0</v>
      </c>
      <c r="E20" s="59">
        <f>SUM(G20:P20)</f>
        <v>0</v>
      </c>
      <c r="F20" s="55">
        <f t="shared" si="4"/>
        <v>0</v>
      </c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55">
        <f>SUM(S20:AQ20)</f>
        <v>0</v>
      </c>
      <c r="R20" s="60">
        <f>D20-AS20</f>
        <v>0</v>
      </c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55">
        <f>SUM(S20:AR20,G20:P20)</f>
        <v>0</v>
      </c>
      <c r="AT20" s="58">
        <f>R48</f>
        <v>0</v>
      </c>
      <c r="AU20" s="45"/>
    </row>
    <row r="21" spans="1:47" s="61" customFormat="1" ht="15">
      <c r="A21" s="50" t="s">
        <v>6</v>
      </c>
      <c r="B21" s="51" t="s">
        <v>14</v>
      </c>
      <c r="C21" s="58" t="s">
        <v>26</v>
      </c>
      <c r="D21" s="85">
        <v>0</v>
      </c>
      <c r="E21" s="59">
        <f t="shared" ref="E21:E46" si="6">SUM(G21:P21)</f>
        <v>0</v>
      </c>
      <c r="F21" s="55">
        <f t="shared" si="4"/>
        <v>0</v>
      </c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55">
        <f>SUM(R21,T21:AQ21)</f>
        <v>0</v>
      </c>
      <c r="R21" s="77"/>
      <c r="S21" s="60">
        <f>D21-AS21</f>
        <v>0</v>
      </c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55">
        <f>SUM(T21:AR21,R21,G21:P21)</f>
        <v>0</v>
      </c>
      <c r="AT21" s="58">
        <f>S48</f>
        <v>0</v>
      </c>
      <c r="AU21" s="45"/>
    </row>
    <row r="22" spans="1:47" s="61" customFormat="1" ht="15">
      <c r="A22" s="50" t="s">
        <v>7</v>
      </c>
      <c r="B22" s="51" t="s">
        <v>15</v>
      </c>
      <c r="C22" s="58" t="s">
        <v>118</v>
      </c>
      <c r="D22" s="85">
        <v>0</v>
      </c>
      <c r="E22" s="59">
        <f t="shared" si="6"/>
        <v>0</v>
      </c>
      <c r="F22" s="55">
        <f t="shared" si="4"/>
        <v>0</v>
      </c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55">
        <f>SUM(R22:S22,U22:AQ22)</f>
        <v>0</v>
      </c>
      <c r="R22" s="77"/>
      <c r="S22" s="77"/>
      <c r="T22" s="60">
        <f>D22-AS22</f>
        <v>0</v>
      </c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5">
        <f>SUM(U22:AR22,R22:S22,G22:P22)</f>
        <v>0</v>
      </c>
      <c r="AT22" s="58">
        <f>T48</f>
        <v>0</v>
      </c>
      <c r="AU22" s="45"/>
    </row>
    <row r="23" spans="1:47" s="61" customFormat="1" ht="15">
      <c r="A23" s="50" t="s">
        <v>8</v>
      </c>
      <c r="B23" s="51" t="s">
        <v>80</v>
      </c>
      <c r="C23" s="58" t="s">
        <v>121</v>
      </c>
      <c r="D23" s="85">
        <v>0</v>
      </c>
      <c r="E23" s="59">
        <f t="shared" si="6"/>
        <v>0</v>
      </c>
      <c r="F23" s="55">
        <f t="shared" si="4"/>
        <v>0</v>
      </c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55">
        <f>SUM(R23:T23,V23:AQ23)</f>
        <v>0</v>
      </c>
      <c r="R23" s="77"/>
      <c r="S23" s="77"/>
      <c r="T23" s="77"/>
      <c r="U23" s="60">
        <f>D23-AS23</f>
        <v>0</v>
      </c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55">
        <f>SUM(V23:AR23,R23:T23,G23:P23)</f>
        <v>0</v>
      </c>
      <c r="AT23" s="58">
        <f>U48</f>
        <v>0</v>
      </c>
      <c r="AU23" s="45"/>
    </row>
    <row r="24" spans="1:47" s="61" customFormat="1" ht="15">
      <c r="A24" s="50" t="s">
        <v>9</v>
      </c>
      <c r="B24" s="51" t="s">
        <v>84</v>
      </c>
      <c r="C24" s="58" t="s">
        <v>122</v>
      </c>
      <c r="D24" s="85">
        <v>0</v>
      </c>
      <c r="E24" s="59">
        <f t="shared" si="6"/>
        <v>0</v>
      </c>
      <c r="F24" s="55">
        <f t="shared" si="4"/>
        <v>0</v>
      </c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55">
        <f>SUM(R24:U24,W24:AQ24)</f>
        <v>0</v>
      </c>
      <c r="R24" s="77"/>
      <c r="S24" s="77"/>
      <c r="T24" s="77"/>
      <c r="U24" s="77"/>
      <c r="V24" s="60">
        <f>D24-AS24</f>
        <v>0</v>
      </c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55">
        <f>SUM(W24:AR24,R24:U24,G24:P24)</f>
        <v>0</v>
      </c>
      <c r="AT24" s="58">
        <f>V48</f>
        <v>0</v>
      </c>
      <c r="AU24" s="45"/>
    </row>
    <row r="25" spans="1:47" s="61" customFormat="1" ht="15">
      <c r="A25" s="50" t="s">
        <v>10</v>
      </c>
      <c r="B25" s="51" t="s">
        <v>85</v>
      </c>
      <c r="C25" s="58" t="s">
        <v>120</v>
      </c>
      <c r="D25" s="85">
        <v>0</v>
      </c>
      <c r="E25" s="59">
        <f t="shared" si="6"/>
        <v>0</v>
      </c>
      <c r="F25" s="55">
        <f t="shared" si="4"/>
        <v>0</v>
      </c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55">
        <f>SUM(R25:V25,X25:AQ25)</f>
        <v>0</v>
      </c>
      <c r="R25" s="77"/>
      <c r="S25" s="77"/>
      <c r="T25" s="77"/>
      <c r="U25" s="77"/>
      <c r="V25" s="77"/>
      <c r="W25" s="60">
        <f>D25-AS25</f>
        <v>0</v>
      </c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55">
        <f>SUM(X25:AR25,R25:V25,G25:P25)</f>
        <v>0</v>
      </c>
      <c r="AT25" s="58">
        <f>W48</f>
        <v>4</v>
      </c>
      <c r="AU25" s="45"/>
    </row>
    <row r="26" spans="1:47" s="61" customFormat="1" ht="18">
      <c r="A26" s="50" t="s">
        <v>18</v>
      </c>
      <c r="B26" s="51" t="s">
        <v>86</v>
      </c>
      <c r="C26" s="58" t="s">
        <v>48</v>
      </c>
      <c r="D26" s="85">
        <v>2.44</v>
      </c>
      <c r="E26" s="59">
        <f t="shared" si="6"/>
        <v>0</v>
      </c>
      <c r="F26" s="55">
        <f t="shared" si="4"/>
        <v>0</v>
      </c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55">
        <f>SUM(R26:W26,Y26:AQ26)</f>
        <v>0</v>
      </c>
      <c r="R26" s="77"/>
      <c r="S26" s="77"/>
      <c r="T26" s="77"/>
      <c r="U26" s="77"/>
      <c r="V26" s="77"/>
      <c r="W26" s="77"/>
      <c r="X26" s="60">
        <f>D26-AS26</f>
        <v>2.44</v>
      </c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55">
        <f>SUM(Y26:AR26,R26:W26,G26:P26)</f>
        <v>0</v>
      </c>
      <c r="AT26" s="58">
        <f>X48</f>
        <v>2.44</v>
      </c>
      <c r="AU26" s="45"/>
    </row>
    <row r="27" spans="1:47" s="61" customFormat="1" ht="20.25" customHeight="1">
      <c r="A27" s="50" t="s">
        <v>19</v>
      </c>
      <c r="B27" s="51" t="s">
        <v>87</v>
      </c>
      <c r="C27" s="58" t="s">
        <v>41</v>
      </c>
      <c r="D27" s="85">
        <v>0</v>
      </c>
      <c r="E27" s="59">
        <f t="shared" si="6"/>
        <v>0</v>
      </c>
      <c r="F27" s="55">
        <f t="shared" si="4"/>
        <v>0</v>
      </c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55">
        <f>SUM(R27:X27,Z27:AQ27)</f>
        <v>0</v>
      </c>
      <c r="R27" s="77"/>
      <c r="S27" s="77"/>
      <c r="T27" s="77"/>
      <c r="U27" s="77"/>
      <c r="V27" s="77"/>
      <c r="W27" s="77"/>
      <c r="X27" s="77"/>
      <c r="Y27" s="60">
        <f>D27-AS27</f>
        <v>0</v>
      </c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55">
        <f>SUM(Z27:AR27,R27:X27,G27:P27)</f>
        <v>0</v>
      </c>
      <c r="AT27" s="58">
        <f>Y48</f>
        <v>0</v>
      </c>
      <c r="AU27" s="45"/>
    </row>
    <row r="28" spans="1:47" s="61" customFormat="1" ht="20.25" customHeight="1">
      <c r="A28" s="50" t="s">
        <v>42</v>
      </c>
      <c r="B28" s="51" t="s">
        <v>126</v>
      </c>
      <c r="C28" s="58" t="s">
        <v>27</v>
      </c>
      <c r="D28" s="85">
        <v>154.44000000000003</v>
      </c>
      <c r="E28" s="59">
        <f t="shared" si="6"/>
        <v>0</v>
      </c>
      <c r="F28" s="55">
        <f t="shared" si="4"/>
        <v>0</v>
      </c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55">
        <f>SUM(R28:Y28,AA28:AQ28)</f>
        <v>0</v>
      </c>
      <c r="R28" s="77"/>
      <c r="S28" s="77"/>
      <c r="T28" s="77"/>
      <c r="U28" s="77"/>
      <c r="V28" s="77"/>
      <c r="W28" s="77"/>
      <c r="X28" s="77"/>
      <c r="Y28" s="77"/>
      <c r="Z28" s="60">
        <f>D28-AS28</f>
        <v>154.44000000000003</v>
      </c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55">
        <f>SUM(AA28:AR28,R28:Y28,G28:P28)</f>
        <v>0</v>
      </c>
      <c r="AT28" s="58">
        <f>Z48</f>
        <v>162.93000000000004</v>
      </c>
      <c r="AU28" s="45"/>
    </row>
    <row r="29" spans="1:47" s="61" customFormat="1" ht="15">
      <c r="A29" s="50" t="s">
        <v>125</v>
      </c>
      <c r="B29" s="51" t="s">
        <v>101</v>
      </c>
      <c r="C29" s="51" t="s">
        <v>140</v>
      </c>
      <c r="D29" s="85">
        <v>0</v>
      </c>
      <c r="E29" s="59">
        <f t="shared" si="6"/>
        <v>0</v>
      </c>
      <c r="F29" s="55">
        <f t="shared" si="4"/>
        <v>0</v>
      </c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55">
        <f>SUM(R29:Z29,AB29:AQ29)</f>
        <v>0</v>
      </c>
      <c r="R29" s="77"/>
      <c r="S29" s="77"/>
      <c r="T29" s="77"/>
      <c r="U29" s="77"/>
      <c r="V29" s="77"/>
      <c r="W29" s="77"/>
      <c r="X29" s="77"/>
      <c r="Y29" s="77"/>
      <c r="Z29" s="77"/>
      <c r="AA29" s="60">
        <f>D29-AS29</f>
        <v>0</v>
      </c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55">
        <f>SUM(AB29:AR29,R29:Z29,G29:P29)</f>
        <v>0</v>
      </c>
      <c r="AT29" s="58">
        <f>AA48</f>
        <v>0</v>
      </c>
      <c r="AU29" s="45"/>
    </row>
    <row r="30" spans="1:47" s="61" customFormat="1" ht="15">
      <c r="A30" s="50" t="s">
        <v>167</v>
      </c>
      <c r="B30" s="51" t="s">
        <v>116</v>
      </c>
      <c r="C30" s="58" t="s">
        <v>119</v>
      </c>
      <c r="D30" s="85">
        <v>0</v>
      </c>
      <c r="E30" s="59">
        <f t="shared" si="6"/>
        <v>0</v>
      </c>
      <c r="F30" s="55">
        <f t="shared" si="4"/>
        <v>0</v>
      </c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55">
        <f>SUM(R30:AA30,AC30:AQ30)</f>
        <v>0</v>
      </c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60">
        <f>D30-AS30</f>
        <v>0</v>
      </c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55">
        <f>SUM(AC30:AR30,R30:AA30,G30:P30)</f>
        <v>0</v>
      </c>
      <c r="AT30" s="58">
        <f>AB48</f>
        <v>0</v>
      </c>
      <c r="AU30" s="45"/>
    </row>
    <row r="31" spans="1:47" s="61" customFormat="1" ht="15">
      <c r="A31" s="50" t="s">
        <v>168</v>
      </c>
      <c r="B31" s="51" t="s">
        <v>81</v>
      </c>
      <c r="C31" s="58" t="s">
        <v>70</v>
      </c>
      <c r="D31" s="85">
        <v>0</v>
      </c>
      <c r="E31" s="59">
        <f t="shared" si="6"/>
        <v>0</v>
      </c>
      <c r="F31" s="55">
        <f t="shared" si="4"/>
        <v>0</v>
      </c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55">
        <f>SUM(R31:AB31,AD31:AQ31)</f>
        <v>0</v>
      </c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60">
        <f>D31-AS31</f>
        <v>0</v>
      </c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55">
        <f>SUM(AD31:AR31,R31:AB31,G31:P31)</f>
        <v>0</v>
      </c>
      <c r="AT31" s="58">
        <f>AC48</f>
        <v>0</v>
      </c>
      <c r="AU31" s="45"/>
    </row>
    <row r="32" spans="1:47" s="61" customFormat="1" ht="15">
      <c r="A32" s="50" t="s">
        <v>169</v>
      </c>
      <c r="B32" s="51" t="s">
        <v>88</v>
      </c>
      <c r="C32" s="58" t="s">
        <v>93</v>
      </c>
      <c r="D32" s="85">
        <v>34.54</v>
      </c>
      <c r="E32" s="59">
        <f t="shared" si="6"/>
        <v>0</v>
      </c>
      <c r="F32" s="55">
        <f t="shared" si="4"/>
        <v>0</v>
      </c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55">
        <f>SUM(R32:AC32,AE32:AQ32)</f>
        <v>0.03</v>
      </c>
      <c r="R32" s="77"/>
      <c r="S32" s="77"/>
      <c r="T32" s="77"/>
      <c r="U32" s="77"/>
      <c r="V32" s="77"/>
      <c r="W32" s="77"/>
      <c r="X32" s="77"/>
      <c r="Y32" s="77"/>
      <c r="Z32" s="77">
        <v>0.03</v>
      </c>
      <c r="AA32" s="77"/>
      <c r="AB32" s="77"/>
      <c r="AC32" s="77"/>
      <c r="AD32" s="60">
        <f>D32-AS32</f>
        <v>34.51</v>
      </c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55">
        <f>SUM(AE32:AR32,R32:AC32,G32:P32)</f>
        <v>0.03</v>
      </c>
      <c r="AT32" s="58">
        <f>AD48</f>
        <v>38.68</v>
      </c>
      <c r="AU32" s="45"/>
    </row>
    <row r="33" spans="1:47" s="61" customFormat="1" ht="15">
      <c r="A33" s="50" t="s">
        <v>170</v>
      </c>
      <c r="B33" s="51" t="s">
        <v>89</v>
      </c>
      <c r="C33" s="58" t="s">
        <v>94</v>
      </c>
      <c r="D33" s="85">
        <v>0</v>
      </c>
      <c r="E33" s="59">
        <f t="shared" si="6"/>
        <v>0</v>
      </c>
      <c r="F33" s="55">
        <f t="shared" si="4"/>
        <v>0</v>
      </c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55">
        <f>SUM(R33:AD33,AF33:AQ33)</f>
        <v>0</v>
      </c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60">
        <f>D33-AS33</f>
        <v>0</v>
      </c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55">
        <f>SUM(AF33:AR33,R33:AD33,G33:P33)</f>
        <v>0</v>
      </c>
      <c r="AT33" s="58">
        <f>AE48</f>
        <v>0</v>
      </c>
      <c r="AU33" s="45"/>
    </row>
    <row r="34" spans="1:47" s="61" customFormat="1" ht="15">
      <c r="A34" s="50" t="s">
        <v>171</v>
      </c>
      <c r="B34" s="51" t="s">
        <v>90</v>
      </c>
      <c r="C34" s="58" t="s">
        <v>98</v>
      </c>
      <c r="D34" s="85">
        <v>0.28000000000000003</v>
      </c>
      <c r="E34" s="59">
        <f t="shared" si="6"/>
        <v>0</v>
      </c>
      <c r="F34" s="55">
        <f t="shared" si="4"/>
        <v>0</v>
      </c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55">
        <f>SUM(R34:AE34,AG34:AQ34)</f>
        <v>0</v>
      </c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60">
        <f>D34-AS34</f>
        <v>0.28000000000000003</v>
      </c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55">
        <f>SUM(AG34:AR34,R34:AE34,G34:P34)</f>
        <v>0</v>
      </c>
      <c r="AT34" s="58">
        <f>AF48</f>
        <v>0.28000000000000003</v>
      </c>
      <c r="AU34" s="45"/>
    </row>
    <row r="35" spans="1:47" s="61" customFormat="1" ht="18">
      <c r="A35" s="50" t="s">
        <v>172</v>
      </c>
      <c r="B35" s="51" t="s">
        <v>113</v>
      </c>
      <c r="C35" s="58" t="s">
        <v>95</v>
      </c>
      <c r="D35" s="85">
        <v>0</v>
      </c>
      <c r="E35" s="59">
        <f t="shared" si="6"/>
        <v>0</v>
      </c>
      <c r="F35" s="55">
        <f t="shared" si="4"/>
        <v>0</v>
      </c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55">
        <f>SUM(R35:AF35,AH35:AQ35)</f>
        <v>0</v>
      </c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60">
        <f>D35-AS35</f>
        <v>0</v>
      </c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55">
        <f>SUM(AH35:AR35,R35:AF35,G35:P35)</f>
        <v>0</v>
      </c>
      <c r="AT35" s="58">
        <f>AG48</f>
        <v>0</v>
      </c>
      <c r="AU35" s="45"/>
    </row>
    <row r="36" spans="1:47" s="61" customFormat="1" ht="15">
      <c r="A36" s="50" t="s">
        <v>173</v>
      </c>
      <c r="B36" s="51" t="s">
        <v>117</v>
      </c>
      <c r="C36" s="58" t="s">
        <v>114</v>
      </c>
      <c r="D36" s="85">
        <v>0</v>
      </c>
      <c r="E36" s="59">
        <f t="shared" si="6"/>
        <v>0</v>
      </c>
      <c r="F36" s="55">
        <f t="shared" si="4"/>
        <v>0</v>
      </c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55">
        <f>SUM(R36:AG36,AI36:AQ36)</f>
        <v>0</v>
      </c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60">
        <f>D36-AS36</f>
        <v>0</v>
      </c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55">
        <f>SUM(AI36:AR36,R36:AG36,G36:P36)</f>
        <v>0</v>
      </c>
      <c r="AT36" s="58">
        <f>AH48</f>
        <v>0</v>
      </c>
      <c r="AU36" s="45"/>
    </row>
    <row r="37" spans="1:47" s="61" customFormat="1" ht="15">
      <c r="A37" s="50" t="s">
        <v>174</v>
      </c>
      <c r="B37" s="51" t="s">
        <v>91</v>
      </c>
      <c r="C37" s="58" t="s">
        <v>96</v>
      </c>
      <c r="D37" s="85">
        <v>2.58</v>
      </c>
      <c r="E37" s="59">
        <f t="shared" si="6"/>
        <v>0</v>
      </c>
      <c r="F37" s="55">
        <f t="shared" si="4"/>
        <v>0</v>
      </c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55">
        <f>SUM(R37:AH37,AJ37:AQ37)</f>
        <v>0</v>
      </c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60">
        <f>D37-AS37</f>
        <v>2.58</v>
      </c>
      <c r="AJ37" s="77"/>
      <c r="AK37" s="77"/>
      <c r="AL37" s="77"/>
      <c r="AM37" s="77"/>
      <c r="AN37" s="77"/>
      <c r="AO37" s="77"/>
      <c r="AP37" s="77"/>
      <c r="AQ37" s="77"/>
      <c r="AR37" s="77"/>
      <c r="AS37" s="55">
        <f>SUM(AJ37:AR37,R37:AH37,G37:P37)</f>
        <v>0</v>
      </c>
      <c r="AT37" s="58">
        <f>AI48</f>
        <v>2.58</v>
      </c>
      <c r="AU37" s="45"/>
    </row>
    <row r="38" spans="1:47" s="61" customFormat="1" ht="18">
      <c r="A38" s="50" t="s">
        <v>175</v>
      </c>
      <c r="B38" s="51" t="s">
        <v>92</v>
      </c>
      <c r="C38" s="58" t="s">
        <v>43</v>
      </c>
      <c r="D38" s="85">
        <v>12.24</v>
      </c>
      <c r="E38" s="59">
        <f t="shared" si="6"/>
        <v>0</v>
      </c>
      <c r="F38" s="55">
        <f t="shared" si="4"/>
        <v>0</v>
      </c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55">
        <f>SUM(R38:AI38,AK38:AQ38)</f>
        <v>0</v>
      </c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60">
        <f>D38-AS38</f>
        <v>12.24</v>
      </c>
      <c r="AK38" s="77"/>
      <c r="AL38" s="77"/>
      <c r="AM38" s="77"/>
      <c r="AN38" s="77"/>
      <c r="AO38" s="77"/>
      <c r="AP38" s="77"/>
      <c r="AQ38" s="77"/>
      <c r="AR38" s="77"/>
      <c r="AS38" s="55">
        <f>SUM(AK38:AR38,R38:AI38,G38:P38)</f>
        <v>0</v>
      </c>
      <c r="AT38" s="58">
        <f>AJ48</f>
        <v>17.240000000000002</v>
      </c>
      <c r="AU38" s="45"/>
    </row>
    <row r="39" spans="1:47" s="61" customFormat="1" ht="18">
      <c r="A39" s="50" t="s">
        <v>177</v>
      </c>
      <c r="B39" s="51" t="s">
        <v>99</v>
      </c>
      <c r="C39" s="58" t="s">
        <v>49</v>
      </c>
      <c r="D39" s="85">
        <v>0</v>
      </c>
      <c r="E39" s="59">
        <f t="shared" si="6"/>
        <v>0</v>
      </c>
      <c r="F39" s="55">
        <f t="shared" si="4"/>
        <v>0</v>
      </c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55">
        <f>SUM(R39:AJ39,AL39:AQ39)</f>
        <v>0</v>
      </c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60">
        <f>D39-AS39</f>
        <v>0</v>
      </c>
      <c r="AL39" s="77"/>
      <c r="AM39" s="77"/>
      <c r="AN39" s="77"/>
      <c r="AO39" s="77"/>
      <c r="AP39" s="77"/>
      <c r="AQ39" s="77"/>
      <c r="AR39" s="77"/>
      <c r="AS39" s="55">
        <f>SUM(AL39:AR39,R39:AJ39,G39:P39)</f>
        <v>0</v>
      </c>
      <c r="AT39" s="58">
        <f>AK48</f>
        <v>0</v>
      </c>
      <c r="AU39" s="45"/>
    </row>
    <row r="40" spans="1:47" s="61" customFormat="1" ht="15">
      <c r="A40" s="50" t="s">
        <v>178</v>
      </c>
      <c r="B40" s="51" t="s">
        <v>144</v>
      </c>
      <c r="C40" s="58" t="s">
        <v>142</v>
      </c>
      <c r="D40" s="85">
        <v>0.86</v>
      </c>
      <c r="E40" s="59">
        <f t="shared" si="6"/>
        <v>0</v>
      </c>
      <c r="F40" s="55">
        <f t="shared" si="4"/>
        <v>0</v>
      </c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55">
        <f>SUM(R40:AK40,AM40:AQ40)</f>
        <v>0.77</v>
      </c>
      <c r="R40" s="77"/>
      <c r="S40" s="77"/>
      <c r="T40" s="77"/>
      <c r="U40" s="77"/>
      <c r="V40" s="77"/>
      <c r="W40" s="77"/>
      <c r="X40" s="77"/>
      <c r="Y40" s="77"/>
      <c r="Z40" s="77">
        <v>0.04</v>
      </c>
      <c r="AA40" s="77"/>
      <c r="AB40" s="77"/>
      <c r="AC40" s="77"/>
      <c r="AD40" s="77">
        <v>0.73</v>
      </c>
      <c r="AE40" s="77"/>
      <c r="AF40" s="77"/>
      <c r="AG40" s="77"/>
      <c r="AH40" s="77"/>
      <c r="AI40" s="77"/>
      <c r="AJ40" s="77"/>
      <c r="AK40" s="77"/>
      <c r="AL40" s="60">
        <f>D40-AS40</f>
        <v>8.9999999999999969E-2</v>
      </c>
      <c r="AM40" s="77"/>
      <c r="AN40" s="77"/>
      <c r="AO40" s="77"/>
      <c r="AP40" s="77"/>
      <c r="AQ40" s="77"/>
      <c r="AR40" s="77"/>
      <c r="AS40" s="55">
        <f>SUM(AM40:AR40,R40:AK40,G40:P40)</f>
        <v>0.77</v>
      </c>
      <c r="AT40" s="58">
        <f>AL48</f>
        <v>0.49</v>
      </c>
      <c r="AU40" s="45"/>
    </row>
    <row r="41" spans="1:47" s="61" customFormat="1" ht="18">
      <c r="A41" s="50" t="s">
        <v>179</v>
      </c>
      <c r="B41" s="51" t="s">
        <v>145</v>
      </c>
      <c r="C41" s="58" t="s">
        <v>143</v>
      </c>
      <c r="D41" s="85">
        <v>0</v>
      </c>
      <c r="E41" s="59">
        <f t="shared" si="6"/>
        <v>0</v>
      </c>
      <c r="F41" s="55">
        <f t="shared" si="4"/>
        <v>0</v>
      </c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55">
        <f>SUM(R41:AL41,AN41:AQ41)</f>
        <v>0</v>
      </c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60">
        <f>D41-AS41</f>
        <v>0</v>
      </c>
      <c r="AN41" s="77"/>
      <c r="AO41" s="77"/>
      <c r="AP41" s="77"/>
      <c r="AQ41" s="77"/>
      <c r="AR41" s="77"/>
      <c r="AS41" s="55">
        <f>SUM(AN41:AR41,R41:AL41,G41:P41)</f>
        <v>0</v>
      </c>
      <c r="AT41" s="58">
        <f>AM48</f>
        <v>0</v>
      </c>
      <c r="AU41" s="45"/>
    </row>
    <row r="42" spans="1:47" s="61" customFormat="1" ht="15">
      <c r="A42" s="50" t="s">
        <v>180</v>
      </c>
      <c r="B42" s="51" t="s">
        <v>141</v>
      </c>
      <c r="C42" s="58" t="s">
        <v>100</v>
      </c>
      <c r="D42" s="85">
        <v>0.94</v>
      </c>
      <c r="E42" s="59">
        <f t="shared" si="6"/>
        <v>0</v>
      </c>
      <c r="F42" s="55">
        <f t="shared" si="4"/>
        <v>0</v>
      </c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55">
        <f>SUM(R42:AM42,AO42:AQ42)</f>
        <v>0</v>
      </c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60">
        <f>D42-AS42</f>
        <v>0.94</v>
      </c>
      <c r="AO42" s="77"/>
      <c r="AP42" s="77"/>
      <c r="AQ42" s="77"/>
      <c r="AR42" s="77"/>
      <c r="AS42" s="55">
        <f>SUM(AO42:AR42,R42:AM42,G42:P42)</f>
        <v>0</v>
      </c>
      <c r="AT42" s="58">
        <f>AN48</f>
        <v>0.94</v>
      </c>
      <c r="AU42" s="45"/>
    </row>
    <row r="43" spans="1:47" s="61" customFormat="1" ht="15">
      <c r="A43" s="50" t="s">
        <v>181</v>
      </c>
      <c r="B43" s="51" t="s">
        <v>147</v>
      </c>
      <c r="C43" s="58" t="s">
        <v>148</v>
      </c>
      <c r="D43" s="85">
        <v>53.38</v>
      </c>
      <c r="E43" s="59">
        <f t="shared" si="6"/>
        <v>0</v>
      </c>
      <c r="F43" s="55">
        <f t="shared" si="4"/>
        <v>0</v>
      </c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55">
        <f>SUM(R43:AN43,AP43:AQ43)</f>
        <v>0</v>
      </c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60">
        <f>D43-AS43</f>
        <v>53.38</v>
      </c>
      <c r="AP43" s="77"/>
      <c r="AQ43" s="77"/>
      <c r="AR43" s="77"/>
      <c r="AS43" s="55">
        <f>SUM(AP43:AR43,R43:AN43,G43:P43)</f>
        <v>0</v>
      </c>
      <c r="AT43" s="58">
        <f>AO48</f>
        <v>53.38</v>
      </c>
      <c r="AU43" s="45"/>
    </row>
    <row r="44" spans="1:47" s="61" customFormat="1" ht="15">
      <c r="A44" s="50" t="s">
        <v>182</v>
      </c>
      <c r="B44" s="51" t="s">
        <v>146</v>
      </c>
      <c r="C44" s="58" t="s">
        <v>149</v>
      </c>
      <c r="D44" s="85">
        <v>0</v>
      </c>
      <c r="E44" s="59">
        <f t="shared" si="6"/>
        <v>0</v>
      </c>
      <c r="F44" s="55">
        <f t="shared" si="4"/>
        <v>0</v>
      </c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55">
        <f>SUM(R44:AO44,AQ44)</f>
        <v>0</v>
      </c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60">
        <f>D44-AS44</f>
        <v>0</v>
      </c>
      <c r="AQ44" s="77"/>
      <c r="AR44" s="77"/>
      <c r="AS44" s="55">
        <f>SUM(AQ44:AR44,R44:AO44,G44:P44)</f>
        <v>0</v>
      </c>
      <c r="AT44" s="58">
        <f>AP48</f>
        <v>0</v>
      </c>
      <c r="AU44" s="45"/>
    </row>
    <row r="45" spans="1:47" s="61" customFormat="1" ht="15">
      <c r="A45" s="50" t="s">
        <v>183</v>
      </c>
      <c r="B45" s="51" t="s">
        <v>74</v>
      </c>
      <c r="C45" s="58" t="s">
        <v>75</v>
      </c>
      <c r="D45" s="85">
        <v>0</v>
      </c>
      <c r="E45" s="59">
        <f t="shared" si="6"/>
        <v>0</v>
      </c>
      <c r="F45" s="55">
        <f t="shared" si="4"/>
        <v>0</v>
      </c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55">
        <f>SUM(R45:AP45)</f>
        <v>0</v>
      </c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60">
        <f>D45-AS45</f>
        <v>0</v>
      </c>
      <c r="AR45" s="77"/>
      <c r="AS45" s="55">
        <f>SUM(AR45,R45:AP45,G45:P45)</f>
        <v>0</v>
      </c>
      <c r="AT45" s="58">
        <f>AQ48</f>
        <v>0</v>
      </c>
      <c r="AU45" s="45"/>
    </row>
    <row r="46" spans="1:47" s="61" customFormat="1" ht="15">
      <c r="A46" s="63">
        <v>3</v>
      </c>
      <c r="B46" s="64" t="s">
        <v>69</v>
      </c>
      <c r="C46" s="65" t="s">
        <v>82</v>
      </c>
      <c r="D46" s="85">
        <v>10.82</v>
      </c>
      <c r="E46" s="59">
        <f t="shared" si="6"/>
        <v>4.1500000000000004</v>
      </c>
      <c r="F46" s="55">
        <f t="shared" si="4"/>
        <v>0</v>
      </c>
      <c r="G46" s="77"/>
      <c r="H46" s="77"/>
      <c r="I46" s="77">
        <v>3.65</v>
      </c>
      <c r="J46" s="77"/>
      <c r="K46" s="77"/>
      <c r="L46" s="77"/>
      <c r="M46" s="77"/>
      <c r="N46" s="77"/>
      <c r="O46" s="77"/>
      <c r="P46" s="77">
        <v>0.5</v>
      </c>
      <c r="Q46" s="55">
        <f>SUM(R46:AQ46)</f>
        <v>5.83</v>
      </c>
      <c r="R46" s="77"/>
      <c r="S46" s="77"/>
      <c r="T46" s="77"/>
      <c r="U46" s="77"/>
      <c r="V46" s="77"/>
      <c r="W46" s="77"/>
      <c r="X46" s="77"/>
      <c r="Y46" s="77"/>
      <c r="Z46" s="77">
        <v>2.04</v>
      </c>
      <c r="AA46" s="77"/>
      <c r="AB46" s="77"/>
      <c r="AC46" s="77"/>
      <c r="AD46" s="77">
        <v>1.0900000000000001</v>
      </c>
      <c r="AE46" s="77"/>
      <c r="AF46" s="77"/>
      <c r="AG46" s="77"/>
      <c r="AH46" s="77"/>
      <c r="AI46" s="77"/>
      <c r="AJ46" s="77">
        <v>2.5</v>
      </c>
      <c r="AK46" s="77"/>
      <c r="AL46" s="77">
        <v>0.2</v>
      </c>
      <c r="AM46" s="77"/>
      <c r="AN46" s="77"/>
      <c r="AO46" s="77"/>
      <c r="AP46" s="77"/>
      <c r="AQ46" s="77"/>
      <c r="AR46" s="60">
        <f>D46-AS46</f>
        <v>0.83999999999999986</v>
      </c>
      <c r="AS46" s="55">
        <f>SUM(R46:AQ46,G46:P46)</f>
        <v>9.98</v>
      </c>
      <c r="AT46" s="58">
        <f>AR48</f>
        <v>0.83999999999999986</v>
      </c>
      <c r="AU46" s="45"/>
    </row>
    <row r="47" spans="1:47" ht="16.5" customHeight="1">
      <c r="A47" s="66"/>
      <c r="B47" s="67" t="s">
        <v>110</v>
      </c>
      <c r="C47" s="68"/>
      <c r="D47" s="62"/>
      <c r="E47" s="55">
        <f>SUM(G47:P47)</f>
        <v>21.15</v>
      </c>
      <c r="F47" s="55">
        <f>SUM(G47:H47)</f>
        <v>0</v>
      </c>
      <c r="G47" s="55">
        <f>SUM(G20:G46,G10:G18)</f>
        <v>0</v>
      </c>
      <c r="H47" s="55">
        <f>SUM(H20:H46,H11:H18,H9)</f>
        <v>0</v>
      </c>
      <c r="I47" s="55">
        <f>SUM(I20:I46,I12:I18,I9:I10)</f>
        <v>3.65</v>
      </c>
      <c r="J47" s="55">
        <f>SUM(J20:J46,J13:J18,J9:J11)</f>
        <v>0</v>
      </c>
      <c r="K47" s="55">
        <f>SUM(K20:K46,K14:K18,K9:K12)</f>
        <v>0</v>
      </c>
      <c r="L47" s="55">
        <f>SUM(L20:L46,L15:L18,L9:L13)</f>
        <v>0</v>
      </c>
      <c r="M47" s="55">
        <f>SUM(M20:M46,M16:M18,M9:M14)</f>
        <v>0</v>
      </c>
      <c r="N47" s="55">
        <f>SUM(N20:N46,N17:N18,N9:N15)</f>
        <v>0</v>
      </c>
      <c r="O47" s="55">
        <f>SUM(O20:O46,O18,O9:O16)</f>
        <v>0</v>
      </c>
      <c r="P47" s="55">
        <f>SUM(P20:P46,P9:P17)</f>
        <v>17.5</v>
      </c>
      <c r="Q47" s="55">
        <f>SUM(R47:AQ47)</f>
        <v>22.06</v>
      </c>
      <c r="R47" s="55">
        <f>SUM(R21:R46,R9:R18)</f>
        <v>0</v>
      </c>
      <c r="S47" s="55">
        <f>SUM(S22:S46,S20,S9:S18)</f>
        <v>0</v>
      </c>
      <c r="T47" s="55">
        <f>SUM(T23:T46,T20:T21,T9:T18)</f>
        <v>0</v>
      </c>
      <c r="U47" s="55">
        <f>SUM(U24:U46,U20:U22,U9:U18)</f>
        <v>0</v>
      </c>
      <c r="V47" s="55">
        <f>SUM(V25:V46,V20:V23,V9:V18)</f>
        <v>0</v>
      </c>
      <c r="W47" s="55">
        <f>SUM(W26:W46,W20:W24,W9:W18)</f>
        <v>4</v>
      </c>
      <c r="X47" s="55">
        <f>SUM(X27:X46,X20:X25,X9:X18)</f>
        <v>0</v>
      </c>
      <c r="Y47" s="55">
        <f>SUM(Y28:Y46,Y20:Y26,Y9:Y18)</f>
        <v>0</v>
      </c>
      <c r="Z47" s="55">
        <f>SUM(Z29:Z46,Z20:Z27,Z9:Z18)</f>
        <v>8.49</v>
      </c>
      <c r="AA47" s="55">
        <f>SUM(AA30:AA46,AA20:AA28,AA9:AA18)</f>
        <v>0</v>
      </c>
      <c r="AB47" s="55">
        <f>SUM(AB31:AB46,AB20:AB29,AB9:AB18)</f>
        <v>0</v>
      </c>
      <c r="AC47" s="55">
        <f>SUM(AC32:AC46,AC20:AC30,AC9:AC18)</f>
        <v>0</v>
      </c>
      <c r="AD47" s="55">
        <f>SUM(AD33:AD46,AD20:AD31,AD9:AD18)</f>
        <v>4.17</v>
      </c>
      <c r="AE47" s="55">
        <f>SUM(AE34:AE46,AE20:AE32,AE9:AE18)</f>
        <v>0</v>
      </c>
      <c r="AF47" s="55">
        <f>SUM(AF35:AF46,AF20:AF33,AF9:AF18)</f>
        <v>0</v>
      </c>
      <c r="AG47" s="55">
        <f>SUM(AG36:AG46,AG20:AG34,AG9:AG18)</f>
        <v>0</v>
      </c>
      <c r="AH47" s="55">
        <f>SUM(AH37:AH46,AH20:AH35,AH9:AH18)</f>
        <v>0</v>
      </c>
      <c r="AI47" s="55">
        <f>SUM(AI9:AI18,AI20:AI36,AI38:AI46)</f>
        <v>0</v>
      </c>
      <c r="AJ47" s="55">
        <f>SUM(AJ39:AJ46,AJ20:AJ37,AJ9:AJ18)</f>
        <v>5</v>
      </c>
      <c r="AK47" s="55">
        <f>SUM(AK40:AK46,AK20:AK38,AK9:AK18)</f>
        <v>0</v>
      </c>
      <c r="AL47" s="55">
        <f>SUM(AL41:AL46,AL20:AL39,AL9:AL18)</f>
        <v>0.4</v>
      </c>
      <c r="AM47" s="55">
        <f>SUM(AM42:AM46,AM20:AM40,AM9:AM18)</f>
        <v>0</v>
      </c>
      <c r="AN47" s="55">
        <f>SUM(AN43:AN46,AN20:AN41,AN9:AN18)</f>
        <v>0</v>
      </c>
      <c r="AO47" s="55">
        <f>SUM(AO44:AO46,AO20:AO42,AO9:AO18)</f>
        <v>0</v>
      </c>
      <c r="AP47" s="55">
        <f>SUM(AP45:AP46,AP20:AP43,AP9:AP18)</f>
        <v>0</v>
      </c>
      <c r="AQ47" s="55">
        <f>SUM(AQ46,AQ20:AQ44,AQ9:AQ18)</f>
        <v>0</v>
      </c>
      <c r="AR47" s="55">
        <f>SUM(AR20:AR45,AR9:AR18)</f>
        <v>0</v>
      </c>
      <c r="AS47" s="62"/>
      <c r="AT47" s="62"/>
    </row>
    <row r="48" spans="1:47" ht="16.5" customHeight="1">
      <c r="A48" s="69"/>
      <c r="B48" s="70" t="s">
        <v>111</v>
      </c>
      <c r="C48" s="71"/>
      <c r="D48" s="72"/>
      <c r="E48" s="72">
        <f>E47+E7</f>
        <v>495.73999999999995</v>
      </c>
      <c r="F48" s="72">
        <f>F8+F47</f>
        <v>308.90999999999997</v>
      </c>
      <c r="G48" s="72">
        <f>G47+G9</f>
        <v>296.5</v>
      </c>
      <c r="H48" s="72">
        <f>H10+H47</f>
        <v>12.4</v>
      </c>
      <c r="I48" s="72">
        <f>I11+I47</f>
        <v>11.25</v>
      </c>
      <c r="J48" s="72">
        <f>J12+J47</f>
        <v>75.459999999999994</v>
      </c>
      <c r="K48" s="72">
        <f>K13+K47</f>
        <v>0</v>
      </c>
      <c r="L48" s="72">
        <f>L14+L47</f>
        <v>0</v>
      </c>
      <c r="M48" s="72">
        <f>M15+M47</f>
        <v>0</v>
      </c>
      <c r="N48" s="72">
        <f>N47+N16</f>
        <v>74.180000000000007</v>
      </c>
      <c r="O48" s="72">
        <f>O47+O17</f>
        <v>0</v>
      </c>
      <c r="P48" s="72">
        <f>P47+P18</f>
        <v>25.939999999999998</v>
      </c>
      <c r="Q48" s="72">
        <f>SUM(Q47,Q19)</f>
        <v>282.95</v>
      </c>
      <c r="R48" s="72">
        <f>R47+R20</f>
        <v>0</v>
      </c>
      <c r="S48" s="72">
        <f>S47+S21</f>
        <v>0</v>
      </c>
      <c r="T48" s="72">
        <f>T47+T22</f>
        <v>0</v>
      </c>
      <c r="U48" s="72">
        <f>U47+U23</f>
        <v>0</v>
      </c>
      <c r="V48" s="72">
        <f>+V47+V24</f>
        <v>0</v>
      </c>
      <c r="W48" s="72">
        <f>+W47+W25</f>
        <v>4</v>
      </c>
      <c r="X48" s="72">
        <f>X47+X26</f>
        <v>2.44</v>
      </c>
      <c r="Y48" s="72">
        <f>+Y47+Y27</f>
        <v>0</v>
      </c>
      <c r="Z48" s="72">
        <f>+Z47+Z28</f>
        <v>162.93000000000004</v>
      </c>
      <c r="AA48" s="72">
        <f>AA47+AA29</f>
        <v>0</v>
      </c>
      <c r="AB48" s="72">
        <f>AB47+AB30</f>
        <v>0</v>
      </c>
      <c r="AC48" s="72">
        <f>AC47+AC31</f>
        <v>0</v>
      </c>
      <c r="AD48" s="72">
        <f>AD47+AD32</f>
        <v>38.68</v>
      </c>
      <c r="AE48" s="72">
        <f>AE47+AE33</f>
        <v>0</v>
      </c>
      <c r="AF48" s="72">
        <f>AF47+AF34</f>
        <v>0.28000000000000003</v>
      </c>
      <c r="AG48" s="72">
        <f>AG47+AG35</f>
        <v>0</v>
      </c>
      <c r="AH48" s="72">
        <f>AH47+AH36</f>
        <v>0</v>
      </c>
      <c r="AI48" s="72">
        <f>AI47+AI37</f>
        <v>2.58</v>
      </c>
      <c r="AJ48" s="72">
        <f>AJ47+AJ38</f>
        <v>17.240000000000002</v>
      </c>
      <c r="AK48" s="72">
        <f>AK47+AK39</f>
        <v>0</v>
      </c>
      <c r="AL48" s="72">
        <f>AL47+AL40</f>
        <v>0.49</v>
      </c>
      <c r="AM48" s="72">
        <f>AM47+AM41</f>
        <v>0</v>
      </c>
      <c r="AN48" s="72">
        <f>AN47+AN42</f>
        <v>0.94</v>
      </c>
      <c r="AO48" s="72">
        <f>AO47+AO43</f>
        <v>53.38</v>
      </c>
      <c r="AP48" s="72">
        <f>AP47+AP44</f>
        <v>0</v>
      </c>
      <c r="AQ48" s="72">
        <f>AQ47+AQ45</f>
        <v>0</v>
      </c>
      <c r="AR48" s="72">
        <f>AR47+AR46</f>
        <v>0.83999999999999986</v>
      </c>
      <c r="AS48" s="72"/>
      <c r="AT48" s="72"/>
    </row>
    <row r="50" spans="2:37">
      <c r="B50" s="89" t="s">
        <v>156</v>
      </c>
      <c r="C50" s="90" t="s">
        <v>150</v>
      </c>
      <c r="D50" s="91"/>
    </row>
    <row r="51" spans="2:37" ht="15.75">
      <c r="B51" s="89" t="s">
        <v>157</v>
      </c>
      <c r="C51" s="90" t="s">
        <v>151</v>
      </c>
      <c r="D51" s="91"/>
      <c r="AA51" s="78"/>
      <c r="AB51" s="78"/>
      <c r="AC51" s="78"/>
      <c r="AD51" s="78"/>
      <c r="AE51" s="78"/>
      <c r="AF51" s="78"/>
      <c r="AG51" s="78"/>
      <c r="AH51" s="78"/>
      <c r="AI51" s="78"/>
      <c r="AJ51" s="79"/>
      <c r="AK51" s="79"/>
    </row>
    <row r="52" spans="2:37" ht="15.75">
      <c r="B52" s="89" t="s">
        <v>158</v>
      </c>
      <c r="C52" s="90" t="s">
        <v>115</v>
      </c>
      <c r="D52" s="91"/>
      <c r="AA52" s="78"/>
      <c r="AB52" s="78"/>
      <c r="AC52" s="78"/>
      <c r="AD52" s="78"/>
      <c r="AE52" s="78"/>
      <c r="AF52" s="78"/>
      <c r="AG52" s="78"/>
      <c r="AH52" s="78"/>
      <c r="AI52" s="78"/>
      <c r="AJ52" s="79"/>
      <c r="AK52" s="79"/>
    </row>
    <row r="53" spans="2:37" ht="15.75">
      <c r="AA53" s="78"/>
      <c r="AB53" s="78"/>
      <c r="AC53" s="78"/>
      <c r="AD53" s="78"/>
      <c r="AE53" s="78"/>
      <c r="AF53" s="78"/>
      <c r="AG53" s="78"/>
      <c r="AH53" s="78"/>
      <c r="AI53" s="78"/>
      <c r="AJ53" s="79"/>
      <c r="AK53" s="79"/>
    </row>
    <row r="54" spans="2:37" ht="18">
      <c r="B54" s="123" t="s">
        <v>277</v>
      </c>
      <c r="C54" s="123" t="s">
        <v>268</v>
      </c>
      <c r="D54" s="91"/>
      <c r="AA54" s="78"/>
      <c r="AB54" s="78"/>
      <c r="AC54" s="78"/>
      <c r="AD54" s="78"/>
      <c r="AE54" s="78"/>
      <c r="AF54" s="78"/>
      <c r="AG54" s="78"/>
      <c r="AH54" s="78"/>
      <c r="AI54" s="78"/>
      <c r="AJ54" s="79"/>
      <c r="AK54" s="79"/>
    </row>
    <row r="55" spans="2:37" ht="18">
      <c r="B55" s="123" t="s">
        <v>278</v>
      </c>
      <c r="C55" s="123" t="s">
        <v>269</v>
      </c>
      <c r="D55" s="91"/>
    </row>
    <row r="56" spans="2:37">
      <c r="B56" s="123" t="s">
        <v>279</v>
      </c>
      <c r="C56" s="123" t="s">
        <v>270</v>
      </c>
      <c r="D56" s="91"/>
    </row>
    <row r="57" spans="2:37">
      <c r="B57" s="123" t="s">
        <v>280</v>
      </c>
      <c r="C57" s="123" t="s">
        <v>271</v>
      </c>
      <c r="D57" s="91"/>
    </row>
    <row r="58" spans="2:37">
      <c r="B58" s="123" t="s">
        <v>281</v>
      </c>
      <c r="C58" s="123" t="s">
        <v>272</v>
      </c>
      <c r="D58" s="91"/>
    </row>
    <row r="59" spans="2:37" ht="18">
      <c r="B59" s="123" t="s">
        <v>282</v>
      </c>
      <c r="C59" s="123" t="s">
        <v>273</v>
      </c>
      <c r="D59" s="91"/>
    </row>
    <row r="60" spans="2:37" ht="18">
      <c r="B60" s="123" t="s">
        <v>283</v>
      </c>
      <c r="C60" s="123" t="s">
        <v>274</v>
      </c>
      <c r="D60" s="91"/>
    </row>
    <row r="61" spans="2:37">
      <c r="B61" s="123" t="s">
        <v>284</v>
      </c>
      <c r="C61" s="123" t="s">
        <v>275</v>
      </c>
      <c r="D61" s="91"/>
    </row>
    <row r="62" spans="2:37" ht="18">
      <c r="B62" s="123" t="s">
        <v>285</v>
      </c>
      <c r="C62" s="123" t="s">
        <v>276</v>
      </c>
      <c r="D62" s="91"/>
    </row>
    <row r="64" spans="2:37">
      <c r="B64" s="76"/>
    </row>
  </sheetData>
  <mergeCells count="11">
    <mergeCell ref="B5:B6"/>
    <mergeCell ref="C5:C6"/>
    <mergeCell ref="D5:D6"/>
    <mergeCell ref="A1:B1"/>
    <mergeCell ref="A2:AS2"/>
    <mergeCell ref="A3:AT3"/>
    <mergeCell ref="AQ4:AT4"/>
    <mergeCell ref="F5:AR5"/>
    <mergeCell ref="AS5:AS6"/>
    <mergeCell ref="AT5:AT6"/>
    <mergeCell ref="A5:A6"/>
  </mergeCells>
  <phoneticPr fontId="28" type="noConversion"/>
  <pageMargins left="0.47" right="0.16" top="0.64" bottom="0.2" header="0.56999999999999995" footer="0.16"/>
  <pageSetup paperSize="8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64"/>
  <sheetViews>
    <sheetView zoomScaleNormal="100" workbookViewId="0">
      <pane xSplit="4" ySplit="6" topLeftCell="E7" activePane="bottomRight" state="frozen"/>
      <selection activeCell="W16" sqref="W16"/>
      <selection pane="topRight" activeCell="W16" sqref="W16"/>
      <selection pane="bottomLeft" activeCell="W16" sqref="W16"/>
      <selection pane="bottomRight" activeCell="W16" sqref="W16"/>
    </sheetView>
  </sheetViews>
  <sheetFormatPr defaultColWidth="7.85546875" defaultRowHeight="12.75"/>
  <cols>
    <col min="1" max="1" width="3.7109375" style="73" customWidth="1"/>
    <col min="2" max="2" width="21.5703125" style="74" customWidth="1"/>
    <col min="3" max="3" width="5.140625" style="75" customWidth="1"/>
    <col min="4" max="4" width="8.7109375" style="45" customWidth="1"/>
    <col min="5" max="5" width="6.7109375" style="45" bestFit="1" customWidth="1"/>
    <col min="6" max="7" width="5.7109375" style="45" bestFit="1" customWidth="1"/>
    <col min="8" max="8" width="4.140625" style="45" bestFit="1" customWidth="1"/>
    <col min="9" max="9" width="5" style="45" bestFit="1" customWidth="1"/>
    <col min="10" max="11" width="5.7109375" style="45" bestFit="1" customWidth="1"/>
    <col min="12" max="12" width="4.140625" style="45" bestFit="1" customWidth="1"/>
    <col min="13" max="13" width="5.7109375" style="45" bestFit="1" customWidth="1"/>
    <col min="14" max="14" width="5" style="45" bestFit="1" customWidth="1"/>
    <col min="15" max="15" width="4" style="45" bestFit="1" customWidth="1"/>
    <col min="16" max="16" width="4.28515625" style="45" bestFit="1" customWidth="1"/>
    <col min="17" max="17" width="5.7109375" style="45" bestFit="1" customWidth="1"/>
    <col min="18" max="18" width="4.28515625" style="45" bestFit="1" customWidth="1"/>
    <col min="19" max="19" width="4.140625" style="45" bestFit="1" customWidth="1"/>
    <col min="20" max="21" width="3.7109375" style="45" bestFit="1" customWidth="1"/>
    <col min="22" max="22" width="4" style="45" bestFit="1" customWidth="1"/>
    <col min="23" max="23" width="4.140625" style="45" bestFit="1" customWidth="1"/>
    <col min="24" max="25" width="4.28515625" style="45" bestFit="1" customWidth="1"/>
    <col min="26" max="26" width="5" style="45" bestFit="1" customWidth="1"/>
    <col min="27" max="27" width="4" style="45" bestFit="1" customWidth="1"/>
    <col min="28" max="28" width="3.85546875" style="45" bestFit="1" customWidth="1"/>
    <col min="29" max="29" width="4.140625" style="45" bestFit="1" customWidth="1"/>
    <col min="30" max="30" width="5" style="45" bestFit="1" customWidth="1"/>
    <col min="31" max="31" width="4" style="45" bestFit="1" customWidth="1"/>
    <col min="32" max="32" width="4.28515625" style="45" bestFit="1" customWidth="1"/>
    <col min="33" max="33" width="3.7109375" style="45" bestFit="1" customWidth="1"/>
    <col min="34" max="34" width="4.28515625" style="45" bestFit="1" customWidth="1"/>
    <col min="35" max="35" width="4" style="45" bestFit="1" customWidth="1"/>
    <col min="36" max="36" width="5" style="45" bestFit="1" customWidth="1"/>
    <col min="37" max="38" width="4.28515625" style="45" bestFit="1" customWidth="1"/>
    <col min="39" max="39" width="3.85546875" style="45" bestFit="1" customWidth="1"/>
    <col min="40" max="40" width="4.28515625" style="45" bestFit="1" customWidth="1"/>
    <col min="41" max="41" width="5.7109375" style="45" bestFit="1" customWidth="1"/>
    <col min="42" max="43" width="4.28515625" style="45" bestFit="1" customWidth="1"/>
    <col min="44" max="44" width="5" style="45" bestFit="1" customWidth="1"/>
    <col min="45" max="45" width="7.42578125" style="45" bestFit="1" customWidth="1"/>
    <col min="46" max="46" width="7.7109375" style="45" bestFit="1" customWidth="1"/>
    <col min="47" max="48" width="9.85546875" style="45" customWidth="1"/>
    <col min="49" max="16384" width="7.85546875" style="45"/>
  </cols>
  <sheetData>
    <row r="1" spans="1:48" ht="15.75">
      <c r="A1" s="460" t="s">
        <v>197</v>
      </c>
      <c r="B1" s="460"/>
      <c r="C1" s="80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</row>
    <row r="2" spans="1:48" ht="14.25" customHeight="1">
      <c r="A2" s="461" t="s">
        <v>0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81"/>
    </row>
    <row r="3" spans="1:48" ht="15.75">
      <c r="A3" s="415" t="s">
        <v>198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5"/>
      <c r="AG3" s="415"/>
      <c r="AH3" s="415"/>
      <c r="AI3" s="415"/>
      <c r="AJ3" s="415"/>
      <c r="AK3" s="415"/>
      <c r="AL3" s="415"/>
      <c r="AM3" s="415"/>
      <c r="AN3" s="415"/>
      <c r="AO3" s="415"/>
      <c r="AP3" s="415"/>
      <c r="AQ3" s="415"/>
      <c r="AR3" s="415"/>
      <c r="AS3" s="415"/>
      <c r="AT3" s="415"/>
    </row>
    <row r="4" spans="1:48" ht="15.75">
      <c r="A4" s="44"/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69" t="s">
        <v>28</v>
      </c>
      <c r="AR4" s="469"/>
      <c r="AS4" s="469"/>
      <c r="AT4" s="469"/>
    </row>
    <row r="5" spans="1:48" ht="14.25" customHeight="1">
      <c r="A5" s="470" t="s">
        <v>16</v>
      </c>
      <c r="B5" s="471" t="s">
        <v>155</v>
      </c>
      <c r="C5" s="466" t="s">
        <v>20</v>
      </c>
      <c r="D5" s="468" t="s">
        <v>127</v>
      </c>
      <c r="E5" s="46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8"/>
      <c r="AP5" s="468"/>
      <c r="AQ5" s="468"/>
      <c r="AR5" s="468"/>
      <c r="AS5" s="468" t="s">
        <v>109</v>
      </c>
      <c r="AT5" s="468" t="s">
        <v>184</v>
      </c>
    </row>
    <row r="6" spans="1:48" s="49" customFormat="1" ht="36" customHeight="1">
      <c r="A6" s="470"/>
      <c r="B6" s="472"/>
      <c r="C6" s="467"/>
      <c r="D6" s="468"/>
      <c r="E6" s="47" t="s">
        <v>21</v>
      </c>
      <c r="F6" s="48" t="s">
        <v>79</v>
      </c>
      <c r="G6" s="46" t="s">
        <v>77</v>
      </c>
      <c r="H6" s="46" t="s">
        <v>190</v>
      </c>
      <c r="I6" s="46" t="s">
        <v>51</v>
      </c>
      <c r="J6" s="46" t="s">
        <v>39</v>
      </c>
      <c r="K6" s="46" t="s">
        <v>22</v>
      </c>
      <c r="L6" s="46" t="s">
        <v>23</v>
      </c>
      <c r="M6" s="46" t="s">
        <v>40</v>
      </c>
      <c r="N6" s="46" t="s">
        <v>71</v>
      </c>
      <c r="O6" s="46" t="s">
        <v>46</v>
      </c>
      <c r="P6" s="46" t="s">
        <v>53</v>
      </c>
      <c r="Q6" s="47" t="s">
        <v>24</v>
      </c>
      <c r="R6" s="46" t="s">
        <v>25</v>
      </c>
      <c r="S6" s="46" t="s">
        <v>26</v>
      </c>
      <c r="T6" s="46" t="s">
        <v>118</v>
      </c>
      <c r="U6" s="46" t="s">
        <v>121</v>
      </c>
      <c r="V6" s="46" t="s">
        <v>122</v>
      </c>
      <c r="W6" s="46" t="s">
        <v>120</v>
      </c>
      <c r="X6" s="46" t="s">
        <v>48</v>
      </c>
      <c r="Y6" s="46" t="s">
        <v>41</v>
      </c>
      <c r="Z6" s="46" t="s">
        <v>27</v>
      </c>
      <c r="AA6" s="46" t="s">
        <v>140</v>
      </c>
      <c r="AB6" s="46" t="s">
        <v>119</v>
      </c>
      <c r="AC6" s="46" t="s">
        <v>70</v>
      </c>
      <c r="AD6" s="46" t="s">
        <v>93</v>
      </c>
      <c r="AE6" s="46" t="s">
        <v>94</v>
      </c>
      <c r="AF6" s="46" t="s">
        <v>98</v>
      </c>
      <c r="AG6" s="46" t="s">
        <v>95</v>
      </c>
      <c r="AH6" s="46" t="s">
        <v>114</v>
      </c>
      <c r="AI6" s="46" t="s">
        <v>96</v>
      </c>
      <c r="AJ6" s="46" t="s">
        <v>43</v>
      </c>
      <c r="AK6" s="46" t="s">
        <v>49</v>
      </c>
      <c r="AL6" s="46" t="s">
        <v>142</v>
      </c>
      <c r="AM6" s="46" t="s">
        <v>143</v>
      </c>
      <c r="AN6" s="46" t="s">
        <v>100</v>
      </c>
      <c r="AO6" s="46" t="s">
        <v>148</v>
      </c>
      <c r="AP6" s="46" t="s">
        <v>149</v>
      </c>
      <c r="AQ6" s="46" t="s">
        <v>75</v>
      </c>
      <c r="AR6" s="46" t="s">
        <v>82</v>
      </c>
      <c r="AS6" s="468"/>
      <c r="AT6" s="468"/>
    </row>
    <row r="7" spans="1:48" s="49" customFormat="1" ht="17.25" customHeight="1">
      <c r="A7" s="50">
        <v>1</v>
      </c>
      <c r="B7" s="51" t="s">
        <v>31</v>
      </c>
      <c r="C7" s="52" t="s">
        <v>21</v>
      </c>
      <c r="D7" s="85">
        <v>1257.4100000000001</v>
      </c>
      <c r="E7" s="53">
        <f>D7-AS7</f>
        <v>1240.53</v>
      </c>
      <c r="F7" s="54">
        <f>SUM(F11:F18)</f>
        <v>0</v>
      </c>
      <c r="G7" s="54">
        <f>SUM(G10:G18)</f>
        <v>0</v>
      </c>
      <c r="H7" s="54">
        <f>SUM(H9,H11:H18)</f>
        <v>0</v>
      </c>
      <c r="I7" s="54">
        <f>SUM(I9:I10,I12:I18)</f>
        <v>1.5</v>
      </c>
      <c r="J7" s="54">
        <f>SUM(J9:J11,J13:J18)</f>
        <v>0</v>
      </c>
      <c r="K7" s="54">
        <f>SUM(K9:K12,K14:K18)</f>
        <v>0</v>
      </c>
      <c r="L7" s="54">
        <f>SUM(L9:L13,L15:L18)</f>
        <v>0</v>
      </c>
      <c r="M7" s="54">
        <f>SUM(M9:M14,M16:M18)</f>
        <v>0</v>
      </c>
      <c r="N7" s="54">
        <f>SUM(N9:N15,N17:N18)</f>
        <v>0</v>
      </c>
      <c r="O7" s="54">
        <f>SUM(O9:O16,O18)</f>
        <v>0</v>
      </c>
      <c r="P7" s="54">
        <f>SUM(P9:P17)</f>
        <v>0</v>
      </c>
      <c r="Q7" s="55">
        <f>SUM(Q9:Q18)</f>
        <v>15.38</v>
      </c>
      <c r="R7" s="54">
        <f>SUM(R9:R18)</f>
        <v>0</v>
      </c>
      <c r="S7" s="54">
        <f t="shared" ref="S7:AR7" si="0">SUM(S9:S18)</f>
        <v>0</v>
      </c>
      <c r="T7" s="54">
        <f t="shared" si="0"/>
        <v>0</v>
      </c>
      <c r="U7" s="54">
        <f t="shared" si="0"/>
        <v>0</v>
      </c>
      <c r="V7" s="54">
        <f t="shared" si="0"/>
        <v>0</v>
      </c>
      <c r="W7" s="54">
        <f t="shared" si="0"/>
        <v>0.7</v>
      </c>
      <c r="X7" s="54">
        <f t="shared" si="0"/>
        <v>0.34</v>
      </c>
      <c r="Y7" s="54">
        <f t="shared" si="0"/>
        <v>0</v>
      </c>
      <c r="Z7" s="54">
        <f t="shared" si="0"/>
        <v>9.34</v>
      </c>
      <c r="AA7" s="54">
        <f t="shared" si="0"/>
        <v>0</v>
      </c>
      <c r="AB7" s="54">
        <f t="shared" si="0"/>
        <v>0</v>
      </c>
      <c r="AC7" s="54">
        <f t="shared" si="0"/>
        <v>1</v>
      </c>
      <c r="AD7" s="54">
        <f t="shared" si="0"/>
        <v>3.6999999999999997</v>
      </c>
      <c r="AE7" s="54">
        <f t="shared" si="0"/>
        <v>0</v>
      </c>
      <c r="AF7" s="54">
        <f t="shared" si="0"/>
        <v>0.1</v>
      </c>
      <c r="AG7" s="54">
        <f t="shared" si="0"/>
        <v>0</v>
      </c>
      <c r="AH7" s="54">
        <f t="shared" si="0"/>
        <v>0</v>
      </c>
      <c r="AI7" s="54">
        <f t="shared" si="0"/>
        <v>0</v>
      </c>
      <c r="AJ7" s="54">
        <f t="shared" si="0"/>
        <v>0</v>
      </c>
      <c r="AK7" s="54">
        <f t="shared" si="0"/>
        <v>0</v>
      </c>
      <c r="AL7" s="54">
        <f t="shared" si="0"/>
        <v>0.2</v>
      </c>
      <c r="AM7" s="54">
        <f t="shared" si="0"/>
        <v>0</v>
      </c>
      <c r="AN7" s="54">
        <f t="shared" si="0"/>
        <v>0</v>
      </c>
      <c r="AO7" s="54">
        <f t="shared" si="0"/>
        <v>0</v>
      </c>
      <c r="AP7" s="54">
        <f t="shared" si="0"/>
        <v>0</v>
      </c>
      <c r="AQ7" s="54">
        <f t="shared" si="0"/>
        <v>0</v>
      </c>
      <c r="AR7" s="54">
        <f t="shared" si="0"/>
        <v>0</v>
      </c>
      <c r="AS7" s="56">
        <f>SUM(AS9:AS18)</f>
        <v>16.880000000000003</v>
      </c>
      <c r="AT7" s="57">
        <f>E48</f>
        <v>1244.03</v>
      </c>
      <c r="AV7" s="132" t="s">
        <v>193</v>
      </c>
    </row>
    <row r="8" spans="1:48" s="61" customFormat="1" ht="15">
      <c r="A8" s="50" t="s">
        <v>1</v>
      </c>
      <c r="B8" s="51" t="s">
        <v>78</v>
      </c>
      <c r="C8" s="58" t="s">
        <v>79</v>
      </c>
      <c r="D8" s="85">
        <v>250.57</v>
      </c>
      <c r="E8" s="59">
        <f>SUM(I8:P8)</f>
        <v>1.5</v>
      </c>
      <c r="F8" s="60">
        <f>D8-AS8</f>
        <v>243.1</v>
      </c>
      <c r="G8" s="55">
        <f>SUM(G10)</f>
        <v>0</v>
      </c>
      <c r="H8" s="55">
        <f>SUM(H9)</f>
        <v>0</v>
      </c>
      <c r="I8" s="55">
        <f>SUM(I9:I10)</f>
        <v>1.5</v>
      </c>
      <c r="J8" s="55">
        <f t="shared" ref="J8:AS8" si="1">SUM(J9:J10)</f>
        <v>0</v>
      </c>
      <c r="K8" s="55">
        <f t="shared" si="1"/>
        <v>0</v>
      </c>
      <c r="L8" s="55">
        <f t="shared" si="1"/>
        <v>0</v>
      </c>
      <c r="M8" s="55">
        <f t="shared" si="1"/>
        <v>0</v>
      </c>
      <c r="N8" s="55">
        <f t="shared" si="1"/>
        <v>0</v>
      </c>
      <c r="O8" s="55">
        <f t="shared" si="1"/>
        <v>0</v>
      </c>
      <c r="P8" s="55">
        <f t="shared" si="1"/>
        <v>0</v>
      </c>
      <c r="Q8" s="55">
        <f>SUM(Q9:Q10)</f>
        <v>5.9700000000000006</v>
      </c>
      <c r="R8" s="55">
        <f t="shared" si="1"/>
        <v>0</v>
      </c>
      <c r="S8" s="55">
        <f t="shared" si="1"/>
        <v>0</v>
      </c>
      <c r="T8" s="55">
        <f t="shared" si="1"/>
        <v>0</v>
      </c>
      <c r="U8" s="55">
        <f t="shared" si="1"/>
        <v>0</v>
      </c>
      <c r="V8" s="55">
        <f t="shared" si="1"/>
        <v>0</v>
      </c>
      <c r="W8" s="55">
        <f t="shared" si="1"/>
        <v>0.6</v>
      </c>
      <c r="X8" s="55">
        <f t="shared" si="1"/>
        <v>0.34</v>
      </c>
      <c r="Y8" s="55">
        <f t="shared" si="1"/>
        <v>0</v>
      </c>
      <c r="Z8" s="55">
        <f t="shared" si="1"/>
        <v>4.6000000000000005</v>
      </c>
      <c r="AA8" s="55">
        <f t="shared" si="1"/>
        <v>0</v>
      </c>
      <c r="AB8" s="55">
        <f t="shared" si="1"/>
        <v>0</v>
      </c>
      <c r="AC8" s="55">
        <f t="shared" si="1"/>
        <v>0</v>
      </c>
      <c r="AD8" s="55">
        <f t="shared" si="1"/>
        <v>0.13</v>
      </c>
      <c r="AE8" s="55">
        <f t="shared" si="1"/>
        <v>0</v>
      </c>
      <c r="AF8" s="55">
        <f t="shared" si="1"/>
        <v>0.1</v>
      </c>
      <c r="AG8" s="55">
        <f t="shared" si="1"/>
        <v>0</v>
      </c>
      <c r="AH8" s="55">
        <f t="shared" si="1"/>
        <v>0</v>
      </c>
      <c r="AI8" s="55">
        <f t="shared" si="1"/>
        <v>0</v>
      </c>
      <c r="AJ8" s="55">
        <f t="shared" si="1"/>
        <v>0</v>
      </c>
      <c r="AK8" s="55">
        <f t="shared" si="1"/>
        <v>0</v>
      </c>
      <c r="AL8" s="55">
        <f t="shared" si="1"/>
        <v>0.2</v>
      </c>
      <c r="AM8" s="55">
        <f t="shared" si="1"/>
        <v>0</v>
      </c>
      <c r="AN8" s="55">
        <f t="shared" si="1"/>
        <v>0</v>
      </c>
      <c r="AO8" s="55">
        <f t="shared" si="1"/>
        <v>0</v>
      </c>
      <c r="AP8" s="55">
        <f t="shared" si="1"/>
        <v>0</v>
      </c>
      <c r="AQ8" s="55">
        <f t="shared" si="1"/>
        <v>0</v>
      </c>
      <c r="AR8" s="55">
        <f t="shared" si="1"/>
        <v>0</v>
      </c>
      <c r="AS8" s="55">
        <f t="shared" si="1"/>
        <v>7.4700000000000006</v>
      </c>
      <c r="AT8" s="58">
        <f>F48</f>
        <v>243.1</v>
      </c>
      <c r="AU8" s="45"/>
      <c r="AV8" s="132" t="s">
        <v>194</v>
      </c>
    </row>
    <row r="9" spans="1:48" s="61" customFormat="1" ht="15">
      <c r="A9" s="50"/>
      <c r="B9" s="51" t="s">
        <v>191</v>
      </c>
      <c r="C9" s="58" t="s">
        <v>77</v>
      </c>
      <c r="D9" s="85">
        <v>250.57</v>
      </c>
      <c r="E9" s="59">
        <f>SUM(H9:P9)</f>
        <v>1.5</v>
      </c>
      <c r="F9" s="55">
        <f>SUM(H9)</f>
        <v>0</v>
      </c>
      <c r="G9" s="60">
        <f>D9-AS9</f>
        <v>243.1</v>
      </c>
      <c r="H9" s="77"/>
      <c r="I9" s="77">
        <v>1.5</v>
      </c>
      <c r="J9" s="77"/>
      <c r="K9" s="77"/>
      <c r="L9" s="77"/>
      <c r="M9" s="77"/>
      <c r="N9" s="77"/>
      <c r="O9" s="77"/>
      <c r="P9" s="77"/>
      <c r="Q9" s="55">
        <f>SUM(R9:AQ9)</f>
        <v>5.9700000000000006</v>
      </c>
      <c r="R9" s="77"/>
      <c r="S9" s="77"/>
      <c r="T9" s="77"/>
      <c r="U9" s="77"/>
      <c r="V9" s="77"/>
      <c r="W9" s="77">
        <v>0.6</v>
      </c>
      <c r="X9" s="77">
        <v>0.34</v>
      </c>
      <c r="Y9" s="77"/>
      <c r="Z9" s="77">
        <f>5.28-0.68</f>
        <v>4.6000000000000005</v>
      </c>
      <c r="AA9" s="77"/>
      <c r="AB9" s="77"/>
      <c r="AC9" s="77"/>
      <c r="AD9" s="77">
        <v>0.13</v>
      </c>
      <c r="AE9" s="77"/>
      <c r="AF9" s="77">
        <v>0.1</v>
      </c>
      <c r="AG9" s="77"/>
      <c r="AH9" s="77"/>
      <c r="AI9" s="77"/>
      <c r="AJ9" s="77"/>
      <c r="AK9" s="77"/>
      <c r="AL9" s="77">
        <v>0.2</v>
      </c>
      <c r="AM9" s="77"/>
      <c r="AN9" s="77"/>
      <c r="AO9" s="77"/>
      <c r="AP9" s="77"/>
      <c r="AQ9" s="77"/>
      <c r="AR9" s="77"/>
      <c r="AS9" s="55">
        <f>SUM(R9:AR9,H9:P9)</f>
        <v>7.4700000000000006</v>
      </c>
      <c r="AT9" s="58">
        <f>G48</f>
        <v>243.1</v>
      </c>
      <c r="AU9" s="45"/>
      <c r="AV9" s="132" t="s">
        <v>195</v>
      </c>
    </row>
    <row r="10" spans="1:48" s="61" customFormat="1" ht="15">
      <c r="A10" s="50"/>
      <c r="B10" s="51" t="s">
        <v>192</v>
      </c>
      <c r="C10" s="58" t="s">
        <v>190</v>
      </c>
      <c r="D10" s="85">
        <v>0</v>
      </c>
      <c r="E10" s="59">
        <f>SUM(G10,I10:P10)</f>
        <v>0</v>
      </c>
      <c r="F10" s="55">
        <f>SUM(G10)</f>
        <v>0</v>
      </c>
      <c r="G10" s="77"/>
      <c r="H10" s="60">
        <f>D10-AS10</f>
        <v>0</v>
      </c>
      <c r="I10" s="77"/>
      <c r="J10" s="77"/>
      <c r="K10" s="77"/>
      <c r="L10" s="77"/>
      <c r="M10" s="77"/>
      <c r="N10" s="77"/>
      <c r="O10" s="77"/>
      <c r="P10" s="77"/>
      <c r="Q10" s="55">
        <f t="shared" ref="Q10:Q17" si="2">SUM(R10:AQ10)</f>
        <v>0</v>
      </c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55">
        <f>SUM(R10:AR10,I10:P10,G10)</f>
        <v>0</v>
      </c>
      <c r="AT10" s="58">
        <f>H48</f>
        <v>0</v>
      </c>
      <c r="AU10" s="45"/>
      <c r="AV10" s="132" t="s">
        <v>196</v>
      </c>
    </row>
    <row r="11" spans="1:48" s="61" customFormat="1" ht="15">
      <c r="A11" s="50" t="s">
        <v>2</v>
      </c>
      <c r="B11" s="51" t="s">
        <v>102</v>
      </c>
      <c r="C11" s="58" t="s">
        <v>51</v>
      </c>
      <c r="D11" s="85">
        <v>39.47</v>
      </c>
      <c r="E11" s="59">
        <f>SUM(G11:H11,J11:P11)</f>
        <v>0</v>
      </c>
      <c r="F11" s="55">
        <f>SUM(G11:H11)</f>
        <v>0</v>
      </c>
      <c r="G11" s="77"/>
      <c r="H11" s="77"/>
      <c r="I11" s="60">
        <f>D11-AS11</f>
        <v>34.979999999999997</v>
      </c>
      <c r="J11" s="77"/>
      <c r="K11" s="77"/>
      <c r="L11" s="77"/>
      <c r="M11" s="77"/>
      <c r="N11" s="77"/>
      <c r="O11" s="77"/>
      <c r="P11" s="77"/>
      <c r="Q11" s="55">
        <f t="shared" si="2"/>
        <v>4.49</v>
      </c>
      <c r="R11" s="77"/>
      <c r="S11" s="77"/>
      <c r="T11" s="77"/>
      <c r="U11" s="77"/>
      <c r="V11" s="77"/>
      <c r="W11" s="77">
        <v>0.1</v>
      </c>
      <c r="X11" s="77"/>
      <c r="Y11" s="77"/>
      <c r="Z11" s="77">
        <v>2.34</v>
      </c>
      <c r="AA11" s="77"/>
      <c r="AB11" s="77"/>
      <c r="AC11" s="77"/>
      <c r="AD11" s="77">
        <v>2.0499999999999998</v>
      </c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55">
        <f>SUM(R11:AR11,J11:P11,G11:H11)</f>
        <v>4.49</v>
      </c>
      <c r="AT11" s="58">
        <f>I48</f>
        <v>36.479999999999997</v>
      </c>
      <c r="AU11" s="45"/>
    </row>
    <row r="12" spans="1:48" s="61" customFormat="1" ht="15">
      <c r="A12" s="50" t="s">
        <v>3</v>
      </c>
      <c r="B12" s="51" t="s">
        <v>34</v>
      </c>
      <c r="C12" s="58" t="s">
        <v>39</v>
      </c>
      <c r="D12" s="85">
        <v>163.05000000000001</v>
      </c>
      <c r="E12" s="59">
        <f>SUM(G12:I12,K12:P12)</f>
        <v>0</v>
      </c>
      <c r="F12" s="55">
        <f t="shared" ref="F12:F17" si="3">SUM(G12:H12)</f>
        <v>0</v>
      </c>
      <c r="G12" s="77"/>
      <c r="H12" s="77"/>
      <c r="I12" s="77"/>
      <c r="J12" s="60">
        <f>D12-AS12</f>
        <v>159.23000000000002</v>
      </c>
      <c r="K12" s="77"/>
      <c r="L12" s="77"/>
      <c r="M12" s="77"/>
      <c r="N12" s="77"/>
      <c r="O12" s="77"/>
      <c r="P12" s="77"/>
      <c r="Q12" s="55">
        <f t="shared" si="2"/>
        <v>3.82</v>
      </c>
      <c r="R12" s="77"/>
      <c r="S12" s="77"/>
      <c r="T12" s="77"/>
      <c r="U12" s="77"/>
      <c r="V12" s="77"/>
      <c r="W12" s="77"/>
      <c r="X12" s="77"/>
      <c r="Y12" s="77"/>
      <c r="Z12" s="77">
        <v>2.2999999999999998</v>
      </c>
      <c r="AA12" s="77"/>
      <c r="AB12" s="77"/>
      <c r="AC12" s="77">
        <v>0.5</v>
      </c>
      <c r="AD12" s="77">
        <v>1.02</v>
      </c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55">
        <f>SUM(R12:AR12,K12:P12,G12:I12)</f>
        <v>3.82</v>
      </c>
      <c r="AT12" s="58">
        <f>J48</f>
        <v>159.23000000000002</v>
      </c>
      <c r="AU12" s="45"/>
    </row>
    <row r="13" spans="1:48" s="61" customFormat="1" ht="15">
      <c r="A13" s="50" t="s">
        <v>4</v>
      </c>
      <c r="B13" s="51" t="s">
        <v>11</v>
      </c>
      <c r="C13" s="58" t="s">
        <v>22</v>
      </c>
      <c r="D13" s="85">
        <v>501.24</v>
      </c>
      <c r="E13" s="59">
        <f>SUM(G13:J13,L13:P13)</f>
        <v>0</v>
      </c>
      <c r="F13" s="55">
        <f t="shared" si="3"/>
        <v>0</v>
      </c>
      <c r="G13" s="77"/>
      <c r="H13" s="77"/>
      <c r="I13" s="77"/>
      <c r="J13" s="77"/>
      <c r="K13" s="60">
        <f>D13-AS13</f>
        <v>501.24</v>
      </c>
      <c r="L13" s="77"/>
      <c r="M13" s="77"/>
      <c r="N13" s="77"/>
      <c r="O13" s="77"/>
      <c r="P13" s="77"/>
      <c r="Q13" s="55">
        <f t="shared" si="2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55">
        <f>SUM(R13:AR13,L13:P13,G13:J13)</f>
        <v>0</v>
      </c>
      <c r="AT13" s="58">
        <f>K48</f>
        <v>501.24</v>
      </c>
      <c r="AU13" s="45"/>
    </row>
    <row r="14" spans="1:48" s="61" customFormat="1" ht="15">
      <c r="A14" s="50" t="s">
        <v>5</v>
      </c>
      <c r="B14" s="51" t="s">
        <v>12</v>
      </c>
      <c r="C14" s="58" t="s">
        <v>23</v>
      </c>
      <c r="D14" s="85">
        <v>0</v>
      </c>
      <c r="E14" s="59">
        <f>SUM(G14:K14,M14:P14)</f>
        <v>0</v>
      </c>
      <c r="F14" s="55">
        <f t="shared" si="3"/>
        <v>0</v>
      </c>
      <c r="G14" s="77"/>
      <c r="H14" s="77"/>
      <c r="I14" s="77"/>
      <c r="J14" s="77"/>
      <c r="K14" s="77"/>
      <c r="L14" s="60">
        <f>D14-AS14</f>
        <v>0</v>
      </c>
      <c r="M14" s="77"/>
      <c r="N14" s="77"/>
      <c r="O14" s="77"/>
      <c r="P14" s="77"/>
      <c r="Q14" s="55">
        <f t="shared" si="2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55">
        <f>SUM(R14:AR14,M14:P14,G14:K14)</f>
        <v>0</v>
      </c>
      <c r="AT14" s="58">
        <f>L48</f>
        <v>0</v>
      </c>
      <c r="AU14" s="45"/>
    </row>
    <row r="15" spans="1:48" s="61" customFormat="1" ht="15">
      <c r="A15" s="50" t="s">
        <v>36</v>
      </c>
      <c r="B15" s="51" t="s">
        <v>35</v>
      </c>
      <c r="C15" s="58" t="s">
        <v>40</v>
      </c>
      <c r="D15" s="85">
        <v>270.61</v>
      </c>
      <c r="E15" s="59">
        <f>SUM(G15:L15,N15:P15)</f>
        <v>0</v>
      </c>
      <c r="F15" s="55">
        <f t="shared" si="3"/>
        <v>0</v>
      </c>
      <c r="G15" s="77"/>
      <c r="H15" s="77"/>
      <c r="I15" s="77"/>
      <c r="J15" s="77"/>
      <c r="K15" s="77"/>
      <c r="L15" s="77"/>
      <c r="M15" s="60">
        <f>D15-AS15</f>
        <v>270.01</v>
      </c>
      <c r="N15" s="77"/>
      <c r="O15" s="77"/>
      <c r="P15" s="77"/>
      <c r="Q15" s="55">
        <f t="shared" si="2"/>
        <v>0.6</v>
      </c>
      <c r="R15" s="77"/>
      <c r="S15" s="77"/>
      <c r="T15" s="77"/>
      <c r="U15" s="77"/>
      <c r="V15" s="77"/>
      <c r="W15" s="77"/>
      <c r="X15" s="77"/>
      <c r="Y15" s="77"/>
      <c r="Z15" s="77">
        <v>0.1</v>
      </c>
      <c r="AA15" s="77"/>
      <c r="AB15" s="77"/>
      <c r="AC15" s="77">
        <v>0.5</v>
      </c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55">
        <f>SUM(R15:AR15,N15:P15,G15:L15)</f>
        <v>0.6</v>
      </c>
      <c r="AT15" s="58">
        <f>M48</f>
        <v>270.01</v>
      </c>
      <c r="AU15" s="45"/>
    </row>
    <row r="16" spans="1:48" s="61" customFormat="1" ht="15">
      <c r="A16" s="50" t="s">
        <v>37</v>
      </c>
      <c r="B16" s="51" t="s">
        <v>83</v>
      </c>
      <c r="C16" s="58" t="s">
        <v>71</v>
      </c>
      <c r="D16" s="85">
        <v>26.62</v>
      </c>
      <c r="E16" s="59">
        <f>SUM(G16:M16,O16:P16)</f>
        <v>0</v>
      </c>
      <c r="F16" s="55">
        <f t="shared" si="3"/>
        <v>0</v>
      </c>
      <c r="G16" s="77"/>
      <c r="H16" s="77"/>
      <c r="I16" s="77"/>
      <c r="J16" s="77"/>
      <c r="K16" s="77"/>
      <c r="L16" s="77"/>
      <c r="M16" s="77"/>
      <c r="N16" s="60">
        <f>D16-AS16</f>
        <v>26.12</v>
      </c>
      <c r="O16" s="77"/>
      <c r="P16" s="77"/>
      <c r="Q16" s="55">
        <f t="shared" si="2"/>
        <v>0.5</v>
      </c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>
        <v>0.5</v>
      </c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55">
        <f>SUM(R16:AR16,O16:P16,G16:M16)</f>
        <v>0.5</v>
      </c>
      <c r="AT16" s="58">
        <f>N48</f>
        <v>28.12</v>
      </c>
      <c r="AU16" s="45"/>
    </row>
    <row r="17" spans="1:47" s="61" customFormat="1" ht="15">
      <c r="A17" s="50" t="s">
        <v>47</v>
      </c>
      <c r="B17" s="51" t="s">
        <v>45</v>
      </c>
      <c r="C17" s="58" t="s">
        <v>46</v>
      </c>
      <c r="D17" s="85">
        <v>0</v>
      </c>
      <c r="E17" s="59">
        <f>SUM(G17:N17,P17)</f>
        <v>0</v>
      </c>
      <c r="F17" s="55">
        <f t="shared" si="3"/>
        <v>0</v>
      </c>
      <c r="G17" s="77"/>
      <c r="H17" s="77"/>
      <c r="I17" s="77"/>
      <c r="J17" s="77"/>
      <c r="K17" s="77"/>
      <c r="L17" s="77"/>
      <c r="M17" s="77"/>
      <c r="N17" s="77"/>
      <c r="O17" s="60">
        <f>D17-AS17</f>
        <v>0</v>
      </c>
      <c r="P17" s="77"/>
      <c r="Q17" s="55">
        <f t="shared" si="2"/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55">
        <f>SUM(R17:AR17,P17,G17:N17)</f>
        <v>0</v>
      </c>
      <c r="AT17" s="58">
        <f>O48</f>
        <v>0</v>
      </c>
      <c r="AU17" s="45"/>
    </row>
    <row r="18" spans="1:47" s="61" customFormat="1" ht="15">
      <c r="A18" s="50" t="s">
        <v>176</v>
      </c>
      <c r="B18" s="51" t="s">
        <v>52</v>
      </c>
      <c r="C18" s="58" t="s">
        <v>53</v>
      </c>
      <c r="D18" s="85">
        <v>5.85</v>
      </c>
      <c r="E18" s="59">
        <f>SUM(G18:O18)</f>
        <v>0</v>
      </c>
      <c r="F18" s="55">
        <f>SUM(G18:H18)</f>
        <v>0</v>
      </c>
      <c r="G18" s="77"/>
      <c r="H18" s="77"/>
      <c r="I18" s="77"/>
      <c r="J18" s="77"/>
      <c r="K18" s="77"/>
      <c r="L18" s="77"/>
      <c r="M18" s="77"/>
      <c r="N18" s="77"/>
      <c r="O18" s="77"/>
      <c r="P18" s="60">
        <f>D18-AS18</f>
        <v>5.85</v>
      </c>
      <c r="Q18" s="55">
        <f>SUM(R18:AQ18)</f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55">
        <f>SUM(R18:AR18,G18:O18)</f>
        <v>0</v>
      </c>
      <c r="AT18" s="58">
        <f>P48</f>
        <v>5.85</v>
      </c>
      <c r="AU18" s="45"/>
    </row>
    <row r="19" spans="1:47" s="61" customFormat="1" ht="15">
      <c r="A19" s="50">
        <v>2</v>
      </c>
      <c r="B19" s="50" t="s">
        <v>32</v>
      </c>
      <c r="C19" s="58" t="s">
        <v>24</v>
      </c>
      <c r="D19" s="85">
        <v>368.29</v>
      </c>
      <c r="E19" s="59">
        <f>SUM(G19:P19)</f>
        <v>2</v>
      </c>
      <c r="F19" s="55">
        <f t="shared" ref="F19:F46" si="4">SUM(G19:H19)</f>
        <v>0</v>
      </c>
      <c r="G19" s="55">
        <f>SUM(G20:G45)</f>
        <v>0</v>
      </c>
      <c r="H19" s="55">
        <f t="shared" ref="H19:P19" si="5">SUM(H20:H45)</f>
        <v>0</v>
      </c>
      <c r="I19" s="55">
        <f t="shared" si="5"/>
        <v>0</v>
      </c>
      <c r="J19" s="55">
        <f t="shared" si="5"/>
        <v>0</v>
      </c>
      <c r="K19" s="55">
        <f t="shared" si="5"/>
        <v>0</v>
      </c>
      <c r="L19" s="55">
        <f t="shared" si="5"/>
        <v>0</v>
      </c>
      <c r="M19" s="55">
        <f t="shared" si="5"/>
        <v>0</v>
      </c>
      <c r="N19" s="55">
        <f t="shared" si="5"/>
        <v>2</v>
      </c>
      <c r="O19" s="55">
        <f t="shared" si="5"/>
        <v>0</v>
      </c>
      <c r="P19" s="55">
        <f t="shared" si="5"/>
        <v>0</v>
      </c>
      <c r="Q19" s="60">
        <f>D19-AS19</f>
        <v>364.48</v>
      </c>
      <c r="R19" s="55">
        <f>SUM(R21:R45)</f>
        <v>0</v>
      </c>
      <c r="S19" s="55">
        <f>SUM(S22:S45,S20)</f>
        <v>0</v>
      </c>
      <c r="T19" s="55">
        <f>SUM(T20:T21,T23:T45)</f>
        <v>0</v>
      </c>
      <c r="U19" s="55">
        <f>SUM(U20:U22,U24:U45)</f>
        <v>0</v>
      </c>
      <c r="V19" s="55">
        <f>SUM(V20:V23,V25:V45)</f>
        <v>0</v>
      </c>
      <c r="W19" s="55">
        <f>SUM(W20:W24,W26:W45)</f>
        <v>0</v>
      </c>
      <c r="X19" s="55">
        <f>SUM(X20:X25,X27:X45)</f>
        <v>0</v>
      </c>
      <c r="Y19" s="55">
        <f>SUM(Y20:Y26,Y28:Y45)</f>
        <v>0</v>
      </c>
      <c r="Z19" s="55">
        <f>SUM(Z20:Z27,Z29:Z45)</f>
        <v>1.38</v>
      </c>
      <c r="AA19" s="55">
        <f>SUM(AA20:AA28,AA30:AA45)</f>
        <v>0</v>
      </c>
      <c r="AB19" s="55">
        <f>SUM(AB20:AB29,AB31:AB45)</f>
        <v>0</v>
      </c>
      <c r="AC19" s="55">
        <f>SUM(AC20:AC30,AC32:AC45)</f>
        <v>0</v>
      </c>
      <c r="AD19" s="55">
        <f>SUM(AD20:AD31,AD33:AD45)</f>
        <v>0.13</v>
      </c>
      <c r="AE19" s="55">
        <f>SUM(AE20:AE32,AE34:AE45)</f>
        <v>0</v>
      </c>
      <c r="AF19" s="55">
        <f>SUM(AF20:AF33,AF35:AF45)</f>
        <v>0.3</v>
      </c>
      <c r="AG19" s="55">
        <f>SUM(AG20:AG34,AG36:AG45)</f>
        <v>0</v>
      </c>
      <c r="AH19" s="55">
        <f>SUM(AH20:AH35,AH37:AH45)</f>
        <v>0</v>
      </c>
      <c r="AI19" s="55">
        <f>SUM(AI20:AI36,AI38:AI45)</f>
        <v>0</v>
      </c>
      <c r="AJ19" s="55">
        <f>SUM(AJ20:AJ37,AJ39:AJ45)</f>
        <v>0</v>
      </c>
      <c r="AK19" s="55">
        <f>SUM(AK20:AK38,AK40:AK45)</f>
        <v>0</v>
      </c>
      <c r="AL19" s="55">
        <f>SUM(AL20:AL39,AL41:AL45)</f>
        <v>0</v>
      </c>
      <c r="AM19" s="55">
        <f>SUM(AM20:AM40,AM42:AM45)</f>
        <v>0</v>
      </c>
      <c r="AN19" s="55">
        <f>SUM(AN20:AN41,AN43:AN45)</f>
        <v>0</v>
      </c>
      <c r="AO19" s="55">
        <f>SUM(AO20:AO42,AO44:AO45)</f>
        <v>0</v>
      </c>
      <c r="AP19" s="55">
        <f>SUM(AP20:AP43,AP45)</f>
        <v>0</v>
      </c>
      <c r="AQ19" s="55">
        <f>SUM(AQ20:AQ44)</f>
        <v>0</v>
      </c>
      <c r="AR19" s="55">
        <f>SUM(AR20:AR45)</f>
        <v>0</v>
      </c>
      <c r="AS19" s="55">
        <f>SUM(AS20:AS45)</f>
        <v>3.81</v>
      </c>
      <c r="AT19" s="58">
        <f>Q48</f>
        <v>385.87</v>
      </c>
      <c r="AU19" s="45"/>
    </row>
    <row r="20" spans="1:47" s="61" customFormat="1" ht="15">
      <c r="A20" s="50" t="s">
        <v>17</v>
      </c>
      <c r="B20" s="51" t="s">
        <v>13</v>
      </c>
      <c r="C20" s="58" t="s">
        <v>25</v>
      </c>
      <c r="D20" s="85">
        <v>0.82</v>
      </c>
      <c r="E20" s="59">
        <f>SUM(G20:P20)</f>
        <v>0</v>
      </c>
      <c r="F20" s="55">
        <f t="shared" si="4"/>
        <v>0</v>
      </c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55">
        <f>SUM(S20:AQ20)</f>
        <v>0</v>
      </c>
      <c r="R20" s="60">
        <f>D20-AS20</f>
        <v>0.82</v>
      </c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55">
        <f>SUM(S20:AR20,G20:P20)</f>
        <v>0</v>
      </c>
      <c r="AT20" s="58">
        <f>R48</f>
        <v>0.82</v>
      </c>
      <c r="AU20" s="45"/>
    </row>
    <row r="21" spans="1:47" s="61" customFormat="1" ht="15">
      <c r="A21" s="50" t="s">
        <v>6</v>
      </c>
      <c r="B21" s="51" t="s">
        <v>14</v>
      </c>
      <c r="C21" s="58" t="s">
        <v>26</v>
      </c>
      <c r="D21" s="85">
        <v>0</v>
      </c>
      <c r="E21" s="59">
        <f t="shared" ref="E21:E46" si="6">SUM(G21:P21)</f>
        <v>0</v>
      </c>
      <c r="F21" s="55">
        <f t="shared" si="4"/>
        <v>0</v>
      </c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55">
        <f>SUM(R21,T21:AQ21)</f>
        <v>0</v>
      </c>
      <c r="R21" s="77"/>
      <c r="S21" s="60">
        <f>D21-AS21</f>
        <v>0</v>
      </c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55">
        <f>SUM(T21:AR21,R21,G21:P21)</f>
        <v>0</v>
      </c>
      <c r="AT21" s="58">
        <f>S48</f>
        <v>0</v>
      </c>
      <c r="AU21" s="45"/>
    </row>
    <row r="22" spans="1:47" s="61" customFormat="1" ht="15">
      <c r="A22" s="50" t="s">
        <v>7</v>
      </c>
      <c r="B22" s="51" t="s">
        <v>15</v>
      </c>
      <c r="C22" s="58" t="s">
        <v>118</v>
      </c>
      <c r="D22" s="85">
        <v>0</v>
      </c>
      <c r="E22" s="59">
        <f t="shared" si="6"/>
        <v>0</v>
      </c>
      <c r="F22" s="55">
        <f t="shared" si="4"/>
        <v>0</v>
      </c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55">
        <f>SUM(R22:S22,U22:AQ22)</f>
        <v>0</v>
      </c>
      <c r="R22" s="77"/>
      <c r="S22" s="77"/>
      <c r="T22" s="60">
        <f>D22-AS22</f>
        <v>0</v>
      </c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5">
        <f>SUM(U22:AR22,R22:S22,G22:P22)</f>
        <v>0</v>
      </c>
      <c r="AT22" s="58">
        <f>T48</f>
        <v>0</v>
      </c>
      <c r="AU22" s="45"/>
    </row>
    <row r="23" spans="1:47" s="61" customFormat="1" ht="15">
      <c r="A23" s="50" t="s">
        <v>8</v>
      </c>
      <c r="B23" s="51" t="s">
        <v>80</v>
      </c>
      <c r="C23" s="58" t="s">
        <v>121</v>
      </c>
      <c r="D23" s="85">
        <v>0</v>
      </c>
      <c r="E23" s="59">
        <f t="shared" si="6"/>
        <v>0</v>
      </c>
      <c r="F23" s="55">
        <f t="shared" si="4"/>
        <v>0</v>
      </c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55">
        <f>SUM(R23:T23,V23:AQ23)</f>
        <v>0</v>
      </c>
      <c r="R23" s="77"/>
      <c r="S23" s="77"/>
      <c r="T23" s="77"/>
      <c r="U23" s="60">
        <f>D23-AS23</f>
        <v>0</v>
      </c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55">
        <f>SUM(V23:AR23,R23:T23,G23:P23)</f>
        <v>0</v>
      </c>
      <c r="AT23" s="58">
        <f>U48</f>
        <v>0</v>
      </c>
      <c r="AU23" s="45"/>
    </row>
    <row r="24" spans="1:47" s="61" customFormat="1" ht="15">
      <c r="A24" s="50" t="s">
        <v>9</v>
      </c>
      <c r="B24" s="51" t="s">
        <v>84</v>
      </c>
      <c r="C24" s="58" t="s">
        <v>122</v>
      </c>
      <c r="D24" s="85">
        <v>0</v>
      </c>
      <c r="E24" s="59">
        <f t="shared" si="6"/>
        <v>0</v>
      </c>
      <c r="F24" s="55">
        <f t="shared" si="4"/>
        <v>0</v>
      </c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55">
        <f>SUM(R24:U24,W24:AQ24)</f>
        <v>0</v>
      </c>
      <c r="R24" s="77"/>
      <c r="S24" s="77"/>
      <c r="T24" s="77"/>
      <c r="U24" s="77"/>
      <c r="V24" s="60">
        <f>D24-AS24</f>
        <v>0</v>
      </c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55">
        <f>SUM(W24:AR24,R24:U24,G24:P24)</f>
        <v>0</v>
      </c>
      <c r="AT24" s="58">
        <f>V48</f>
        <v>0</v>
      </c>
      <c r="AU24" s="45"/>
    </row>
    <row r="25" spans="1:47" s="61" customFormat="1" ht="15">
      <c r="A25" s="50" t="s">
        <v>10</v>
      </c>
      <c r="B25" s="51" t="s">
        <v>85</v>
      </c>
      <c r="C25" s="58" t="s">
        <v>120</v>
      </c>
      <c r="D25" s="85">
        <v>0</v>
      </c>
      <c r="E25" s="59">
        <f t="shared" si="6"/>
        <v>0</v>
      </c>
      <c r="F25" s="55">
        <f t="shared" si="4"/>
        <v>0</v>
      </c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55">
        <f>SUM(R25:V25,X25:AQ25)</f>
        <v>0</v>
      </c>
      <c r="R25" s="77"/>
      <c r="S25" s="77"/>
      <c r="T25" s="77"/>
      <c r="U25" s="77"/>
      <c r="V25" s="77"/>
      <c r="W25" s="60">
        <f>D25-AS25</f>
        <v>0</v>
      </c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55">
        <f>SUM(X25:AR25,R25:V25,G25:P25)</f>
        <v>0</v>
      </c>
      <c r="AT25" s="58">
        <f>W48</f>
        <v>3.7</v>
      </c>
      <c r="AU25" s="45"/>
    </row>
    <row r="26" spans="1:47" s="61" customFormat="1" ht="18">
      <c r="A26" s="50" t="s">
        <v>18</v>
      </c>
      <c r="B26" s="51" t="s">
        <v>86</v>
      </c>
      <c r="C26" s="58" t="s">
        <v>48</v>
      </c>
      <c r="D26" s="85">
        <v>9.5299999999999994</v>
      </c>
      <c r="E26" s="59">
        <f t="shared" si="6"/>
        <v>0</v>
      </c>
      <c r="F26" s="55">
        <f t="shared" si="4"/>
        <v>0</v>
      </c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55">
        <f>SUM(R26:W26,Y26:AQ26)</f>
        <v>0.38</v>
      </c>
      <c r="R26" s="77"/>
      <c r="S26" s="77"/>
      <c r="T26" s="77"/>
      <c r="U26" s="77"/>
      <c r="V26" s="77"/>
      <c r="W26" s="77"/>
      <c r="X26" s="60">
        <f>D26-AS26</f>
        <v>9.1499999999999986</v>
      </c>
      <c r="Y26" s="77"/>
      <c r="Z26" s="77">
        <v>0.38</v>
      </c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55">
        <f>SUM(Y26:AR26,R26:W26,G26:P26)</f>
        <v>0.38</v>
      </c>
      <c r="AT26" s="58">
        <f>X48</f>
        <v>9.4899999999999984</v>
      </c>
      <c r="AU26" s="45"/>
    </row>
    <row r="27" spans="1:47" s="61" customFormat="1" ht="20.25" customHeight="1">
      <c r="A27" s="50" t="s">
        <v>19</v>
      </c>
      <c r="B27" s="51" t="s">
        <v>87</v>
      </c>
      <c r="C27" s="58" t="s">
        <v>41</v>
      </c>
      <c r="D27" s="85">
        <v>0</v>
      </c>
      <c r="E27" s="59">
        <f t="shared" si="6"/>
        <v>0</v>
      </c>
      <c r="F27" s="55">
        <f t="shared" si="4"/>
        <v>0</v>
      </c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55">
        <f>SUM(R27:X27,Z27:AQ27)</f>
        <v>0</v>
      </c>
      <c r="R27" s="77"/>
      <c r="S27" s="77"/>
      <c r="T27" s="77"/>
      <c r="U27" s="77"/>
      <c r="V27" s="77"/>
      <c r="W27" s="77"/>
      <c r="X27" s="77"/>
      <c r="Y27" s="60">
        <f>D27-AS27</f>
        <v>0</v>
      </c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55">
        <f>SUM(Z27:AR27,R27:X27,G27:P27)</f>
        <v>0</v>
      </c>
      <c r="AT27" s="58">
        <f>Y48</f>
        <v>0</v>
      </c>
      <c r="AU27" s="45"/>
    </row>
    <row r="28" spans="1:47" s="61" customFormat="1" ht="20.25" customHeight="1">
      <c r="A28" s="50" t="s">
        <v>42</v>
      </c>
      <c r="B28" s="51" t="s">
        <v>126</v>
      </c>
      <c r="C28" s="58" t="s">
        <v>27</v>
      </c>
      <c r="D28" s="85">
        <v>74.23</v>
      </c>
      <c r="E28" s="59">
        <f t="shared" si="6"/>
        <v>0</v>
      </c>
      <c r="F28" s="55">
        <f t="shared" si="4"/>
        <v>0</v>
      </c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55">
        <f>SUM(R28:Y28,AA28:AQ28)</f>
        <v>0.37</v>
      </c>
      <c r="R28" s="77"/>
      <c r="S28" s="77"/>
      <c r="T28" s="77"/>
      <c r="U28" s="77"/>
      <c r="V28" s="77"/>
      <c r="W28" s="77"/>
      <c r="X28" s="77"/>
      <c r="Y28" s="77"/>
      <c r="Z28" s="60">
        <f>D28-AS28</f>
        <v>73.86</v>
      </c>
      <c r="AA28" s="77"/>
      <c r="AB28" s="77"/>
      <c r="AC28" s="77"/>
      <c r="AD28" s="77">
        <v>7.0000000000000007E-2</v>
      </c>
      <c r="AE28" s="77"/>
      <c r="AF28" s="77">
        <v>0.3</v>
      </c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55">
        <f>SUM(AA28:AR28,R28:Y28,G28:P28)</f>
        <v>0.37</v>
      </c>
      <c r="AT28" s="58">
        <f>Z48</f>
        <v>85.78</v>
      </c>
      <c r="AU28" s="45"/>
    </row>
    <row r="29" spans="1:47" s="61" customFormat="1" ht="15">
      <c r="A29" s="50" t="s">
        <v>125</v>
      </c>
      <c r="B29" s="51" t="s">
        <v>101</v>
      </c>
      <c r="C29" s="51" t="s">
        <v>140</v>
      </c>
      <c r="D29" s="85">
        <v>0</v>
      </c>
      <c r="E29" s="59">
        <f t="shared" si="6"/>
        <v>0</v>
      </c>
      <c r="F29" s="55">
        <f t="shared" si="4"/>
        <v>0</v>
      </c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55">
        <f>SUM(R29:Z29,AB29:AQ29)</f>
        <v>0</v>
      </c>
      <c r="R29" s="77"/>
      <c r="S29" s="77"/>
      <c r="T29" s="77"/>
      <c r="U29" s="77"/>
      <c r="V29" s="77"/>
      <c r="W29" s="77"/>
      <c r="X29" s="77"/>
      <c r="Y29" s="77"/>
      <c r="Z29" s="77"/>
      <c r="AA29" s="60">
        <f>D29-AS29</f>
        <v>0</v>
      </c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55">
        <f>SUM(AB29:AR29,R29:Z29,G29:P29)</f>
        <v>0</v>
      </c>
      <c r="AT29" s="58">
        <f>AA48</f>
        <v>0</v>
      </c>
      <c r="AU29" s="45"/>
    </row>
    <row r="30" spans="1:47" s="61" customFormat="1" ht="15">
      <c r="A30" s="50" t="s">
        <v>167</v>
      </c>
      <c r="B30" s="51" t="s">
        <v>116</v>
      </c>
      <c r="C30" s="58" t="s">
        <v>119</v>
      </c>
      <c r="D30" s="85">
        <v>0</v>
      </c>
      <c r="E30" s="59">
        <f t="shared" si="6"/>
        <v>0</v>
      </c>
      <c r="F30" s="55">
        <f t="shared" si="4"/>
        <v>0</v>
      </c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55">
        <f>SUM(R30:AA30,AC30:AQ30)</f>
        <v>0</v>
      </c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60">
        <f>D30-AS30</f>
        <v>0</v>
      </c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55">
        <f>SUM(AC30:AR30,R30:AA30,G30:P30)</f>
        <v>0</v>
      </c>
      <c r="AT30" s="58">
        <f>AB48</f>
        <v>0</v>
      </c>
      <c r="AU30" s="45"/>
    </row>
    <row r="31" spans="1:47" s="61" customFormat="1" ht="15">
      <c r="A31" s="50" t="s">
        <v>168</v>
      </c>
      <c r="B31" s="51" t="s">
        <v>81</v>
      </c>
      <c r="C31" s="58" t="s">
        <v>70</v>
      </c>
      <c r="D31" s="85">
        <v>0</v>
      </c>
      <c r="E31" s="59">
        <f t="shared" si="6"/>
        <v>0</v>
      </c>
      <c r="F31" s="55">
        <f t="shared" si="4"/>
        <v>0</v>
      </c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55">
        <f>SUM(R31:AB31,AD31:AQ31)</f>
        <v>0</v>
      </c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60">
        <f>D31-AS31</f>
        <v>0</v>
      </c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55">
        <f>SUM(AD31:AR31,R31:AB31,G31:P31)</f>
        <v>0</v>
      </c>
      <c r="AT31" s="58">
        <f>AC48</f>
        <v>1</v>
      </c>
      <c r="AU31" s="45"/>
    </row>
    <row r="32" spans="1:47" s="61" customFormat="1" ht="15">
      <c r="A32" s="50" t="s">
        <v>169</v>
      </c>
      <c r="B32" s="51" t="s">
        <v>88</v>
      </c>
      <c r="C32" s="58" t="s">
        <v>93</v>
      </c>
      <c r="D32" s="85">
        <v>39.4</v>
      </c>
      <c r="E32" s="59">
        <f t="shared" si="6"/>
        <v>0</v>
      </c>
      <c r="F32" s="55">
        <f t="shared" si="4"/>
        <v>0</v>
      </c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55">
        <f>SUM(R32:AC32,AE32:AQ32)</f>
        <v>1</v>
      </c>
      <c r="R32" s="77"/>
      <c r="S32" s="77"/>
      <c r="T32" s="77"/>
      <c r="U32" s="77"/>
      <c r="V32" s="77"/>
      <c r="W32" s="77"/>
      <c r="X32" s="77"/>
      <c r="Y32" s="77"/>
      <c r="Z32" s="77">
        <v>1</v>
      </c>
      <c r="AA32" s="77"/>
      <c r="AB32" s="77"/>
      <c r="AC32" s="77"/>
      <c r="AD32" s="60">
        <f>D32-AS32</f>
        <v>38.4</v>
      </c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55">
        <f>SUM(AE32:AR32,R32:AC32,G32:P32)</f>
        <v>1</v>
      </c>
      <c r="AT32" s="58">
        <f>AD48</f>
        <v>42.23</v>
      </c>
      <c r="AU32" s="45"/>
    </row>
    <row r="33" spans="1:47" s="61" customFormat="1" ht="15">
      <c r="A33" s="50" t="s">
        <v>170</v>
      </c>
      <c r="B33" s="51" t="s">
        <v>89</v>
      </c>
      <c r="C33" s="58" t="s">
        <v>94</v>
      </c>
      <c r="D33" s="85">
        <v>0</v>
      </c>
      <c r="E33" s="59">
        <f t="shared" si="6"/>
        <v>0</v>
      </c>
      <c r="F33" s="55">
        <f t="shared" si="4"/>
        <v>0</v>
      </c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55">
        <f>SUM(R33:AD33,AF33:AQ33)</f>
        <v>0</v>
      </c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60">
        <f>D33-AS33</f>
        <v>0</v>
      </c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55">
        <f>SUM(AF33:AR33,R33:AD33,G33:P33)</f>
        <v>0</v>
      </c>
      <c r="AT33" s="58">
        <f>AE48</f>
        <v>0</v>
      </c>
      <c r="AU33" s="45"/>
    </row>
    <row r="34" spans="1:47" s="61" customFormat="1" ht="15">
      <c r="A34" s="50" t="s">
        <v>171</v>
      </c>
      <c r="B34" s="51" t="s">
        <v>90</v>
      </c>
      <c r="C34" s="58" t="s">
        <v>98</v>
      </c>
      <c r="D34" s="85">
        <v>0.25</v>
      </c>
      <c r="E34" s="59">
        <f t="shared" si="6"/>
        <v>0</v>
      </c>
      <c r="F34" s="55">
        <f t="shared" si="4"/>
        <v>0</v>
      </c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55">
        <f>SUM(R34:AE34,AG34:AQ34)</f>
        <v>0</v>
      </c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60">
        <f>D34-AS34</f>
        <v>0.25</v>
      </c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55">
        <f>SUM(AG34:AR34,R34:AE34,G34:P34)</f>
        <v>0</v>
      </c>
      <c r="AT34" s="58">
        <f>AF48</f>
        <v>0.65</v>
      </c>
      <c r="AU34" s="45"/>
    </row>
    <row r="35" spans="1:47" s="61" customFormat="1" ht="18">
      <c r="A35" s="50" t="s">
        <v>172</v>
      </c>
      <c r="B35" s="51" t="s">
        <v>113</v>
      </c>
      <c r="C35" s="58" t="s">
        <v>95</v>
      </c>
      <c r="D35" s="85">
        <v>0</v>
      </c>
      <c r="E35" s="59">
        <f t="shared" si="6"/>
        <v>0</v>
      </c>
      <c r="F35" s="55">
        <f t="shared" si="4"/>
        <v>0</v>
      </c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55">
        <f>SUM(R35:AF35,AH35:AQ35)</f>
        <v>0</v>
      </c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60">
        <f>D35-AS35</f>
        <v>0</v>
      </c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55">
        <f>SUM(AH35:AR35,R35:AF35,G35:P35)</f>
        <v>0</v>
      </c>
      <c r="AT35" s="58">
        <f>AG48</f>
        <v>0</v>
      </c>
      <c r="AU35" s="45"/>
    </row>
    <row r="36" spans="1:47" s="61" customFormat="1" ht="15">
      <c r="A36" s="50" t="s">
        <v>173</v>
      </c>
      <c r="B36" s="51" t="s">
        <v>117</v>
      </c>
      <c r="C36" s="58" t="s">
        <v>114</v>
      </c>
      <c r="D36" s="85">
        <v>0</v>
      </c>
      <c r="E36" s="59">
        <f t="shared" si="6"/>
        <v>0</v>
      </c>
      <c r="F36" s="55">
        <f t="shared" si="4"/>
        <v>0</v>
      </c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55">
        <f>SUM(R36:AG36,AI36:AQ36)</f>
        <v>0</v>
      </c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60">
        <f>D36-AS36</f>
        <v>0</v>
      </c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55">
        <f>SUM(AI36:AR36,R36:AG36,G36:P36)</f>
        <v>0</v>
      </c>
      <c r="AT36" s="58">
        <f>AH48</f>
        <v>0</v>
      </c>
      <c r="AU36" s="45"/>
    </row>
    <row r="37" spans="1:47" s="61" customFormat="1" ht="15">
      <c r="A37" s="50" t="s">
        <v>174</v>
      </c>
      <c r="B37" s="51" t="s">
        <v>91</v>
      </c>
      <c r="C37" s="58" t="s">
        <v>96</v>
      </c>
      <c r="D37" s="85">
        <v>0</v>
      </c>
      <c r="E37" s="59">
        <f t="shared" si="6"/>
        <v>0</v>
      </c>
      <c r="F37" s="55">
        <f t="shared" si="4"/>
        <v>0</v>
      </c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55">
        <f>SUM(R37:AH37,AJ37:AQ37)</f>
        <v>0</v>
      </c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60">
        <f>D37-AS37</f>
        <v>0</v>
      </c>
      <c r="AJ37" s="77"/>
      <c r="AK37" s="77"/>
      <c r="AL37" s="77"/>
      <c r="AM37" s="77"/>
      <c r="AN37" s="77"/>
      <c r="AO37" s="77"/>
      <c r="AP37" s="77"/>
      <c r="AQ37" s="77"/>
      <c r="AR37" s="77"/>
      <c r="AS37" s="55">
        <f>SUM(AJ37:AR37,R37:AH37,G37:P37)</f>
        <v>0</v>
      </c>
      <c r="AT37" s="58">
        <f>AI48</f>
        <v>0</v>
      </c>
      <c r="AU37" s="45"/>
    </row>
    <row r="38" spans="1:47" s="61" customFormat="1" ht="18">
      <c r="A38" s="50" t="s">
        <v>175</v>
      </c>
      <c r="B38" s="51" t="s">
        <v>92</v>
      </c>
      <c r="C38" s="58" t="s">
        <v>43</v>
      </c>
      <c r="D38" s="85">
        <v>10.19</v>
      </c>
      <c r="E38" s="59">
        <f t="shared" si="6"/>
        <v>0</v>
      </c>
      <c r="F38" s="55">
        <f t="shared" si="4"/>
        <v>0</v>
      </c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55">
        <f>SUM(R38:AI38,AK38:AQ38)</f>
        <v>0</v>
      </c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60">
        <f>D38-AS38</f>
        <v>10.19</v>
      </c>
      <c r="AK38" s="77"/>
      <c r="AL38" s="77"/>
      <c r="AM38" s="77"/>
      <c r="AN38" s="77"/>
      <c r="AO38" s="77"/>
      <c r="AP38" s="77"/>
      <c r="AQ38" s="77"/>
      <c r="AR38" s="77"/>
      <c r="AS38" s="55">
        <f>SUM(AK38:AR38,R38:AI38,G38:P38)</f>
        <v>0</v>
      </c>
      <c r="AT38" s="58">
        <f>AJ48</f>
        <v>10.19</v>
      </c>
      <c r="AU38" s="45"/>
    </row>
    <row r="39" spans="1:47" s="61" customFormat="1" ht="18">
      <c r="A39" s="50" t="s">
        <v>177</v>
      </c>
      <c r="B39" s="51" t="s">
        <v>99</v>
      </c>
      <c r="C39" s="58" t="s">
        <v>49</v>
      </c>
      <c r="D39" s="85">
        <v>4.99</v>
      </c>
      <c r="E39" s="59">
        <f t="shared" si="6"/>
        <v>0</v>
      </c>
      <c r="F39" s="55">
        <f t="shared" si="4"/>
        <v>0</v>
      </c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55">
        <f>SUM(R39:AJ39,AL39:AQ39)</f>
        <v>0</v>
      </c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60">
        <f>D39-AS39</f>
        <v>4.99</v>
      </c>
      <c r="AL39" s="77"/>
      <c r="AM39" s="77"/>
      <c r="AN39" s="77"/>
      <c r="AO39" s="77"/>
      <c r="AP39" s="77"/>
      <c r="AQ39" s="77"/>
      <c r="AR39" s="77"/>
      <c r="AS39" s="55">
        <f>SUM(AL39:AR39,R39:AJ39,G39:P39)</f>
        <v>0</v>
      </c>
      <c r="AT39" s="58">
        <f>AK48</f>
        <v>4.99</v>
      </c>
      <c r="AU39" s="45"/>
    </row>
    <row r="40" spans="1:47" s="61" customFormat="1" ht="15">
      <c r="A40" s="50" t="s">
        <v>178</v>
      </c>
      <c r="B40" s="51" t="s">
        <v>144</v>
      </c>
      <c r="C40" s="58" t="s">
        <v>142</v>
      </c>
      <c r="D40" s="85">
        <v>0.61</v>
      </c>
      <c r="E40" s="59">
        <f t="shared" si="6"/>
        <v>0</v>
      </c>
      <c r="F40" s="55">
        <f t="shared" si="4"/>
        <v>0</v>
      </c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55">
        <f>SUM(R40:AK40,AM40:AQ40)</f>
        <v>0.06</v>
      </c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>
        <v>0.06</v>
      </c>
      <c r="AE40" s="77"/>
      <c r="AF40" s="77"/>
      <c r="AG40" s="77"/>
      <c r="AH40" s="77"/>
      <c r="AI40" s="77"/>
      <c r="AJ40" s="77"/>
      <c r="AK40" s="77"/>
      <c r="AL40" s="60">
        <f>D40-AS40</f>
        <v>0.55000000000000004</v>
      </c>
      <c r="AM40" s="77"/>
      <c r="AN40" s="77"/>
      <c r="AO40" s="77"/>
      <c r="AP40" s="77"/>
      <c r="AQ40" s="77"/>
      <c r="AR40" s="77"/>
      <c r="AS40" s="55">
        <f>SUM(AM40:AR40,R40:AK40,G40:P40)</f>
        <v>0.06</v>
      </c>
      <c r="AT40" s="58">
        <f>AL48</f>
        <v>0.75</v>
      </c>
      <c r="AU40" s="45"/>
    </row>
    <row r="41" spans="1:47" s="61" customFormat="1" ht="18">
      <c r="A41" s="50" t="s">
        <v>179</v>
      </c>
      <c r="B41" s="51" t="s">
        <v>145</v>
      </c>
      <c r="C41" s="58" t="s">
        <v>143</v>
      </c>
      <c r="D41" s="85">
        <v>0</v>
      </c>
      <c r="E41" s="59">
        <f t="shared" si="6"/>
        <v>0</v>
      </c>
      <c r="F41" s="55">
        <f t="shared" si="4"/>
        <v>0</v>
      </c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55">
        <f>SUM(R41:AL41,AN41:AQ41)</f>
        <v>0</v>
      </c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60">
        <f>D41-AS41</f>
        <v>0</v>
      </c>
      <c r="AN41" s="77"/>
      <c r="AO41" s="77"/>
      <c r="AP41" s="77"/>
      <c r="AQ41" s="77"/>
      <c r="AR41" s="77"/>
      <c r="AS41" s="55">
        <f>SUM(AN41:AR41,R41:AL41,G41:P41)</f>
        <v>0</v>
      </c>
      <c r="AT41" s="58">
        <f>AM48</f>
        <v>0</v>
      </c>
      <c r="AU41" s="45"/>
    </row>
    <row r="42" spans="1:47" s="61" customFormat="1" ht="15">
      <c r="A42" s="50" t="s">
        <v>180</v>
      </c>
      <c r="B42" s="51" t="s">
        <v>141</v>
      </c>
      <c r="C42" s="58" t="s">
        <v>100</v>
      </c>
      <c r="D42" s="85">
        <v>0.7</v>
      </c>
      <c r="E42" s="59">
        <f t="shared" si="6"/>
        <v>0</v>
      </c>
      <c r="F42" s="55">
        <f t="shared" si="4"/>
        <v>0</v>
      </c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55">
        <f>SUM(R42:AM42,AO42:AQ42)</f>
        <v>0</v>
      </c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60">
        <f>D42-AS42</f>
        <v>0.7</v>
      </c>
      <c r="AO42" s="77"/>
      <c r="AP42" s="77"/>
      <c r="AQ42" s="77"/>
      <c r="AR42" s="77"/>
      <c r="AS42" s="55">
        <f>SUM(AO42:AR42,R42:AM42,G42:P42)</f>
        <v>0</v>
      </c>
      <c r="AT42" s="58">
        <f>AN48</f>
        <v>0.7</v>
      </c>
      <c r="AU42" s="45"/>
    </row>
    <row r="43" spans="1:47" s="61" customFormat="1" ht="15">
      <c r="A43" s="50" t="s">
        <v>181</v>
      </c>
      <c r="B43" s="51" t="s">
        <v>147</v>
      </c>
      <c r="C43" s="58" t="s">
        <v>148</v>
      </c>
      <c r="D43" s="85">
        <v>220.58</v>
      </c>
      <c r="E43" s="59">
        <f t="shared" si="6"/>
        <v>0</v>
      </c>
      <c r="F43" s="55">
        <f t="shared" si="4"/>
        <v>0</v>
      </c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55">
        <f>SUM(R43:AN43,AP43:AQ43)</f>
        <v>0</v>
      </c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60">
        <f>D43-AS43</f>
        <v>220.58</v>
      </c>
      <c r="AP43" s="77"/>
      <c r="AQ43" s="77"/>
      <c r="AR43" s="77"/>
      <c r="AS43" s="55">
        <f>SUM(AP43:AR43,R43:AN43,G43:P43)</f>
        <v>0</v>
      </c>
      <c r="AT43" s="58">
        <f>AO48</f>
        <v>220.58</v>
      </c>
      <c r="AU43" s="45"/>
    </row>
    <row r="44" spans="1:47" s="61" customFormat="1" ht="15">
      <c r="A44" s="50" t="s">
        <v>182</v>
      </c>
      <c r="B44" s="51" t="s">
        <v>146</v>
      </c>
      <c r="C44" s="58" t="s">
        <v>149</v>
      </c>
      <c r="D44" s="85">
        <v>6.4</v>
      </c>
      <c r="E44" s="59">
        <f t="shared" si="6"/>
        <v>2</v>
      </c>
      <c r="F44" s="55">
        <f t="shared" si="4"/>
        <v>0</v>
      </c>
      <c r="G44" s="77"/>
      <c r="H44" s="77"/>
      <c r="I44" s="77"/>
      <c r="J44" s="77"/>
      <c r="K44" s="77"/>
      <c r="L44" s="77"/>
      <c r="M44" s="77"/>
      <c r="N44" s="77">
        <v>2</v>
      </c>
      <c r="O44" s="77"/>
      <c r="P44" s="77"/>
      <c r="Q44" s="55">
        <f>SUM(R44:AO44,AQ44)</f>
        <v>0</v>
      </c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60">
        <f>D44-AS44</f>
        <v>4.4000000000000004</v>
      </c>
      <c r="AQ44" s="77"/>
      <c r="AR44" s="77"/>
      <c r="AS44" s="55">
        <f>SUM(AQ44:AR44,R44:AO44,G44:P44)</f>
        <v>2</v>
      </c>
      <c r="AT44" s="58">
        <f>AP48</f>
        <v>4.4000000000000004</v>
      </c>
      <c r="AU44" s="45"/>
    </row>
    <row r="45" spans="1:47" s="61" customFormat="1" ht="15">
      <c r="A45" s="50" t="s">
        <v>183</v>
      </c>
      <c r="B45" s="51" t="s">
        <v>74</v>
      </c>
      <c r="C45" s="58" t="s">
        <v>75</v>
      </c>
      <c r="D45" s="85">
        <v>0.59</v>
      </c>
      <c r="E45" s="59">
        <f t="shared" si="6"/>
        <v>0</v>
      </c>
      <c r="F45" s="55">
        <f t="shared" si="4"/>
        <v>0</v>
      </c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55">
        <f>SUM(R45:AP45)</f>
        <v>0</v>
      </c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60">
        <f>D45-AS45</f>
        <v>0.59</v>
      </c>
      <c r="AR45" s="77"/>
      <c r="AS45" s="55">
        <f>SUM(AR45,R45:AP45,G45:P45)</f>
        <v>0</v>
      </c>
      <c r="AT45" s="58">
        <f>AQ48</f>
        <v>0.59</v>
      </c>
      <c r="AU45" s="45"/>
    </row>
    <row r="46" spans="1:47" s="61" customFormat="1" ht="15">
      <c r="A46" s="63">
        <v>3</v>
      </c>
      <c r="B46" s="64" t="s">
        <v>69</v>
      </c>
      <c r="C46" s="65" t="s">
        <v>82</v>
      </c>
      <c r="D46" s="85">
        <v>95.42</v>
      </c>
      <c r="E46" s="59">
        <f t="shared" si="6"/>
        <v>0</v>
      </c>
      <c r="F46" s="55">
        <f t="shared" si="4"/>
        <v>0</v>
      </c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55">
        <f>SUM(R46:AQ46)</f>
        <v>4.2</v>
      </c>
      <c r="R46" s="77"/>
      <c r="S46" s="77"/>
      <c r="T46" s="77"/>
      <c r="U46" s="77"/>
      <c r="V46" s="77"/>
      <c r="W46" s="77">
        <v>3</v>
      </c>
      <c r="X46" s="77"/>
      <c r="Y46" s="77"/>
      <c r="Z46" s="77">
        <v>1.2</v>
      </c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60">
        <f>D46-AS46</f>
        <v>91.22</v>
      </c>
      <c r="AS46" s="55">
        <f>SUM(R46:AQ46,G46:P46)</f>
        <v>4.2</v>
      </c>
      <c r="AT46" s="58">
        <f>AR48</f>
        <v>91.22</v>
      </c>
      <c r="AU46" s="45"/>
    </row>
    <row r="47" spans="1:47" ht="16.5" customHeight="1">
      <c r="A47" s="66"/>
      <c r="B47" s="67" t="s">
        <v>110</v>
      </c>
      <c r="C47" s="68"/>
      <c r="D47" s="62"/>
      <c r="E47" s="55">
        <f>SUM(G47:P47)</f>
        <v>3.5</v>
      </c>
      <c r="F47" s="55">
        <f>SUM(G47:H47)</f>
        <v>0</v>
      </c>
      <c r="G47" s="55">
        <f>SUM(G20:G46,G10:G18)</f>
        <v>0</v>
      </c>
      <c r="H47" s="55">
        <f>SUM(H20:H46,H11:H18,H9)</f>
        <v>0</v>
      </c>
      <c r="I47" s="55">
        <f>SUM(I20:I46,I12:I18,I9:I10)</f>
        <v>1.5</v>
      </c>
      <c r="J47" s="55">
        <f>SUM(J20:J46,J13:J18,J9:J11)</f>
        <v>0</v>
      </c>
      <c r="K47" s="55">
        <f>SUM(K20:K46,K14:K18,K9:K12)</f>
        <v>0</v>
      </c>
      <c r="L47" s="55">
        <f>SUM(L20:L46,L15:L18,L9:L13)</f>
        <v>0</v>
      </c>
      <c r="M47" s="55">
        <f>SUM(M20:M46,M16:M18,M9:M14)</f>
        <v>0</v>
      </c>
      <c r="N47" s="55">
        <f>SUM(N20:N46,N17:N18,N9:N15)</f>
        <v>2</v>
      </c>
      <c r="O47" s="55">
        <f>SUM(O20:O46,O18,O9:O16)</f>
        <v>0</v>
      </c>
      <c r="P47" s="55">
        <f>SUM(P20:P46,P9:P17)</f>
        <v>0</v>
      </c>
      <c r="Q47" s="55">
        <f>SUM(R47:AQ47)</f>
        <v>21.389999999999997</v>
      </c>
      <c r="R47" s="55">
        <f>SUM(R21:R46,R9:R18)</f>
        <v>0</v>
      </c>
      <c r="S47" s="55">
        <f>SUM(S22:S46,S20,S9:S18)</f>
        <v>0</v>
      </c>
      <c r="T47" s="55">
        <f>SUM(T23:T46,T20:T21,T9:T18)</f>
        <v>0</v>
      </c>
      <c r="U47" s="55">
        <f>SUM(U24:U46,U20:U22,U9:U18)</f>
        <v>0</v>
      </c>
      <c r="V47" s="55">
        <f>SUM(V25:V46,V20:V23,V9:V18)</f>
        <v>0</v>
      </c>
      <c r="W47" s="55">
        <f>SUM(W26:W46,W20:W24,W9:W18)</f>
        <v>3.7</v>
      </c>
      <c r="X47" s="55">
        <f>SUM(X27:X46,X20:X25,X9:X18)</f>
        <v>0.34</v>
      </c>
      <c r="Y47" s="55">
        <f>SUM(Y28:Y46,Y20:Y26,Y9:Y18)</f>
        <v>0</v>
      </c>
      <c r="Z47" s="55">
        <f>SUM(Z29:Z46,Z20:Z27,Z9:Z18)</f>
        <v>11.92</v>
      </c>
      <c r="AA47" s="55">
        <f>SUM(AA30:AA46,AA20:AA28,AA9:AA18)</f>
        <v>0</v>
      </c>
      <c r="AB47" s="55">
        <f>SUM(AB31:AB46,AB20:AB29,AB9:AB18)</f>
        <v>0</v>
      </c>
      <c r="AC47" s="55">
        <f>SUM(AC32:AC46,AC20:AC30,AC9:AC18)</f>
        <v>1</v>
      </c>
      <c r="AD47" s="55">
        <f>SUM(AD33:AD46,AD20:AD31,AD9:AD18)</f>
        <v>3.8299999999999996</v>
      </c>
      <c r="AE47" s="55">
        <f>SUM(AE34:AE46,AE20:AE32,AE9:AE18)</f>
        <v>0</v>
      </c>
      <c r="AF47" s="55">
        <f>SUM(AF35:AF46,AF20:AF33,AF9:AF18)</f>
        <v>0.4</v>
      </c>
      <c r="AG47" s="55">
        <f>SUM(AG36:AG46,AG20:AG34,AG9:AG18)</f>
        <v>0</v>
      </c>
      <c r="AH47" s="55">
        <f>SUM(AH37:AH46,AH20:AH35,AH9:AH18)</f>
        <v>0</v>
      </c>
      <c r="AI47" s="55">
        <f>SUM(AI9:AI18,AI20:AI36,AI38:AI46)</f>
        <v>0</v>
      </c>
      <c r="AJ47" s="55">
        <f>SUM(AJ39:AJ46,AJ20:AJ37,AJ9:AJ18)</f>
        <v>0</v>
      </c>
      <c r="AK47" s="55">
        <f>SUM(AK40:AK46,AK20:AK38,AK9:AK18)</f>
        <v>0</v>
      </c>
      <c r="AL47" s="55">
        <f>SUM(AL41:AL46,AL20:AL39,AL9:AL18)</f>
        <v>0.2</v>
      </c>
      <c r="AM47" s="55">
        <f>SUM(AM42:AM46,AM20:AM40,AM9:AM18)</f>
        <v>0</v>
      </c>
      <c r="AN47" s="55">
        <f>SUM(AN43:AN46,AN20:AN41,AN9:AN18)</f>
        <v>0</v>
      </c>
      <c r="AO47" s="55">
        <f>SUM(AO44:AO46,AO20:AO42,AO9:AO18)</f>
        <v>0</v>
      </c>
      <c r="AP47" s="55">
        <f>SUM(AP45:AP46,AP20:AP43,AP9:AP18)</f>
        <v>0</v>
      </c>
      <c r="AQ47" s="55">
        <f>SUM(AQ46,AQ20:AQ44,AQ9:AQ18)</f>
        <v>0</v>
      </c>
      <c r="AR47" s="55">
        <f>SUM(AR20:AR45,AR9:AR18)</f>
        <v>0</v>
      </c>
      <c r="AS47" s="62"/>
      <c r="AT47" s="62"/>
    </row>
    <row r="48" spans="1:47" ht="16.5" customHeight="1">
      <c r="A48" s="69"/>
      <c r="B48" s="70" t="s">
        <v>111</v>
      </c>
      <c r="C48" s="71"/>
      <c r="D48" s="72"/>
      <c r="E48" s="72">
        <f>E47+E7</f>
        <v>1244.03</v>
      </c>
      <c r="F48" s="72">
        <f>F8+F47</f>
        <v>243.1</v>
      </c>
      <c r="G48" s="72">
        <f>G47+G9</f>
        <v>243.1</v>
      </c>
      <c r="H48" s="72">
        <f>H10+H47</f>
        <v>0</v>
      </c>
      <c r="I48" s="72">
        <f>I11+I47</f>
        <v>36.479999999999997</v>
      </c>
      <c r="J48" s="72">
        <f>J12+J47</f>
        <v>159.23000000000002</v>
      </c>
      <c r="K48" s="72">
        <f>K13+K47</f>
        <v>501.24</v>
      </c>
      <c r="L48" s="72">
        <f>L14+L47</f>
        <v>0</v>
      </c>
      <c r="M48" s="72">
        <f>M15+M47</f>
        <v>270.01</v>
      </c>
      <c r="N48" s="72">
        <f>N47+N16</f>
        <v>28.12</v>
      </c>
      <c r="O48" s="72">
        <f>O47+O17</f>
        <v>0</v>
      </c>
      <c r="P48" s="72">
        <f>P47+P18</f>
        <v>5.85</v>
      </c>
      <c r="Q48" s="72">
        <f>SUM(Q47,Q19)</f>
        <v>385.87</v>
      </c>
      <c r="R48" s="72">
        <f>R47+R20</f>
        <v>0.82</v>
      </c>
      <c r="S48" s="72">
        <f>S47+S21</f>
        <v>0</v>
      </c>
      <c r="T48" s="72">
        <f>T47+T22</f>
        <v>0</v>
      </c>
      <c r="U48" s="72">
        <f>U47+U23</f>
        <v>0</v>
      </c>
      <c r="V48" s="72">
        <f>+V47+V24</f>
        <v>0</v>
      </c>
      <c r="W48" s="72">
        <f>+W47+W25</f>
        <v>3.7</v>
      </c>
      <c r="X48" s="72">
        <f>X47+X26</f>
        <v>9.4899999999999984</v>
      </c>
      <c r="Y48" s="72">
        <f>+Y47+Y27</f>
        <v>0</v>
      </c>
      <c r="Z48" s="72">
        <f>+Z47+Z28</f>
        <v>85.78</v>
      </c>
      <c r="AA48" s="72">
        <f>AA47+AA29</f>
        <v>0</v>
      </c>
      <c r="AB48" s="72">
        <f>AB47+AB30</f>
        <v>0</v>
      </c>
      <c r="AC48" s="72">
        <f>AC47+AC31</f>
        <v>1</v>
      </c>
      <c r="AD48" s="72">
        <f>AD47+AD32</f>
        <v>42.23</v>
      </c>
      <c r="AE48" s="72">
        <f>AE47+AE33</f>
        <v>0</v>
      </c>
      <c r="AF48" s="72">
        <f>AF47+AF34</f>
        <v>0.65</v>
      </c>
      <c r="AG48" s="72">
        <f>AG47+AG35</f>
        <v>0</v>
      </c>
      <c r="AH48" s="72">
        <f>AH47+AH36</f>
        <v>0</v>
      </c>
      <c r="AI48" s="72">
        <f>AI47+AI37</f>
        <v>0</v>
      </c>
      <c r="AJ48" s="72">
        <f>AJ47+AJ38</f>
        <v>10.19</v>
      </c>
      <c r="AK48" s="72">
        <f>AK47+AK39</f>
        <v>4.99</v>
      </c>
      <c r="AL48" s="72">
        <f>AL47+AL40</f>
        <v>0.75</v>
      </c>
      <c r="AM48" s="72">
        <f>AM47+AM41</f>
        <v>0</v>
      </c>
      <c r="AN48" s="72">
        <f>AN47+AN42</f>
        <v>0.7</v>
      </c>
      <c r="AO48" s="72">
        <f>AO47+AO43</f>
        <v>220.58</v>
      </c>
      <c r="AP48" s="72">
        <f>AP47+AP44</f>
        <v>4.4000000000000004</v>
      </c>
      <c r="AQ48" s="72">
        <f>AQ47+AQ45</f>
        <v>0.59</v>
      </c>
      <c r="AR48" s="72">
        <f>AR47+AR46</f>
        <v>91.22</v>
      </c>
      <c r="AS48" s="72"/>
      <c r="AT48" s="72"/>
    </row>
    <row r="50" spans="2:37">
      <c r="B50" s="89" t="s">
        <v>156</v>
      </c>
      <c r="C50" s="90" t="s">
        <v>150</v>
      </c>
      <c r="D50" s="91"/>
    </row>
    <row r="51" spans="2:37" ht="15.75">
      <c r="B51" s="89" t="s">
        <v>157</v>
      </c>
      <c r="C51" s="90" t="s">
        <v>151</v>
      </c>
      <c r="D51" s="91"/>
      <c r="AA51" s="78"/>
      <c r="AB51" s="78"/>
      <c r="AC51" s="78"/>
      <c r="AD51" s="78"/>
      <c r="AE51" s="78"/>
      <c r="AF51" s="78"/>
      <c r="AG51" s="78"/>
      <c r="AH51" s="78"/>
      <c r="AI51" s="78"/>
      <c r="AJ51" s="79"/>
      <c r="AK51" s="79"/>
    </row>
    <row r="52" spans="2:37" ht="15.75">
      <c r="B52" s="89" t="s">
        <v>158</v>
      </c>
      <c r="C52" s="90" t="s">
        <v>115</v>
      </c>
      <c r="D52" s="91"/>
      <c r="AA52" s="78"/>
      <c r="AB52" s="78"/>
      <c r="AC52" s="78"/>
      <c r="AD52" s="78"/>
      <c r="AE52" s="78"/>
      <c r="AF52" s="78"/>
      <c r="AG52" s="78"/>
      <c r="AH52" s="78"/>
      <c r="AI52" s="78"/>
      <c r="AJ52" s="79"/>
      <c r="AK52" s="79"/>
    </row>
    <row r="53" spans="2:37" ht="15.75">
      <c r="AA53" s="78"/>
      <c r="AB53" s="78"/>
      <c r="AC53" s="78"/>
      <c r="AD53" s="78"/>
      <c r="AE53" s="78"/>
      <c r="AF53" s="78"/>
      <c r="AG53" s="78"/>
      <c r="AH53" s="78"/>
      <c r="AI53" s="78"/>
      <c r="AJ53" s="79"/>
      <c r="AK53" s="79"/>
    </row>
    <row r="54" spans="2:37" ht="18">
      <c r="B54" s="123" t="s">
        <v>277</v>
      </c>
      <c r="C54" s="123" t="s">
        <v>268</v>
      </c>
      <c r="D54" s="91"/>
      <c r="AA54" s="78"/>
      <c r="AB54" s="78"/>
      <c r="AC54" s="78"/>
      <c r="AD54" s="78"/>
      <c r="AE54" s="78"/>
      <c r="AF54" s="78"/>
      <c r="AG54" s="78"/>
      <c r="AH54" s="78"/>
      <c r="AI54" s="78"/>
      <c r="AJ54" s="79"/>
      <c r="AK54" s="79"/>
    </row>
    <row r="55" spans="2:37" ht="18">
      <c r="B55" s="123" t="s">
        <v>278</v>
      </c>
      <c r="C55" s="123" t="s">
        <v>269</v>
      </c>
      <c r="D55" s="91"/>
    </row>
    <row r="56" spans="2:37">
      <c r="B56" s="123" t="s">
        <v>279</v>
      </c>
      <c r="C56" s="123" t="s">
        <v>270</v>
      </c>
      <c r="D56" s="91"/>
    </row>
    <row r="57" spans="2:37">
      <c r="B57" s="123" t="s">
        <v>280</v>
      </c>
      <c r="C57" s="123" t="s">
        <v>271</v>
      </c>
      <c r="D57" s="91"/>
    </row>
    <row r="58" spans="2:37">
      <c r="B58" s="123" t="s">
        <v>281</v>
      </c>
      <c r="C58" s="123" t="s">
        <v>272</v>
      </c>
      <c r="D58" s="91"/>
    </row>
    <row r="59" spans="2:37" ht="18">
      <c r="B59" s="123" t="s">
        <v>282</v>
      </c>
      <c r="C59" s="123" t="s">
        <v>273</v>
      </c>
      <c r="D59" s="91"/>
    </row>
    <row r="60" spans="2:37" ht="18">
      <c r="B60" s="123" t="s">
        <v>283</v>
      </c>
      <c r="C60" s="123" t="s">
        <v>274</v>
      </c>
      <c r="D60" s="91"/>
    </row>
    <row r="61" spans="2:37">
      <c r="B61" s="123" t="s">
        <v>284</v>
      </c>
      <c r="C61" s="123" t="s">
        <v>275</v>
      </c>
      <c r="D61" s="91"/>
    </row>
    <row r="62" spans="2:37" ht="18">
      <c r="B62" s="123" t="s">
        <v>285</v>
      </c>
      <c r="C62" s="123" t="s">
        <v>276</v>
      </c>
      <c r="D62" s="91"/>
    </row>
    <row r="64" spans="2:37">
      <c r="B64" s="76"/>
    </row>
  </sheetData>
  <mergeCells count="11">
    <mergeCell ref="B5:B6"/>
    <mergeCell ref="C5:C6"/>
    <mergeCell ref="D5:D6"/>
    <mergeCell ref="A1:B1"/>
    <mergeCell ref="A2:AS2"/>
    <mergeCell ref="A3:AT3"/>
    <mergeCell ref="AQ4:AT4"/>
    <mergeCell ref="F5:AR5"/>
    <mergeCell ref="AS5:AS6"/>
    <mergeCell ref="AT5:AT6"/>
    <mergeCell ref="A5:A6"/>
  </mergeCells>
  <phoneticPr fontId="28" type="noConversion"/>
  <pageMargins left="0.47" right="0.16" top="0.64" bottom="0.2" header="0.56999999999999995" footer="0.16"/>
  <pageSetup paperSize="8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64"/>
  <sheetViews>
    <sheetView zoomScaleNormal="100" workbookViewId="0">
      <pane xSplit="4" ySplit="6" topLeftCell="E7" activePane="bottomRight" state="frozen"/>
      <selection activeCell="L52" sqref="L52"/>
      <selection pane="topRight" activeCell="L52" sqref="L52"/>
      <selection pane="bottomLeft" activeCell="L52" sqref="L52"/>
      <selection pane="bottomRight" activeCell="I18" sqref="I18"/>
    </sheetView>
  </sheetViews>
  <sheetFormatPr defaultColWidth="7.85546875" defaultRowHeight="12.75"/>
  <cols>
    <col min="1" max="1" width="3.7109375" style="73" customWidth="1"/>
    <col min="2" max="2" width="21.5703125" style="74" customWidth="1"/>
    <col min="3" max="3" width="5.140625" style="75" customWidth="1"/>
    <col min="4" max="4" width="8.7109375" style="45" customWidth="1"/>
    <col min="5" max="5" width="6.7109375" style="45" bestFit="1" customWidth="1"/>
    <col min="6" max="7" width="5.7109375" style="45" bestFit="1" customWidth="1"/>
    <col min="8" max="8" width="4.28515625" style="45" bestFit="1" customWidth="1"/>
    <col min="9" max="10" width="5.7109375" style="45" bestFit="1" customWidth="1"/>
    <col min="11" max="11" width="6.7109375" style="45" bestFit="1" customWidth="1"/>
    <col min="12" max="12" width="4.140625" style="45" bestFit="1" customWidth="1"/>
    <col min="13" max="13" width="6.7109375" style="45" bestFit="1" customWidth="1"/>
    <col min="14" max="14" width="5" style="45" bestFit="1" customWidth="1"/>
    <col min="15" max="15" width="4" style="45" bestFit="1" customWidth="1"/>
    <col min="16" max="18" width="5.7109375" style="45" bestFit="1" customWidth="1"/>
    <col min="19" max="19" width="4.28515625" style="45" bestFit="1" customWidth="1"/>
    <col min="20" max="21" width="3.7109375" style="45" bestFit="1" customWidth="1"/>
    <col min="22" max="22" width="4" style="45" bestFit="1" customWidth="1"/>
    <col min="23" max="23" width="4.140625" style="45" bestFit="1" customWidth="1"/>
    <col min="24" max="24" width="4.28515625" style="45" bestFit="1" customWidth="1"/>
    <col min="25" max="25" width="3.7109375" style="45" bestFit="1" customWidth="1"/>
    <col min="26" max="26" width="5.7109375" style="45" bestFit="1" customWidth="1"/>
    <col min="27" max="27" width="4" style="45" bestFit="1" customWidth="1"/>
    <col min="28" max="28" width="3.85546875" style="45" bestFit="1" customWidth="1"/>
    <col min="29" max="29" width="5" style="45" bestFit="1" customWidth="1"/>
    <col min="30" max="30" width="5.7109375" style="45" bestFit="1" customWidth="1"/>
    <col min="31" max="31" width="4" style="45" bestFit="1" customWidth="1"/>
    <col min="32" max="32" width="5" style="45" bestFit="1" customWidth="1"/>
    <col min="33" max="33" width="3.7109375" style="45" bestFit="1" customWidth="1"/>
    <col min="34" max="35" width="4.28515625" style="45" bestFit="1" customWidth="1"/>
    <col min="36" max="36" width="5" style="45" bestFit="1" customWidth="1"/>
    <col min="37" max="37" width="3.85546875" style="45" bestFit="1" customWidth="1"/>
    <col min="38" max="38" width="4.28515625" style="45" bestFit="1" customWidth="1"/>
    <col min="39" max="39" width="3.85546875" style="45" bestFit="1" customWidth="1"/>
    <col min="40" max="40" width="4.28515625" style="45" bestFit="1" customWidth="1"/>
    <col min="41" max="41" width="5" style="45" bestFit="1" customWidth="1"/>
    <col min="42" max="42" width="4.28515625" style="45" bestFit="1" customWidth="1"/>
    <col min="43" max="43" width="4.140625" style="45" bestFit="1" customWidth="1"/>
    <col min="44" max="44" width="5.7109375" style="45" bestFit="1" customWidth="1"/>
    <col min="45" max="45" width="7.42578125" style="45" bestFit="1" customWidth="1"/>
    <col min="46" max="46" width="7.7109375" style="45" bestFit="1" customWidth="1"/>
    <col min="47" max="48" width="9.85546875" style="45" customWidth="1"/>
    <col min="49" max="16384" width="7.85546875" style="45"/>
  </cols>
  <sheetData>
    <row r="1" spans="1:48" ht="15.75">
      <c r="A1" s="460" t="s">
        <v>197</v>
      </c>
      <c r="B1" s="460"/>
      <c r="C1" s="80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</row>
    <row r="2" spans="1:48" ht="14.25" customHeight="1">
      <c r="A2" s="461" t="s">
        <v>0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81"/>
    </row>
    <row r="3" spans="1:48" ht="15.75">
      <c r="A3" s="415" t="s">
        <v>198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5"/>
      <c r="AG3" s="415"/>
      <c r="AH3" s="415"/>
      <c r="AI3" s="415"/>
      <c r="AJ3" s="415"/>
      <c r="AK3" s="415"/>
      <c r="AL3" s="415"/>
      <c r="AM3" s="415"/>
      <c r="AN3" s="415"/>
      <c r="AO3" s="415"/>
      <c r="AP3" s="415"/>
      <c r="AQ3" s="415"/>
      <c r="AR3" s="415"/>
      <c r="AS3" s="415"/>
      <c r="AT3" s="415"/>
    </row>
    <row r="4" spans="1:48" ht="15.75">
      <c r="A4" s="44"/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69" t="s">
        <v>28</v>
      </c>
      <c r="AR4" s="469"/>
      <c r="AS4" s="469"/>
      <c r="AT4" s="469"/>
    </row>
    <row r="5" spans="1:48" ht="14.25" customHeight="1">
      <c r="A5" s="470" t="s">
        <v>16</v>
      </c>
      <c r="B5" s="471" t="s">
        <v>155</v>
      </c>
      <c r="C5" s="466" t="s">
        <v>20</v>
      </c>
      <c r="D5" s="468" t="s">
        <v>127</v>
      </c>
      <c r="E5" s="46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8"/>
      <c r="AP5" s="468"/>
      <c r="AQ5" s="468"/>
      <c r="AR5" s="468"/>
      <c r="AS5" s="468" t="s">
        <v>109</v>
      </c>
      <c r="AT5" s="468" t="s">
        <v>184</v>
      </c>
    </row>
    <row r="6" spans="1:48" s="49" customFormat="1" ht="36" customHeight="1">
      <c r="A6" s="470"/>
      <c r="B6" s="472"/>
      <c r="C6" s="467"/>
      <c r="D6" s="468"/>
      <c r="E6" s="47" t="s">
        <v>21</v>
      </c>
      <c r="F6" s="48" t="s">
        <v>79</v>
      </c>
      <c r="G6" s="46" t="s">
        <v>77</v>
      </c>
      <c r="H6" s="46" t="s">
        <v>190</v>
      </c>
      <c r="I6" s="46" t="s">
        <v>51</v>
      </c>
      <c r="J6" s="46" t="s">
        <v>39</v>
      </c>
      <c r="K6" s="46" t="s">
        <v>22</v>
      </c>
      <c r="L6" s="46" t="s">
        <v>23</v>
      </c>
      <c r="M6" s="46" t="s">
        <v>40</v>
      </c>
      <c r="N6" s="46" t="s">
        <v>71</v>
      </c>
      <c r="O6" s="46" t="s">
        <v>46</v>
      </c>
      <c r="P6" s="46" t="s">
        <v>53</v>
      </c>
      <c r="Q6" s="47" t="s">
        <v>24</v>
      </c>
      <c r="R6" s="46" t="s">
        <v>25</v>
      </c>
      <c r="S6" s="46" t="s">
        <v>26</v>
      </c>
      <c r="T6" s="46" t="s">
        <v>118</v>
      </c>
      <c r="U6" s="46" t="s">
        <v>121</v>
      </c>
      <c r="V6" s="46" t="s">
        <v>122</v>
      </c>
      <c r="W6" s="46" t="s">
        <v>120</v>
      </c>
      <c r="X6" s="46" t="s">
        <v>48</v>
      </c>
      <c r="Y6" s="46" t="s">
        <v>41</v>
      </c>
      <c r="Z6" s="46" t="s">
        <v>27</v>
      </c>
      <c r="AA6" s="46" t="s">
        <v>140</v>
      </c>
      <c r="AB6" s="46" t="s">
        <v>119</v>
      </c>
      <c r="AC6" s="46" t="s">
        <v>70</v>
      </c>
      <c r="AD6" s="46" t="s">
        <v>93</v>
      </c>
      <c r="AE6" s="46" t="s">
        <v>94</v>
      </c>
      <c r="AF6" s="46" t="s">
        <v>98</v>
      </c>
      <c r="AG6" s="46" t="s">
        <v>95</v>
      </c>
      <c r="AH6" s="46" t="s">
        <v>114</v>
      </c>
      <c r="AI6" s="46" t="s">
        <v>96</v>
      </c>
      <c r="AJ6" s="46" t="s">
        <v>43</v>
      </c>
      <c r="AK6" s="46" t="s">
        <v>49</v>
      </c>
      <c r="AL6" s="46" t="s">
        <v>142</v>
      </c>
      <c r="AM6" s="46" t="s">
        <v>143</v>
      </c>
      <c r="AN6" s="46" t="s">
        <v>100</v>
      </c>
      <c r="AO6" s="46" t="s">
        <v>148</v>
      </c>
      <c r="AP6" s="46" t="s">
        <v>149</v>
      </c>
      <c r="AQ6" s="46" t="s">
        <v>75</v>
      </c>
      <c r="AR6" s="46" t="s">
        <v>82</v>
      </c>
      <c r="AS6" s="468"/>
      <c r="AT6" s="468"/>
    </row>
    <row r="7" spans="1:48" s="49" customFormat="1" ht="17.25" customHeight="1">
      <c r="A7" s="50">
        <v>1</v>
      </c>
      <c r="B7" s="51" t="s">
        <v>31</v>
      </c>
      <c r="C7" s="52" t="s">
        <v>21</v>
      </c>
      <c r="D7" s="85">
        <v>5037.1400000000003</v>
      </c>
      <c r="E7" s="53">
        <f>D7-AS7</f>
        <v>3893.75</v>
      </c>
      <c r="F7" s="54">
        <f>SUM(F11:F18)</f>
        <v>0</v>
      </c>
      <c r="G7" s="54">
        <f>SUM(G10:G18)</f>
        <v>0</v>
      </c>
      <c r="H7" s="54">
        <f>SUM(H9,H11:H18)</f>
        <v>0</v>
      </c>
      <c r="I7" s="54">
        <f>SUM(I9:I10,I12:I18)</f>
        <v>883</v>
      </c>
      <c r="J7" s="54">
        <f>SUM(J9:J11,J13:J18)</f>
        <v>44.2</v>
      </c>
      <c r="K7" s="54">
        <f>SUM(K9:K12,K14:K18)</f>
        <v>0</v>
      </c>
      <c r="L7" s="54">
        <f>SUM(L9:L13,L15:L18)</f>
        <v>0</v>
      </c>
      <c r="M7" s="54">
        <f>SUM(M9:M14,M16:M18)</f>
        <v>0</v>
      </c>
      <c r="N7" s="54">
        <f>SUM(N9:N15,N17:N18)</f>
        <v>0</v>
      </c>
      <c r="O7" s="54">
        <f>SUM(O9:O16,O18)</f>
        <v>0</v>
      </c>
      <c r="P7" s="54">
        <f>SUM(P9:P17)</f>
        <v>65.69</v>
      </c>
      <c r="Q7" s="55">
        <f>SUM(Q9:Q18)</f>
        <v>150.5</v>
      </c>
      <c r="R7" s="54">
        <f>SUM(R9:R18)</f>
        <v>112.98</v>
      </c>
      <c r="S7" s="54">
        <f t="shared" ref="S7:AR7" si="0">SUM(S9:S18)</f>
        <v>0</v>
      </c>
      <c r="T7" s="54">
        <f t="shared" si="0"/>
        <v>0</v>
      </c>
      <c r="U7" s="54">
        <f t="shared" si="0"/>
        <v>0</v>
      </c>
      <c r="V7" s="54">
        <f t="shared" si="0"/>
        <v>0</v>
      </c>
      <c r="W7" s="54">
        <f t="shared" si="0"/>
        <v>0</v>
      </c>
      <c r="X7" s="54">
        <f t="shared" si="0"/>
        <v>3</v>
      </c>
      <c r="Y7" s="54">
        <f t="shared" si="0"/>
        <v>0</v>
      </c>
      <c r="Z7" s="54">
        <f t="shared" si="0"/>
        <v>25.150000000000002</v>
      </c>
      <c r="AA7" s="54">
        <f t="shared" si="0"/>
        <v>0</v>
      </c>
      <c r="AB7" s="54">
        <f t="shared" si="0"/>
        <v>0</v>
      </c>
      <c r="AC7" s="54">
        <f t="shared" si="0"/>
        <v>3.5</v>
      </c>
      <c r="AD7" s="54">
        <f t="shared" si="0"/>
        <v>3.8499999999999996</v>
      </c>
      <c r="AE7" s="54">
        <f t="shared" si="0"/>
        <v>0</v>
      </c>
      <c r="AF7" s="54">
        <f t="shared" si="0"/>
        <v>0</v>
      </c>
      <c r="AG7" s="54">
        <f t="shared" si="0"/>
        <v>0</v>
      </c>
      <c r="AH7" s="54">
        <f t="shared" si="0"/>
        <v>0</v>
      </c>
      <c r="AI7" s="54">
        <f t="shared" si="0"/>
        <v>0</v>
      </c>
      <c r="AJ7" s="54">
        <f t="shared" si="0"/>
        <v>1</v>
      </c>
      <c r="AK7" s="54">
        <f t="shared" si="0"/>
        <v>0</v>
      </c>
      <c r="AL7" s="54">
        <f t="shared" si="0"/>
        <v>1.02</v>
      </c>
      <c r="AM7" s="54">
        <f t="shared" si="0"/>
        <v>0</v>
      </c>
      <c r="AN7" s="54">
        <f t="shared" si="0"/>
        <v>0</v>
      </c>
      <c r="AO7" s="54">
        <f t="shared" si="0"/>
        <v>0</v>
      </c>
      <c r="AP7" s="54">
        <f t="shared" si="0"/>
        <v>0</v>
      </c>
      <c r="AQ7" s="54">
        <f t="shared" si="0"/>
        <v>0</v>
      </c>
      <c r="AR7" s="54">
        <f t="shared" si="0"/>
        <v>0</v>
      </c>
      <c r="AS7" s="56">
        <f>SUM(AS9:AS18)</f>
        <v>1143.3900000000001</v>
      </c>
      <c r="AT7" s="57">
        <f>E48</f>
        <v>4886.6400000000003</v>
      </c>
      <c r="AV7" s="132" t="s">
        <v>193</v>
      </c>
    </row>
    <row r="8" spans="1:48" s="61" customFormat="1" ht="15">
      <c r="A8" s="50" t="s">
        <v>1</v>
      </c>
      <c r="B8" s="51" t="s">
        <v>78</v>
      </c>
      <c r="C8" s="58" t="s">
        <v>79</v>
      </c>
      <c r="D8" s="85">
        <v>692.32</v>
      </c>
      <c r="E8" s="59">
        <f>SUM(I8:P8)</f>
        <v>0</v>
      </c>
      <c r="F8" s="60">
        <f>D8-AS8</f>
        <v>678.32</v>
      </c>
      <c r="G8" s="55">
        <f>SUM(G10)</f>
        <v>0</v>
      </c>
      <c r="H8" s="55">
        <f>SUM(H9)</f>
        <v>0</v>
      </c>
      <c r="I8" s="55">
        <f>SUM(I9:I10)</f>
        <v>0</v>
      </c>
      <c r="J8" s="55">
        <f t="shared" ref="J8:AS8" si="1">SUM(J9:J10)</f>
        <v>0</v>
      </c>
      <c r="K8" s="55">
        <f t="shared" si="1"/>
        <v>0</v>
      </c>
      <c r="L8" s="55">
        <f t="shared" si="1"/>
        <v>0</v>
      </c>
      <c r="M8" s="55">
        <f t="shared" si="1"/>
        <v>0</v>
      </c>
      <c r="N8" s="55">
        <f t="shared" si="1"/>
        <v>0</v>
      </c>
      <c r="O8" s="55">
        <f t="shared" si="1"/>
        <v>0</v>
      </c>
      <c r="P8" s="55">
        <f t="shared" si="1"/>
        <v>0</v>
      </c>
      <c r="Q8" s="55">
        <f>SUM(Q9:Q10)</f>
        <v>13.999999999999998</v>
      </c>
      <c r="R8" s="55">
        <f t="shared" si="1"/>
        <v>0</v>
      </c>
      <c r="S8" s="55">
        <f t="shared" si="1"/>
        <v>0</v>
      </c>
      <c r="T8" s="55">
        <f t="shared" si="1"/>
        <v>0</v>
      </c>
      <c r="U8" s="55">
        <f t="shared" si="1"/>
        <v>0</v>
      </c>
      <c r="V8" s="55">
        <f t="shared" si="1"/>
        <v>0</v>
      </c>
      <c r="W8" s="55">
        <f t="shared" si="1"/>
        <v>0</v>
      </c>
      <c r="X8" s="55">
        <f t="shared" si="1"/>
        <v>0</v>
      </c>
      <c r="Y8" s="55">
        <f t="shared" si="1"/>
        <v>0</v>
      </c>
      <c r="Z8" s="55">
        <f t="shared" si="1"/>
        <v>11.53</v>
      </c>
      <c r="AA8" s="55">
        <f t="shared" si="1"/>
        <v>0</v>
      </c>
      <c r="AB8" s="55">
        <f t="shared" si="1"/>
        <v>0</v>
      </c>
      <c r="AC8" s="55">
        <f t="shared" si="1"/>
        <v>0</v>
      </c>
      <c r="AD8" s="55">
        <f t="shared" si="1"/>
        <v>1.45</v>
      </c>
      <c r="AE8" s="55">
        <f t="shared" si="1"/>
        <v>0</v>
      </c>
      <c r="AF8" s="55">
        <f t="shared" si="1"/>
        <v>0</v>
      </c>
      <c r="AG8" s="55">
        <f t="shared" si="1"/>
        <v>0</v>
      </c>
      <c r="AH8" s="55">
        <f t="shared" si="1"/>
        <v>0</v>
      </c>
      <c r="AI8" s="55">
        <f t="shared" si="1"/>
        <v>0</v>
      </c>
      <c r="AJ8" s="55">
        <f t="shared" si="1"/>
        <v>0</v>
      </c>
      <c r="AK8" s="55">
        <f t="shared" si="1"/>
        <v>0</v>
      </c>
      <c r="AL8" s="55">
        <f t="shared" si="1"/>
        <v>1.02</v>
      </c>
      <c r="AM8" s="55">
        <f t="shared" si="1"/>
        <v>0</v>
      </c>
      <c r="AN8" s="55">
        <f t="shared" si="1"/>
        <v>0</v>
      </c>
      <c r="AO8" s="55">
        <f t="shared" si="1"/>
        <v>0</v>
      </c>
      <c r="AP8" s="55">
        <f t="shared" si="1"/>
        <v>0</v>
      </c>
      <c r="AQ8" s="55">
        <f t="shared" si="1"/>
        <v>0</v>
      </c>
      <c r="AR8" s="55">
        <f t="shared" si="1"/>
        <v>0</v>
      </c>
      <c r="AS8" s="55">
        <f t="shared" si="1"/>
        <v>13.999999999999998</v>
      </c>
      <c r="AT8" s="58">
        <f>F48</f>
        <v>678.32</v>
      </c>
      <c r="AU8" s="45"/>
      <c r="AV8" s="132" t="s">
        <v>194</v>
      </c>
    </row>
    <row r="9" spans="1:48" s="61" customFormat="1" ht="15">
      <c r="A9" s="50"/>
      <c r="B9" s="51" t="s">
        <v>191</v>
      </c>
      <c r="C9" s="58" t="s">
        <v>77</v>
      </c>
      <c r="D9" s="85">
        <v>692.31</v>
      </c>
      <c r="E9" s="59">
        <f>SUM(H9:P9)</f>
        <v>0</v>
      </c>
      <c r="F9" s="55">
        <f>SUM(H9)</f>
        <v>0</v>
      </c>
      <c r="G9" s="60">
        <f>D9-AS9</f>
        <v>678.31</v>
      </c>
      <c r="H9" s="77"/>
      <c r="I9" s="77"/>
      <c r="J9" s="77"/>
      <c r="K9" s="77"/>
      <c r="L9" s="77"/>
      <c r="M9" s="77"/>
      <c r="N9" s="77"/>
      <c r="O9" s="77"/>
      <c r="P9" s="77"/>
      <c r="Q9" s="55">
        <f>SUM(R9:AQ9)</f>
        <v>13.999999999999998</v>
      </c>
      <c r="R9" s="77"/>
      <c r="S9" s="77"/>
      <c r="T9" s="77"/>
      <c r="U9" s="77"/>
      <c r="V9" s="77"/>
      <c r="W9" s="77"/>
      <c r="X9" s="77"/>
      <c r="Y9" s="77"/>
      <c r="Z9" s="77">
        <v>11.53</v>
      </c>
      <c r="AA9" s="77"/>
      <c r="AB9" s="77"/>
      <c r="AC9" s="77"/>
      <c r="AD9" s="77">
        <v>1.45</v>
      </c>
      <c r="AE9" s="77"/>
      <c r="AF9" s="77"/>
      <c r="AG9" s="77"/>
      <c r="AH9" s="77"/>
      <c r="AI9" s="77"/>
      <c r="AJ9" s="77"/>
      <c r="AK9" s="77"/>
      <c r="AL9" s="77">
        <v>1.02</v>
      </c>
      <c r="AM9" s="77"/>
      <c r="AN9" s="77"/>
      <c r="AO9" s="77"/>
      <c r="AP9" s="77"/>
      <c r="AQ9" s="77"/>
      <c r="AR9" s="77"/>
      <c r="AS9" s="55">
        <f>SUM(R9:AR9,H9:P9)</f>
        <v>13.999999999999998</v>
      </c>
      <c r="AT9" s="58">
        <f>G48</f>
        <v>678.31</v>
      </c>
      <c r="AU9" s="45"/>
      <c r="AV9" s="132" t="s">
        <v>195</v>
      </c>
    </row>
    <row r="10" spans="1:48" s="61" customFormat="1" ht="15">
      <c r="A10" s="50"/>
      <c r="B10" s="51" t="s">
        <v>192</v>
      </c>
      <c r="C10" s="58" t="s">
        <v>190</v>
      </c>
      <c r="D10" s="85">
        <v>0.01</v>
      </c>
      <c r="E10" s="59">
        <f>SUM(G10,I10:P10)</f>
        <v>0</v>
      </c>
      <c r="F10" s="55">
        <f>SUM(G10)</f>
        <v>0</v>
      </c>
      <c r="G10" s="77"/>
      <c r="H10" s="60">
        <f>D10-AS10</f>
        <v>0.01</v>
      </c>
      <c r="I10" s="77"/>
      <c r="J10" s="77"/>
      <c r="K10" s="77"/>
      <c r="L10" s="77"/>
      <c r="M10" s="77"/>
      <c r="N10" s="77"/>
      <c r="O10" s="77"/>
      <c r="P10" s="77"/>
      <c r="Q10" s="55">
        <f t="shared" ref="Q10:Q17" si="2">SUM(R10:AQ10)</f>
        <v>0</v>
      </c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55">
        <f>SUM(R10:AR10,I10:P10,G10)</f>
        <v>0</v>
      </c>
      <c r="AT10" s="58">
        <f>H48</f>
        <v>0.01</v>
      </c>
      <c r="AU10" s="45"/>
      <c r="AV10" s="132" t="s">
        <v>196</v>
      </c>
    </row>
    <row r="11" spans="1:48" s="61" customFormat="1" ht="15">
      <c r="A11" s="50" t="s">
        <v>2</v>
      </c>
      <c r="B11" s="51" t="s">
        <v>102</v>
      </c>
      <c r="C11" s="58" t="s">
        <v>51</v>
      </c>
      <c r="D11" s="85">
        <v>16.46</v>
      </c>
      <c r="E11" s="59">
        <f>SUM(G11:H11,J11:P11)</f>
        <v>0</v>
      </c>
      <c r="F11" s="55">
        <f>SUM(G11:H11)</f>
        <v>0</v>
      </c>
      <c r="G11" s="77"/>
      <c r="H11" s="77"/>
      <c r="I11" s="60">
        <f>D11-AS11</f>
        <v>14.06</v>
      </c>
      <c r="J11" s="77"/>
      <c r="K11" s="77"/>
      <c r="L11" s="77"/>
      <c r="M11" s="77"/>
      <c r="N11" s="77"/>
      <c r="O11" s="77"/>
      <c r="P11" s="77"/>
      <c r="Q11" s="55">
        <f t="shared" si="2"/>
        <v>2.4</v>
      </c>
      <c r="R11" s="77"/>
      <c r="S11" s="77"/>
      <c r="T11" s="77"/>
      <c r="U11" s="77"/>
      <c r="V11" s="77"/>
      <c r="W11" s="77"/>
      <c r="X11" s="77"/>
      <c r="Y11" s="77"/>
      <c r="Z11" s="77">
        <v>1</v>
      </c>
      <c r="AA11" s="77"/>
      <c r="AB11" s="77"/>
      <c r="AC11" s="77"/>
      <c r="AD11" s="77">
        <v>1.4</v>
      </c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55">
        <f>SUM(R11:AR11,J11:P11,G11:H11)</f>
        <v>2.4</v>
      </c>
      <c r="AT11" s="58">
        <f>I48</f>
        <v>897.06</v>
      </c>
      <c r="AU11" s="45"/>
    </row>
    <row r="12" spans="1:48" s="61" customFormat="1" ht="15">
      <c r="A12" s="50" t="s">
        <v>3</v>
      </c>
      <c r="B12" s="51" t="s">
        <v>34</v>
      </c>
      <c r="C12" s="58" t="s">
        <v>39</v>
      </c>
      <c r="D12" s="85">
        <v>597.33000000000004</v>
      </c>
      <c r="E12" s="59">
        <f>SUM(G12:I12,K12:P12)</f>
        <v>410.73</v>
      </c>
      <c r="F12" s="55">
        <f t="shared" ref="F12:F17" si="3">SUM(G12:H12)</f>
        <v>0</v>
      </c>
      <c r="G12" s="77"/>
      <c r="H12" s="77"/>
      <c r="I12" s="77">
        <v>376.11</v>
      </c>
      <c r="J12" s="60">
        <f>D12-AS12</f>
        <v>180.48000000000002</v>
      </c>
      <c r="K12" s="77"/>
      <c r="L12" s="77"/>
      <c r="M12" s="77"/>
      <c r="N12" s="77"/>
      <c r="O12" s="77"/>
      <c r="P12" s="77">
        <v>34.619999999999997</v>
      </c>
      <c r="Q12" s="55">
        <f t="shared" si="2"/>
        <v>6.12</v>
      </c>
      <c r="R12" s="77"/>
      <c r="S12" s="77"/>
      <c r="T12" s="77"/>
      <c r="U12" s="77"/>
      <c r="V12" s="77"/>
      <c r="W12" s="77"/>
      <c r="X12" s="77"/>
      <c r="Y12" s="77"/>
      <c r="Z12" s="77">
        <v>5.32</v>
      </c>
      <c r="AA12" s="77"/>
      <c r="AB12" s="77"/>
      <c r="AC12" s="77"/>
      <c r="AD12" s="77">
        <v>0.8</v>
      </c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55">
        <f>SUM(R12:AR12,K12:P12,G12:I12)</f>
        <v>416.85</v>
      </c>
      <c r="AT12" s="58">
        <f>J48</f>
        <v>224.68</v>
      </c>
      <c r="AU12" s="45"/>
    </row>
    <row r="13" spans="1:48" s="61" customFormat="1" ht="15">
      <c r="A13" s="50" t="s">
        <v>4</v>
      </c>
      <c r="B13" s="51" t="s">
        <v>11</v>
      </c>
      <c r="C13" s="58" t="s">
        <v>22</v>
      </c>
      <c r="D13" s="85">
        <v>2024.94</v>
      </c>
      <c r="E13" s="59">
        <f>SUM(G13:J13,L13:P13)</f>
        <v>0</v>
      </c>
      <c r="F13" s="55">
        <f t="shared" si="3"/>
        <v>0</v>
      </c>
      <c r="G13" s="77"/>
      <c r="H13" s="77"/>
      <c r="I13" s="77"/>
      <c r="J13" s="77"/>
      <c r="K13" s="60">
        <f>D13-AS13</f>
        <v>2024.94</v>
      </c>
      <c r="L13" s="77"/>
      <c r="M13" s="77"/>
      <c r="N13" s="77"/>
      <c r="O13" s="77"/>
      <c r="P13" s="77"/>
      <c r="Q13" s="55">
        <f t="shared" si="2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55">
        <f>SUM(R13:AR13,L13:P13,G13:J13)</f>
        <v>0</v>
      </c>
      <c r="AT13" s="58">
        <f>K48</f>
        <v>2024.94</v>
      </c>
      <c r="AU13" s="45"/>
    </row>
    <row r="14" spans="1:48" s="61" customFormat="1" ht="15">
      <c r="A14" s="50" t="s">
        <v>5</v>
      </c>
      <c r="B14" s="51" t="s">
        <v>12</v>
      </c>
      <c r="C14" s="58" t="s">
        <v>23</v>
      </c>
      <c r="D14" s="85">
        <v>0</v>
      </c>
      <c r="E14" s="59">
        <f>SUM(G14:K14,M14:P14)</f>
        <v>0</v>
      </c>
      <c r="F14" s="55">
        <f t="shared" si="3"/>
        <v>0</v>
      </c>
      <c r="G14" s="77"/>
      <c r="H14" s="77"/>
      <c r="I14" s="77"/>
      <c r="J14" s="77"/>
      <c r="K14" s="77"/>
      <c r="L14" s="60">
        <f>D14-AS14</f>
        <v>0</v>
      </c>
      <c r="M14" s="77"/>
      <c r="N14" s="77"/>
      <c r="O14" s="77"/>
      <c r="P14" s="77"/>
      <c r="Q14" s="55">
        <f t="shared" si="2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55">
        <f>SUM(R14:AR14,M14:P14,G14:K14)</f>
        <v>0</v>
      </c>
      <c r="AT14" s="58">
        <f>L48</f>
        <v>0</v>
      </c>
      <c r="AU14" s="45"/>
    </row>
    <row r="15" spans="1:48" s="61" customFormat="1" ht="15">
      <c r="A15" s="50" t="s">
        <v>36</v>
      </c>
      <c r="B15" s="51" t="s">
        <v>35</v>
      </c>
      <c r="C15" s="58" t="s">
        <v>40</v>
      </c>
      <c r="D15" s="85">
        <v>1584.89</v>
      </c>
      <c r="E15" s="59">
        <f>SUM(G15:L15,N15:P15)</f>
        <v>582.16000000000008</v>
      </c>
      <c r="F15" s="55">
        <f t="shared" si="3"/>
        <v>0</v>
      </c>
      <c r="G15" s="77"/>
      <c r="H15" s="77"/>
      <c r="I15" s="77">
        <v>506.89</v>
      </c>
      <c r="J15" s="77">
        <v>44.2</v>
      </c>
      <c r="K15" s="77"/>
      <c r="L15" s="77"/>
      <c r="M15" s="60">
        <f>D15-AS15</f>
        <v>874.95</v>
      </c>
      <c r="N15" s="77"/>
      <c r="O15" s="77"/>
      <c r="P15" s="77">
        <v>31.07</v>
      </c>
      <c r="Q15" s="55">
        <f t="shared" si="2"/>
        <v>127.78</v>
      </c>
      <c r="R15" s="77">
        <f>110+2.98</f>
        <v>112.98</v>
      </c>
      <c r="S15" s="77"/>
      <c r="T15" s="77"/>
      <c r="U15" s="77"/>
      <c r="V15" s="77"/>
      <c r="W15" s="77"/>
      <c r="X15" s="77">
        <v>3</v>
      </c>
      <c r="Y15" s="77"/>
      <c r="Z15" s="77">
        <v>7.3</v>
      </c>
      <c r="AA15" s="77"/>
      <c r="AB15" s="77"/>
      <c r="AC15" s="77">
        <v>3.5</v>
      </c>
      <c r="AD15" s="77"/>
      <c r="AE15" s="77"/>
      <c r="AF15" s="77"/>
      <c r="AG15" s="77"/>
      <c r="AH15" s="77"/>
      <c r="AI15" s="77"/>
      <c r="AJ15" s="77">
        <v>1</v>
      </c>
      <c r="AK15" s="77"/>
      <c r="AL15" s="77"/>
      <c r="AM15" s="77"/>
      <c r="AN15" s="77"/>
      <c r="AO15" s="77"/>
      <c r="AP15" s="77"/>
      <c r="AQ15" s="77"/>
      <c r="AR15" s="77"/>
      <c r="AS15" s="55">
        <f>SUM(R15:AR15,N15:P15,G15:L15)</f>
        <v>709.94</v>
      </c>
      <c r="AT15" s="58">
        <f>M48</f>
        <v>874.95</v>
      </c>
      <c r="AU15" s="45"/>
    </row>
    <row r="16" spans="1:48" s="61" customFormat="1" ht="15">
      <c r="A16" s="50" t="s">
        <v>37</v>
      </c>
      <c r="B16" s="51" t="s">
        <v>83</v>
      </c>
      <c r="C16" s="58" t="s">
        <v>71</v>
      </c>
      <c r="D16" s="85">
        <v>12.21</v>
      </c>
      <c r="E16" s="59">
        <f>SUM(G16:M16,O16:P16)</f>
        <v>0</v>
      </c>
      <c r="F16" s="55">
        <f t="shared" si="3"/>
        <v>0</v>
      </c>
      <c r="G16" s="77"/>
      <c r="H16" s="77"/>
      <c r="I16" s="77"/>
      <c r="J16" s="77"/>
      <c r="K16" s="77"/>
      <c r="L16" s="77"/>
      <c r="M16" s="77"/>
      <c r="N16" s="60">
        <f>D16-AS16</f>
        <v>12.010000000000002</v>
      </c>
      <c r="O16" s="77"/>
      <c r="P16" s="77"/>
      <c r="Q16" s="55">
        <f t="shared" si="2"/>
        <v>0.2</v>
      </c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>
        <v>0.2</v>
      </c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55">
        <f>SUM(R16:AR16,O16:P16,G16:M16)</f>
        <v>0.2</v>
      </c>
      <c r="AT16" s="58">
        <f>N48</f>
        <v>12.010000000000002</v>
      </c>
      <c r="AU16" s="45"/>
    </row>
    <row r="17" spans="1:47" s="61" customFormat="1" ht="15">
      <c r="A17" s="50" t="s">
        <v>47</v>
      </c>
      <c r="B17" s="51" t="s">
        <v>45</v>
      </c>
      <c r="C17" s="58" t="s">
        <v>46</v>
      </c>
      <c r="D17" s="85">
        <v>0</v>
      </c>
      <c r="E17" s="59">
        <f>SUM(G17:N17,P17)</f>
        <v>0</v>
      </c>
      <c r="F17" s="55">
        <f t="shared" si="3"/>
        <v>0</v>
      </c>
      <c r="G17" s="77"/>
      <c r="H17" s="77"/>
      <c r="I17" s="77"/>
      <c r="J17" s="77"/>
      <c r="K17" s="77"/>
      <c r="L17" s="77"/>
      <c r="M17" s="77"/>
      <c r="N17" s="77"/>
      <c r="O17" s="60">
        <f>D17-AS17</f>
        <v>0</v>
      </c>
      <c r="P17" s="77"/>
      <c r="Q17" s="55">
        <f t="shared" si="2"/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55">
        <f>SUM(R17:AR17,P17,G17:N17)</f>
        <v>0</v>
      </c>
      <c r="AT17" s="58">
        <f>O48</f>
        <v>0</v>
      </c>
      <c r="AU17" s="45"/>
    </row>
    <row r="18" spans="1:47" s="61" customFormat="1" ht="15">
      <c r="A18" s="50" t="s">
        <v>176</v>
      </c>
      <c r="B18" s="51" t="s">
        <v>52</v>
      </c>
      <c r="C18" s="58" t="s">
        <v>53</v>
      </c>
      <c r="D18" s="85">
        <v>108.98</v>
      </c>
      <c r="E18" s="59">
        <f>SUM(G18:O18)</f>
        <v>0</v>
      </c>
      <c r="F18" s="55">
        <f>SUM(G18:H18)</f>
        <v>0</v>
      </c>
      <c r="G18" s="77"/>
      <c r="H18" s="77"/>
      <c r="I18" s="77"/>
      <c r="J18" s="77"/>
      <c r="K18" s="77"/>
      <c r="L18" s="77"/>
      <c r="M18" s="77"/>
      <c r="N18" s="77"/>
      <c r="O18" s="77"/>
      <c r="P18" s="60">
        <f>D18-AS18</f>
        <v>108.98</v>
      </c>
      <c r="Q18" s="55">
        <f>SUM(R18:AQ18)</f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55">
        <f>SUM(R18:AR18,G18:O18)</f>
        <v>0</v>
      </c>
      <c r="AT18" s="58">
        <f>P48</f>
        <v>174.67000000000002</v>
      </c>
      <c r="AU18" s="45"/>
    </row>
    <row r="19" spans="1:47" s="61" customFormat="1" ht="15">
      <c r="A19" s="50">
        <v>2</v>
      </c>
      <c r="B19" s="50" t="s">
        <v>32</v>
      </c>
      <c r="C19" s="58" t="s">
        <v>24</v>
      </c>
      <c r="D19" s="85">
        <v>583.92999999999995</v>
      </c>
      <c r="E19" s="59">
        <f>SUM(G19:P19)</f>
        <v>0</v>
      </c>
      <c r="F19" s="55">
        <f t="shared" ref="F19:F46" si="4">SUM(G19:H19)</f>
        <v>0</v>
      </c>
      <c r="G19" s="55">
        <f>SUM(G20:G45)</f>
        <v>0</v>
      </c>
      <c r="H19" s="55">
        <f t="shared" ref="H19:P19" si="5">SUM(H20:H45)</f>
        <v>0</v>
      </c>
      <c r="I19" s="55">
        <f t="shared" si="5"/>
        <v>0</v>
      </c>
      <c r="J19" s="55">
        <f t="shared" si="5"/>
        <v>0</v>
      </c>
      <c r="K19" s="55">
        <f t="shared" si="5"/>
        <v>0</v>
      </c>
      <c r="L19" s="55">
        <f t="shared" si="5"/>
        <v>0</v>
      </c>
      <c r="M19" s="55">
        <f t="shared" si="5"/>
        <v>0</v>
      </c>
      <c r="N19" s="55">
        <f t="shared" si="5"/>
        <v>0</v>
      </c>
      <c r="O19" s="55">
        <f t="shared" si="5"/>
        <v>0</v>
      </c>
      <c r="P19" s="55">
        <f t="shared" si="5"/>
        <v>0</v>
      </c>
      <c r="Q19" s="60">
        <f>D19-AS19</f>
        <v>582.87</v>
      </c>
      <c r="R19" s="55">
        <f>SUM(R21:R45)</f>
        <v>0</v>
      </c>
      <c r="S19" s="55">
        <f>SUM(S22:S45,S20)</f>
        <v>0</v>
      </c>
      <c r="T19" s="55">
        <f>SUM(T20:T21,T23:T45)</f>
        <v>0</v>
      </c>
      <c r="U19" s="55">
        <f>SUM(U20:U22,U24:U45)</f>
        <v>0</v>
      </c>
      <c r="V19" s="55">
        <f>SUM(V20:V23,V25:V45)</f>
        <v>0</v>
      </c>
      <c r="W19" s="55">
        <f>SUM(W20:W24,W26:W45)</f>
        <v>0.1</v>
      </c>
      <c r="X19" s="55">
        <f>SUM(X20:X25,X27:X45)</f>
        <v>0</v>
      </c>
      <c r="Y19" s="55">
        <f>SUM(Y20:Y26,Y28:Y45)</f>
        <v>0</v>
      </c>
      <c r="Z19" s="55">
        <f>SUM(Z20:Z27,Z29:Z45)</f>
        <v>0.96</v>
      </c>
      <c r="AA19" s="55">
        <f>SUM(AA20:AA28,AA30:AA45)</f>
        <v>0</v>
      </c>
      <c r="AB19" s="55">
        <f>SUM(AB20:AB29,AB31:AB45)</f>
        <v>0</v>
      </c>
      <c r="AC19" s="55">
        <f>SUM(AC20:AC30,AC32:AC45)</f>
        <v>0</v>
      </c>
      <c r="AD19" s="55">
        <f>SUM(AD20:AD31,AD33:AD45)</f>
        <v>0</v>
      </c>
      <c r="AE19" s="55">
        <f>SUM(AE20:AE32,AE34:AE45)</f>
        <v>0</v>
      </c>
      <c r="AF19" s="55">
        <f>SUM(AF20:AF33,AF35:AF45)</f>
        <v>0</v>
      </c>
      <c r="AG19" s="55">
        <f>SUM(AG20:AG34,AG36:AG45)</f>
        <v>0</v>
      </c>
      <c r="AH19" s="55">
        <f>SUM(AH20:AH35,AH37:AH45)</f>
        <v>0</v>
      </c>
      <c r="AI19" s="55">
        <f>SUM(AI20:AI36,AI38:AI45)</f>
        <v>0</v>
      </c>
      <c r="AJ19" s="55">
        <f>SUM(AJ20:AJ37,AJ39:AJ45)</f>
        <v>0</v>
      </c>
      <c r="AK19" s="55">
        <f>SUM(AK20:AK38,AK40:AK45)</f>
        <v>0</v>
      </c>
      <c r="AL19" s="55">
        <f>SUM(AL20:AL39,AL41:AL45)</f>
        <v>0</v>
      </c>
      <c r="AM19" s="55">
        <f>SUM(AM20:AM40,AM42:AM45)</f>
        <v>0</v>
      </c>
      <c r="AN19" s="55">
        <f>SUM(AN20:AN41,AN43:AN45)</f>
        <v>0</v>
      </c>
      <c r="AO19" s="55">
        <f>SUM(AO20:AO42,AO44:AO45)</f>
        <v>0</v>
      </c>
      <c r="AP19" s="55">
        <f>SUM(AP20:AP43,AP45)</f>
        <v>0</v>
      </c>
      <c r="AQ19" s="55">
        <f>SUM(AQ20:AQ44)</f>
        <v>0</v>
      </c>
      <c r="AR19" s="55">
        <f>SUM(AR20:AR45)</f>
        <v>0</v>
      </c>
      <c r="AS19" s="55">
        <f>SUM(AS20:AS45)</f>
        <v>1.06</v>
      </c>
      <c r="AT19" s="58">
        <f>Q48</f>
        <v>737.6</v>
      </c>
      <c r="AU19" s="45"/>
    </row>
    <row r="20" spans="1:47" s="61" customFormat="1" ht="15">
      <c r="A20" s="50" t="s">
        <v>17</v>
      </c>
      <c r="B20" s="51" t="s">
        <v>13</v>
      </c>
      <c r="C20" s="58" t="s">
        <v>25</v>
      </c>
      <c r="D20" s="85">
        <v>15.41</v>
      </c>
      <c r="E20" s="59">
        <f>SUM(G20:P20)</f>
        <v>0</v>
      </c>
      <c r="F20" s="55">
        <f t="shared" si="4"/>
        <v>0</v>
      </c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55">
        <f>SUM(S20:AQ20)</f>
        <v>0</v>
      </c>
      <c r="R20" s="60">
        <f>D20-AS20</f>
        <v>15.41</v>
      </c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55">
        <f>SUM(S20:AR20,G20:P20)</f>
        <v>0</v>
      </c>
      <c r="AT20" s="58">
        <f>R48</f>
        <v>128.39000000000001</v>
      </c>
      <c r="AU20" s="45"/>
    </row>
    <row r="21" spans="1:47" s="61" customFormat="1" ht="15">
      <c r="A21" s="50" t="s">
        <v>6</v>
      </c>
      <c r="B21" s="51" t="s">
        <v>14</v>
      </c>
      <c r="C21" s="58" t="s">
        <v>26</v>
      </c>
      <c r="D21" s="85">
        <v>0</v>
      </c>
      <c r="E21" s="59">
        <f t="shared" ref="E21:E46" si="6">SUM(G21:P21)</f>
        <v>0</v>
      </c>
      <c r="F21" s="55">
        <f t="shared" si="4"/>
        <v>0</v>
      </c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55">
        <f>SUM(R21,T21:AQ21)</f>
        <v>0</v>
      </c>
      <c r="R21" s="77"/>
      <c r="S21" s="60">
        <f>D21-AS21</f>
        <v>0</v>
      </c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55">
        <f>SUM(T21:AR21,R21,G21:P21)</f>
        <v>0</v>
      </c>
      <c r="AT21" s="58">
        <f>S48</f>
        <v>0</v>
      </c>
      <c r="AU21" s="45"/>
    </row>
    <row r="22" spans="1:47" s="61" customFormat="1" ht="15">
      <c r="A22" s="50" t="s">
        <v>7</v>
      </c>
      <c r="B22" s="51" t="s">
        <v>15</v>
      </c>
      <c r="C22" s="58" t="s">
        <v>118</v>
      </c>
      <c r="D22" s="85">
        <v>0</v>
      </c>
      <c r="E22" s="59">
        <f t="shared" si="6"/>
        <v>0</v>
      </c>
      <c r="F22" s="55">
        <f t="shared" si="4"/>
        <v>0</v>
      </c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55">
        <f>SUM(R22:S22,U22:AQ22)</f>
        <v>0</v>
      </c>
      <c r="R22" s="77"/>
      <c r="S22" s="77"/>
      <c r="T22" s="60">
        <f>D22-AS22</f>
        <v>0</v>
      </c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5">
        <f>SUM(U22:AR22,R22:S22,G22:P22)</f>
        <v>0</v>
      </c>
      <c r="AT22" s="58">
        <f>T48</f>
        <v>0</v>
      </c>
      <c r="AU22" s="45"/>
    </row>
    <row r="23" spans="1:47" s="61" customFormat="1" ht="15">
      <c r="A23" s="50" t="s">
        <v>8</v>
      </c>
      <c r="B23" s="51" t="s">
        <v>80</v>
      </c>
      <c r="C23" s="58" t="s">
        <v>121</v>
      </c>
      <c r="D23" s="85">
        <v>0</v>
      </c>
      <c r="E23" s="59">
        <f t="shared" si="6"/>
        <v>0</v>
      </c>
      <c r="F23" s="55">
        <f t="shared" si="4"/>
        <v>0</v>
      </c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55">
        <f>SUM(R23:T23,V23:AQ23)</f>
        <v>0</v>
      </c>
      <c r="R23" s="77"/>
      <c r="S23" s="77"/>
      <c r="T23" s="77"/>
      <c r="U23" s="60">
        <f>D23-AS23</f>
        <v>0</v>
      </c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55">
        <f>SUM(V23:AR23,R23:T23,G23:P23)</f>
        <v>0</v>
      </c>
      <c r="AT23" s="58">
        <f>U48</f>
        <v>0</v>
      </c>
      <c r="AU23" s="45"/>
    </row>
    <row r="24" spans="1:47" s="61" customFormat="1" ht="15">
      <c r="A24" s="50" t="s">
        <v>9</v>
      </c>
      <c r="B24" s="51" t="s">
        <v>84</v>
      </c>
      <c r="C24" s="58" t="s">
        <v>122</v>
      </c>
      <c r="D24" s="85">
        <v>0</v>
      </c>
      <c r="E24" s="59">
        <f t="shared" si="6"/>
        <v>0</v>
      </c>
      <c r="F24" s="55">
        <f t="shared" si="4"/>
        <v>0</v>
      </c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55">
        <f>SUM(R24:U24,W24:AQ24)</f>
        <v>0</v>
      </c>
      <c r="R24" s="77"/>
      <c r="S24" s="77"/>
      <c r="T24" s="77"/>
      <c r="U24" s="77"/>
      <c r="V24" s="60">
        <f>D24-AS24</f>
        <v>0</v>
      </c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55">
        <f>SUM(W24:AR24,R24:U24,G24:P24)</f>
        <v>0</v>
      </c>
      <c r="AT24" s="58">
        <f>V48</f>
        <v>0</v>
      </c>
      <c r="AU24" s="45"/>
    </row>
    <row r="25" spans="1:47" s="61" customFormat="1" ht="15">
      <c r="A25" s="50" t="s">
        <v>10</v>
      </c>
      <c r="B25" s="51" t="s">
        <v>85</v>
      </c>
      <c r="C25" s="58" t="s">
        <v>120</v>
      </c>
      <c r="D25" s="85">
        <v>0</v>
      </c>
      <c r="E25" s="59">
        <f t="shared" si="6"/>
        <v>0</v>
      </c>
      <c r="F25" s="55">
        <f t="shared" si="4"/>
        <v>0</v>
      </c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55">
        <f>SUM(R25:V25,X25:AQ25)</f>
        <v>0</v>
      </c>
      <c r="R25" s="77"/>
      <c r="S25" s="77"/>
      <c r="T25" s="77"/>
      <c r="U25" s="77"/>
      <c r="V25" s="77"/>
      <c r="W25" s="60">
        <f>D25-AS25</f>
        <v>0</v>
      </c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55">
        <f>SUM(X25:AR25,R25:V25,G25:P25)</f>
        <v>0</v>
      </c>
      <c r="AT25" s="58">
        <f>W48</f>
        <v>0.1</v>
      </c>
      <c r="AU25" s="45"/>
    </row>
    <row r="26" spans="1:47" s="61" customFormat="1" ht="18">
      <c r="A26" s="50" t="s">
        <v>18</v>
      </c>
      <c r="B26" s="51" t="s">
        <v>86</v>
      </c>
      <c r="C26" s="58" t="s">
        <v>48</v>
      </c>
      <c r="D26" s="85">
        <v>0.34</v>
      </c>
      <c r="E26" s="59">
        <f t="shared" si="6"/>
        <v>0</v>
      </c>
      <c r="F26" s="55">
        <f t="shared" si="4"/>
        <v>0</v>
      </c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55">
        <f>SUM(R26:W26,Y26:AQ26)</f>
        <v>0</v>
      </c>
      <c r="R26" s="77"/>
      <c r="S26" s="77"/>
      <c r="T26" s="77"/>
      <c r="U26" s="77"/>
      <c r="V26" s="77"/>
      <c r="W26" s="77"/>
      <c r="X26" s="60">
        <f>D26-AS26</f>
        <v>0.34</v>
      </c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55">
        <f>SUM(Y26:AR26,R26:W26,G26:P26)</f>
        <v>0</v>
      </c>
      <c r="AT26" s="58">
        <f>X48</f>
        <v>3.34</v>
      </c>
      <c r="AU26" s="45"/>
    </row>
    <row r="27" spans="1:47" s="61" customFormat="1" ht="20.25" customHeight="1">
      <c r="A27" s="50" t="s">
        <v>19</v>
      </c>
      <c r="B27" s="51" t="s">
        <v>87</v>
      </c>
      <c r="C27" s="58" t="s">
        <v>41</v>
      </c>
      <c r="D27" s="85">
        <v>0</v>
      </c>
      <c r="E27" s="59">
        <f t="shared" si="6"/>
        <v>0</v>
      </c>
      <c r="F27" s="55">
        <f t="shared" si="4"/>
        <v>0</v>
      </c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55">
        <f>SUM(R27:X27,Z27:AQ27)</f>
        <v>0</v>
      </c>
      <c r="R27" s="77"/>
      <c r="S27" s="77"/>
      <c r="T27" s="77"/>
      <c r="U27" s="77"/>
      <c r="V27" s="77"/>
      <c r="W27" s="77"/>
      <c r="X27" s="77"/>
      <c r="Y27" s="60">
        <f>D27-AS27</f>
        <v>0</v>
      </c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55">
        <f>SUM(Z27:AR27,R27:X27,G27:P27)</f>
        <v>0</v>
      </c>
      <c r="AT27" s="58">
        <f>Y48</f>
        <v>0</v>
      </c>
      <c r="AU27" s="45"/>
    </row>
    <row r="28" spans="1:47" s="61" customFormat="1" ht="20.25" customHeight="1">
      <c r="A28" s="50" t="s">
        <v>42</v>
      </c>
      <c r="B28" s="51" t="s">
        <v>126</v>
      </c>
      <c r="C28" s="58" t="s">
        <v>27</v>
      </c>
      <c r="D28" s="85">
        <v>274.62999999999994</v>
      </c>
      <c r="E28" s="59">
        <f t="shared" si="6"/>
        <v>0</v>
      </c>
      <c r="F28" s="55">
        <f t="shared" si="4"/>
        <v>0</v>
      </c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55">
        <f>SUM(R28:Y28,AA28:AQ28)</f>
        <v>0.1</v>
      </c>
      <c r="R28" s="77"/>
      <c r="S28" s="77"/>
      <c r="T28" s="77"/>
      <c r="U28" s="77"/>
      <c r="V28" s="77"/>
      <c r="W28" s="77">
        <v>0.1</v>
      </c>
      <c r="X28" s="77"/>
      <c r="Y28" s="77"/>
      <c r="Z28" s="60">
        <f>D28-AS28</f>
        <v>274.52999999999992</v>
      </c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55">
        <f>SUM(AA28:AR28,R28:Y28,G28:P28)</f>
        <v>0.1</v>
      </c>
      <c r="AT28" s="58">
        <f>Z48</f>
        <v>302.77999999999992</v>
      </c>
      <c r="AU28" s="45"/>
    </row>
    <row r="29" spans="1:47" s="61" customFormat="1" ht="15">
      <c r="A29" s="50" t="s">
        <v>125</v>
      </c>
      <c r="B29" s="51" t="s">
        <v>101</v>
      </c>
      <c r="C29" s="51" t="s">
        <v>140</v>
      </c>
      <c r="D29" s="85">
        <v>0</v>
      </c>
      <c r="E29" s="59">
        <f t="shared" si="6"/>
        <v>0</v>
      </c>
      <c r="F29" s="55">
        <f t="shared" si="4"/>
        <v>0</v>
      </c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55">
        <f>SUM(R29:Z29,AB29:AQ29)</f>
        <v>0</v>
      </c>
      <c r="R29" s="77"/>
      <c r="S29" s="77"/>
      <c r="T29" s="77"/>
      <c r="U29" s="77"/>
      <c r="V29" s="77"/>
      <c r="W29" s="77"/>
      <c r="X29" s="77"/>
      <c r="Y29" s="77"/>
      <c r="Z29" s="77"/>
      <c r="AA29" s="60">
        <f>D29-AS29</f>
        <v>0</v>
      </c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55">
        <f>SUM(AB29:AR29,R29:Z29,G29:P29)</f>
        <v>0</v>
      </c>
      <c r="AT29" s="58">
        <f>AA48</f>
        <v>0</v>
      </c>
      <c r="AU29" s="45"/>
    </row>
    <row r="30" spans="1:47" s="61" customFormat="1" ht="15">
      <c r="A30" s="50" t="s">
        <v>167</v>
      </c>
      <c r="B30" s="51" t="s">
        <v>116</v>
      </c>
      <c r="C30" s="58" t="s">
        <v>119</v>
      </c>
      <c r="D30" s="85">
        <v>0</v>
      </c>
      <c r="E30" s="59">
        <f t="shared" si="6"/>
        <v>0</v>
      </c>
      <c r="F30" s="55">
        <f t="shared" si="4"/>
        <v>0</v>
      </c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55">
        <f>SUM(R30:AA30,AC30:AQ30)</f>
        <v>0</v>
      </c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60">
        <f>D30-AS30</f>
        <v>0</v>
      </c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55">
        <f>SUM(AC30:AR30,R30:AA30,G30:P30)</f>
        <v>0</v>
      </c>
      <c r="AT30" s="58">
        <f>AB48</f>
        <v>0</v>
      </c>
      <c r="AU30" s="45"/>
    </row>
    <row r="31" spans="1:47" s="61" customFormat="1" ht="15">
      <c r="A31" s="50" t="s">
        <v>168</v>
      </c>
      <c r="B31" s="51" t="s">
        <v>81</v>
      </c>
      <c r="C31" s="58" t="s">
        <v>70</v>
      </c>
      <c r="D31" s="85">
        <v>12.85</v>
      </c>
      <c r="E31" s="59">
        <f t="shared" si="6"/>
        <v>0</v>
      </c>
      <c r="F31" s="55">
        <f t="shared" si="4"/>
        <v>0</v>
      </c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55">
        <f>SUM(R31:AB31,AD31:AQ31)</f>
        <v>0</v>
      </c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60">
        <f>D31-AS31</f>
        <v>12.85</v>
      </c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55">
        <f>SUM(AD31:AR31,R31:AB31,G31:P31)</f>
        <v>0</v>
      </c>
      <c r="AT31" s="58">
        <f>AC48</f>
        <v>16.350000000000001</v>
      </c>
      <c r="AU31" s="45"/>
    </row>
    <row r="32" spans="1:47" s="61" customFormat="1" ht="15">
      <c r="A32" s="50" t="s">
        <v>169</v>
      </c>
      <c r="B32" s="51" t="s">
        <v>88</v>
      </c>
      <c r="C32" s="58" t="s">
        <v>93</v>
      </c>
      <c r="D32" s="85">
        <v>110.67</v>
      </c>
      <c r="E32" s="59">
        <f t="shared" si="6"/>
        <v>0</v>
      </c>
      <c r="F32" s="55">
        <f t="shared" si="4"/>
        <v>0</v>
      </c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55">
        <f>SUM(R32:AC32,AE32:AQ32)</f>
        <v>0.96</v>
      </c>
      <c r="R32" s="77"/>
      <c r="S32" s="77"/>
      <c r="T32" s="77"/>
      <c r="U32" s="77"/>
      <c r="V32" s="77"/>
      <c r="W32" s="77"/>
      <c r="X32" s="77"/>
      <c r="Y32" s="77"/>
      <c r="Z32" s="77">
        <v>0.96</v>
      </c>
      <c r="AA32" s="77"/>
      <c r="AB32" s="77"/>
      <c r="AC32" s="77"/>
      <c r="AD32" s="60">
        <f>D32-AS32</f>
        <v>109.71000000000001</v>
      </c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55">
        <f>SUM(AE32:AR32,R32:AC32,G32:P32)</f>
        <v>0.96</v>
      </c>
      <c r="AT32" s="58">
        <f>AD48</f>
        <v>114.54</v>
      </c>
      <c r="AU32" s="45"/>
    </row>
    <row r="33" spans="1:47" s="61" customFormat="1" ht="15">
      <c r="A33" s="50" t="s">
        <v>170</v>
      </c>
      <c r="B33" s="51" t="s">
        <v>89</v>
      </c>
      <c r="C33" s="58" t="s">
        <v>94</v>
      </c>
      <c r="D33" s="85">
        <v>0</v>
      </c>
      <c r="E33" s="59">
        <f t="shared" si="6"/>
        <v>0</v>
      </c>
      <c r="F33" s="55">
        <f t="shared" si="4"/>
        <v>0</v>
      </c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55">
        <f>SUM(R33:AD33,AF33:AQ33)</f>
        <v>0</v>
      </c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60">
        <f>D33-AS33</f>
        <v>0</v>
      </c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55">
        <f>SUM(AF33:AR33,R33:AD33,G33:P33)</f>
        <v>0</v>
      </c>
      <c r="AT33" s="58">
        <f>AE48</f>
        <v>0</v>
      </c>
      <c r="AU33" s="45"/>
    </row>
    <row r="34" spans="1:47" s="61" customFormat="1" ht="15">
      <c r="A34" s="50" t="s">
        <v>171</v>
      </c>
      <c r="B34" s="51" t="s">
        <v>90</v>
      </c>
      <c r="C34" s="58" t="s">
        <v>98</v>
      </c>
      <c r="D34" s="85">
        <v>27.53</v>
      </c>
      <c r="E34" s="59">
        <f t="shared" si="6"/>
        <v>0</v>
      </c>
      <c r="F34" s="55">
        <f t="shared" si="4"/>
        <v>0</v>
      </c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55">
        <f>SUM(R34:AE34,AG34:AQ34)</f>
        <v>0</v>
      </c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60">
        <f>D34-AS34</f>
        <v>27.53</v>
      </c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55">
        <f>SUM(AG34:AR34,R34:AE34,G34:P34)</f>
        <v>0</v>
      </c>
      <c r="AT34" s="58">
        <f>AF48</f>
        <v>27.53</v>
      </c>
      <c r="AU34" s="45"/>
    </row>
    <row r="35" spans="1:47" s="61" customFormat="1" ht="18">
      <c r="A35" s="50" t="s">
        <v>172</v>
      </c>
      <c r="B35" s="51" t="s">
        <v>113</v>
      </c>
      <c r="C35" s="58" t="s">
        <v>95</v>
      </c>
      <c r="D35" s="85">
        <v>0</v>
      </c>
      <c r="E35" s="59">
        <f t="shared" si="6"/>
        <v>0</v>
      </c>
      <c r="F35" s="55">
        <f t="shared" si="4"/>
        <v>0</v>
      </c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55">
        <f>SUM(R35:AF35,AH35:AQ35)</f>
        <v>0</v>
      </c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60">
        <f>D35-AS35</f>
        <v>0</v>
      </c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55">
        <f>SUM(AH35:AR35,R35:AF35,G35:P35)</f>
        <v>0</v>
      </c>
      <c r="AT35" s="58">
        <f>AG48</f>
        <v>0</v>
      </c>
      <c r="AU35" s="45"/>
    </row>
    <row r="36" spans="1:47" s="61" customFormat="1" ht="15">
      <c r="A36" s="50" t="s">
        <v>173</v>
      </c>
      <c r="B36" s="51" t="s">
        <v>117</v>
      </c>
      <c r="C36" s="58" t="s">
        <v>114</v>
      </c>
      <c r="D36" s="85">
        <v>0</v>
      </c>
      <c r="E36" s="59">
        <f t="shared" si="6"/>
        <v>0</v>
      </c>
      <c r="F36" s="55">
        <f t="shared" si="4"/>
        <v>0</v>
      </c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55">
        <f>SUM(R36:AG36,AI36:AQ36)</f>
        <v>0</v>
      </c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60">
        <f>D36-AS36</f>
        <v>0</v>
      </c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55">
        <f>SUM(AI36:AR36,R36:AG36,G36:P36)</f>
        <v>0</v>
      </c>
      <c r="AT36" s="58">
        <f>AH48</f>
        <v>0</v>
      </c>
      <c r="AU36" s="45"/>
    </row>
    <row r="37" spans="1:47" s="61" customFormat="1" ht="15">
      <c r="A37" s="50" t="s">
        <v>174</v>
      </c>
      <c r="B37" s="51" t="s">
        <v>91</v>
      </c>
      <c r="C37" s="58" t="s">
        <v>96</v>
      </c>
      <c r="D37" s="85">
        <v>0.09</v>
      </c>
      <c r="E37" s="59">
        <f t="shared" si="6"/>
        <v>0</v>
      </c>
      <c r="F37" s="55">
        <f t="shared" si="4"/>
        <v>0</v>
      </c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55">
        <f>SUM(R37:AH37,AJ37:AQ37)</f>
        <v>0</v>
      </c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60">
        <f>D37-AS37</f>
        <v>0.09</v>
      </c>
      <c r="AJ37" s="77"/>
      <c r="AK37" s="77"/>
      <c r="AL37" s="77"/>
      <c r="AM37" s="77"/>
      <c r="AN37" s="77"/>
      <c r="AO37" s="77"/>
      <c r="AP37" s="77"/>
      <c r="AQ37" s="77"/>
      <c r="AR37" s="77"/>
      <c r="AS37" s="55">
        <f>SUM(AJ37:AR37,R37:AH37,G37:P37)</f>
        <v>0</v>
      </c>
      <c r="AT37" s="58">
        <f>AI48</f>
        <v>0.09</v>
      </c>
      <c r="AU37" s="45"/>
    </row>
    <row r="38" spans="1:47" s="61" customFormat="1" ht="18">
      <c r="A38" s="50" t="s">
        <v>175</v>
      </c>
      <c r="B38" s="51" t="s">
        <v>92</v>
      </c>
      <c r="C38" s="58" t="s">
        <v>43</v>
      </c>
      <c r="D38" s="85">
        <v>75.650000000000006</v>
      </c>
      <c r="E38" s="59">
        <f t="shared" si="6"/>
        <v>0</v>
      </c>
      <c r="F38" s="55">
        <f t="shared" si="4"/>
        <v>0</v>
      </c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55">
        <f>SUM(R38:AI38,AK38:AQ38)</f>
        <v>0</v>
      </c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60">
        <f>D38-AS38</f>
        <v>75.650000000000006</v>
      </c>
      <c r="AK38" s="77"/>
      <c r="AL38" s="77"/>
      <c r="AM38" s="77"/>
      <c r="AN38" s="77"/>
      <c r="AO38" s="77"/>
      <c r="AP38" s="77"/>
      <c r="AQ38" s="77"/>
      <c r="AR38" s="77"/>
      <c r="AS38" s="55">
        <f>SUM(AK38:AR38,R38:AI38,G38:P38)</f>
        <v>0</v>
      </c>
      <c r="AT38" s="58">
        <f>AJ48</f>
        <v>76.650000000000006</v>
      </c>
      <c r="AU38" s="45"/>
    </row>
    <row r="39" spans="1:47" s="61" customFormat="1" ht="18">
      <c r="A39" s="50" t="s">
        <v>177</v>
      </c>
      <c r="B39" s="51" t="s">
        <v>99</v>
      </c>
      <c r="C39" s="58" t="s">
        <v>49</v>
      </c>
      <c r="D39" s="85">
        <v>0</v>
      </c>
      <c r="E39" s="59">
        <f t="shared" si="6"/>
        <v>0</v>
      </c>
      <c r="F39" s="55">
        <f t="shared" si="4"/>
        <v>0</v>
      </c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55">
        <f>SUM(R39:AJ39,AL39:AQ39)</f>
        <v>0</v>
      </c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60">
        <f>D39-AS39</f>
        <v>0</v>
      </c>
      <c r="AL39" s="77"/>
      <c r="AM39" s="77"/>
      <c r="AN39" s="77"/>
      <c r="AO39" s="77"/>
      <c r="AP39" s="77"/>
      <c r="AQ39" s="77"/>
      <c r="AR39" s="77"/>
      <c r="AS39" s="55">
        <f>SUM(AL39:AR39,R39:AJ39,G39:P39)</f>
        <v>0</v>
      </c>
      <c r="AT39" s="58">
        <f>AK48</f>
        <v>0</v>
      </c>
      <c r="AU39" s="45"/>
    </row>
    <row r="40" spans="1:47" s="61" customFormat="1" ht="15">
      <c r="A40" s="50" t="s">
        <v>178</v>
      </c>
      <c r="B40" s="51" t="s">
        <v>144</v>
      </c>
      <c r="C40" s="58" t="s">
        <v>142</v>
      </c>
      <c r="D40" s="85">
        <v>2.37</v>
      </c>
      <c r="E40" s="59">
        <f t="shared" si="6"/>
        <v>0</v>
      </c>
      <c r="F40" s="55">
        <f t="shared" si="4"/>
        <v>0</v>
      </c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55">
        <f>SUM(R40:AK40,AM40:AQ40)</f>
        <v>0</v>
      </c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60">
        <f>D40-AS40</f>
        <v>2.37</v>
      </c>
      <c r="AM40" s="77"/>
      <c r="AN40" s="77"/>
      <c r="AO40" s="77"/>
      <c r="AP40" s="77"/>
      <c r="AQ40" s="77"/>
      <c r="AR40" s="77"/>
      <c r="AS40" s="55">
        <f>SUM(AM40:AR40,R40:AK40,G40:P40)</f>
        <v>0</v>
      </c>
      <c r="AT40" s="58">
        <f>AL48</f>
        <v>3.4400000000000004</v>
      </c>
      <c r="AU40" s="45"/>
    </row>
    <row r="41" spans="1:47" s="61" customFormat="1" ht="18">
      <c r="A41" s="50" t="s">
        <v>179</v>
      </c>
      <c r="B41" s="51" t="s">
        <v>145</v>
      </c>
      <c r="C41" s="58" t="s">
        <v>143</v>
      </c>
      <c r="D41" s="85">
        <v>0</v>
      </c>
      <c r="E41" s="59">
        <f t="shared" si="6"/>
        <v>0</v>
      </c>
      <c r="F41" s="55">
        <f t="shared" si="4"/>
        <v>0</v>
      </c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55">
        <f>SUM(R41:AL41,AN41:AQ41)</f>
        <v>0</v>
      </c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60">
        <f>D41-AS41</f>
        <v>0</v>
      </c>
      <c r="AN41" s="77"/>
      <c r="AO41" s="77"/>
      <c r="AP41" s="77"/>
      <c r="AQ41" s="77"/>
      <c r="AR41" s="77"/>
      <c r="AS41" s="55">
        <f>SUM(AN41:AR41,R41:AL41,G41:P41)</f>
        <v>0</v>
      </c>
      <c r="AT41" s="58">
        <f>AM48</f>
        <v>0</v>
      </c>
      <c r="AU41" s="45"/>
    </row>
    <row r="42" spans="1:47" s="61" customFormat="1" ht="15">
      <c r="A42" s="50" t="s">
        <v>180</v>
      </c>
      <c r="B42" s="51" t="s">
        <v>141</v>
      </c>
      <c r="C42" s="58" t="s">
        <v>100</v>
      </c>
      <c r="D42" s="85">
        <v>0.65</v>
      </c>
      <c r="E42" s="59">
        <f t="shared" si="6"/>
        <v>0</v>
      </c>
      <c r="F42" s="55">
        <f t="shared" si="4"/>
        <v>0</v>
      </c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55">
        <f>SUM(R42:AM42,AO42:AQ42)</f>
        <v>0</v>
      </c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60">
        <f>D42-AS42</f>
        <v>0.65</v>
      </c>
      <c r="AO42" s="77"/>
      <c r="AP42" s="77"/>
      <c r="AQ42" s="77"/>
      <c r="AR42" s="77"/>
      <c r="AS42" s="55">
        <f>SUM(AO42:AR42,R42:AM42,G42:P42)</f>
        <v>0</v>
      </c>
      <c r="AT42" s="58">
        <f>AN48</f>
        <v>0.65</v>
      </c>
      <c r="AU42" s="45"/>
    </row>
    <row r="43" spans="1:47" s="61" customFormat="1" ht="15">
      <c r="A43" s="50" t="s">
        <v>181</v>
      </c>
      <c r="B43" s="51" t="s">
        <v>147</v>
      </c>
      <c r="C43" s="58" t="s">
        <v>148</v>
      </c>
      <c r="D43" s="85">
        <v>61.83</v>
      </c>
      <c r="E43" s="59">
        <f t="shared" si="6"/>
        <v>0</v>
      </c>
      <c r="F43" s="55">
        <f t="shared" si="4"/>
        <v>0</v>
      </c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55">
        <f>SUM(R43:AN43,AP43:AQ43)</f>
        <v>0</v>
      </c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60">
        <f>D43-AS43</f>
        <v>61.83</v>
      </c>
      <c r="AP43" s="77"/>
      <c r="AQ43" s="77"/>
      <c r="AR43" s="77"/>
      <c r="AS43" s="55">
        <f>SUM(AP43:AR43,R43:AN43,G43:P43)</f>
        <v>0</v>
      </c>
      <c r="AT43" s="58">
        <f>AO48</f>
        <v>61.83</v>
      </c>
      <c r="AU43" s="45"/>
    </row>
    <row r="44" spans="1:47" s="61" customFormat="1" ht="15">
      <c r="A44" s="50" t="s">
        <v>182</v>
      </c>
      <c r="B44" s="51" t="s">
        <v>146</v>
      </c>
      <c r="C44" s="58" t="s">
        <v>149</v>
      </c>
      <c r="D44" s="85">
        <v>1.9</v>
      </c>
      <c r="E44" s="59">
        <f t="shared" si="6"/>
        <v>0</v>
      </c>
      <c r="F44" s="55">
        <f t="shared" si="4"/>
        <v>0</v>
      </c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55">
        <f>SUM(R44:AO44,AQ44)</f>
        <v>0</v>
      </c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60">
        <f>D44-AS44</f>
        <v>1.9</v>
      </c>
      <c r="AQ44" s="77"/>
      <c r="AR44" s="77"/>
      <c r="AS44" s="55">
        <f>SUM(AQ44:AR44,R44:AO44,G44:P44)</f>
        <v>0</v>
      </c>
      <c r="AT44" s="58">
        <f>AP48</f>
        <v>1.9</v>
      </c>
      <c r="AU44" s="45"/>
    </row>
    <row r="45" spans="1:47" s="61" customFormat="1" ht="15">
      <c r="A45" s="50" t="s">
        <v>183</v>
      </c>
      <c r="B45" s="51" t="s">
        <v>74</v>
      </c>
      <c r="C45" s="58" t="s">
        <v>75</v>
      </c>
      <c r="D45" s="85">
        <v>0</v>
      </c>
      <c r="E45" s="59">
        <f t="shared" si="6"/>
        <v>0</v>
      </c>
      <c r="F45" s="55">
        <f t="shared" si="4"/>
        <v>0</v>
      </c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55">
        <f>SUM(R45:AP45)</f>
        <v>0</v>
      </c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60">
        <f>D45-AS45</f>
        <v>0</v>
      </c>
      <c r="AR45" s="77"/>
      <c r="AS45" s="55">
        <f>SUM(AR45,R45:AP45,G45:P45)</f>
        <v>0</v>
      </c>
      <c r="AT45" s="58">
        <f>AQ48</f>
        <v>0</v>
      </c>
      <c r="AU45" s="45"/>
    </row>
    <row r="46" spans="1:47" s="61" customFormat="1" ht="15">
      <c r="A46" s="63">
        <v>3</v>
      </c>
      <c r="B46" s="64" t="s">
        <v>69</v>
      </c>
      <c r="C46" s="65" t="s">
        <v>82</v>
      </c>
      <c r="D46" s="85">
        <v>163.89</v>
      </c>
      <c r="E46" s="59">
        <f t="shared" si="6"/>
        <v>0</v>
      </c>
      <c r="F46" s="55">
        <f t="shared" si="4"/>
        <v>0</v>
      </c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55">
        <f>SUM(R46:AQ46)</f>
        <v>3.17</v>
      </c>
      <c r="R46" s="77"/>
      <c r="S46" s="77"/>
      <c r="T46" s="77"/>
      <c r="U46" s="77"/>
      <c r="V46" s="77"/>
      <c r="W46" s="77"/>
      <c r="X46" s="77"/>
      <c r="Y46" s="77"/>
      <c r="Z46" s="77">
        <v>2.14</v>
      </c>
      <c r="AA46" s="77"/>
      <c r="AB46" s="77"/>
      <c r="AC46" s="77"/>
      <c r="AD46" s="77">
        <v>0.98</v>
      </c>
      <c r="AE46" s="77"/>
      <c r="AF46" s="77"/>
      <c r="AG46" s="77"/>
      <c r="AH46" s="77"/>
      <c r="AI46" s="77"/>
      <c r="AJ46" s="77"/>
      <c r="AK46" s="77"/>
      <c r="AL46" s="77">
        <v>0.05</v>
      </c>
      <c r="AM46" s="77"/>
      <c r="AN46" s="77"/>
      <c r="AO46" s="77"/>
      <c r="AP46" s="77"/>
      <c r="AQ46" s="77"/>
      <c r="AR46" s="60">
        <f>D46-AS46</f>
        <v>160.72</v>
      </c>
      <c r="AS46" s="55">
        <f>SUM(R46:AQ46,G46:P46)</f>
        <v>3.17</v>
      </c>
      <c r="AT46" s="58">
        <f>AR48</f>
        <v>160.72</v>
      </c>
      <c r="AU46" s="45"/>
    </row>
    <row r="47" spans="1:47" ht="16.5" customHeight="1">
      <c r="A47" s="66"/>
      <c r="B47" s="67" t="s">
        <v>110</v>
      </c>
      <c r="C47" s="68"/>
      <c r="D47" s="62"/>
      <c r="E47" s="55">
        <f>SUM(G47:P47)</f>
        <v>992.8900000000001</v>
      </c>
      <c r="F47" s="55">
        <f>SUM(G47:H47)</f>
        <v>0</v>
      </c>
      <c r="G47" s="55">
        <f>SUM(G20:G46,G10:G18)</f>
        <v>0</v>
      </c>
      <c r="H47" s="55">
        <f>SUM(H20:H46,H11:H18,H9)</f>
        <v>0</v>
      </c>
      <c r="I47" s="55">
        <f>SUM(I20:I46,I12:I18,I9:I10)</f>
        <v>883</v>
      </c>
      <c r="J47" s="55">
        <f>SUM(J20:J46,J13:J18,J9:J11)</f>
        <v>44.2</v>
      </c>
      <c r="K47" s="55">
        <f>SUM(K20:K46,K14:K18,K9:K12)</f>
        <v>0</v>
      </c>
      <c r="L47" s="55">
        <f>SUM(L20:L46,L15:L18,L9:L13)</f>
        <v>0</v>
      </c>
      <c r="M47" s="55">
        <f>SUM(M20:M46,M16:M18,M9:M14)</f>
        <v>0</v>
      </c>
      <c r="N47" s="55">
        <f>SUM(N20:N46,N17:N18,N9:N15)</f>
        <v>0</v>
      </c>
      <c r="O47" s="55">
        <f>SUM(O20:O46,O18,O9:O16)</f>
        <v>0</v>
      </c>
      <c r="P47" s="55">
        <f>SUM(P20:P46,P9:P17)</f>
        <v>65.69</v>
      </c>
      <c r="Q47" s="55">
        <f>SUM(R47:AQ47)</f>
        <v>154.72999999999999</v>
      </c>
      <c r="R47" s="55">
        <f>SUM(R21:R46,R9:R18)</f>
        <v>112.98</v>
      </c>
      <c r="S47" s="55">
        <f>SUM(S22:S46,S20,S9:S18)</f>
        <v>0</v>
      </c>
      <c r="T47" s="55">
        <f>SUM(T23:T46,T20:T21,T9:T18)</f>
        <v>0</v>
      </c>
      <c r="U47" s="55">
        <f>SUM(U24:U46,U20:U22,U9:U18)</f>
        <v>0</v>
      </c>
      <c r="V47" s="55">
        <f>SUM(V25:V46,V20:V23,V9:V18)</f>
        <v>0</v>
      </c>
      <c r="W47" s="55">
        <f>SUM(W26:W46,W20:W24,W9:W18)</f>
        <v>0.1</v>
      </c>
      <c r="X47" s="55">
        <f>SUM(X27:X46,X20:X25,X9:X18)</f>
        <v>3</v>
      </c>
      <c r="Y47" s="55">
        <f>SUM(Y28:Y46,Y20:Y26,Y9:Y18)</f>
        <v>0</v>
      </c>
      <c r="Z47" s="55">
        <f>SUM(Z29:Z46,Z20:Z27,Z9:Z18)</f>
        <v>28.25</v>
      </c>
      <c r="AA47" s="55">
        <f>SUM(AA30:AA46,AA20:AA28,AA9:AA18)</f>
        <v>0</v>
      </c>
      <c r="AB47" s="55">
        <f>SUM(AB31:AB46,AB20:AB29,AB9:AB18)</f>
        <v>0</v>
      </c>
      <c r="AC47" s="55">
        <f>SUM(AC32:AC46,AC20:AC30,AC9:AC18)</f>
        <v>3.5</v>
      </c>
      <c r="AD47" s="55">
        <f>SUM(AD33:AD46,AD20:AD31,AD9:AD18)</f>
        <v>4.83</v>
      </c>
      <c r="AE47" s="55">
        <f>SUM(AE34:AE46,AE20:AE32,AE9:AE18)</f>
        <v>0</v>
      </c>
      <c r="AF47" s="55">
        <f>SUM(AF35:AF46,AF20:AF33,AF9:AF18)</f>
        <v>0</v>
      </c>
      <c r="AG47" s="55">
        <f>SUM(AG36:AG46,AG20:AG34,AG9:AG18)</f>
        <v>0</v>
      </c>
      <c r="AH47" s="55">
        <f>SUM(AH37:AH46,AH20:AH35,AH9:AH18)</f>
        <v>0</v>
      </c>
      <c r="AI47" s="55">
        <f>SUM(AI9:AI18,AI20:AI36,AI38:AI46)</f>
        <v>0</v>
      </c>
      <c r="AJ47" s="55">
        <f>SUM(AJ39:AJ46,AJ20:AJ37,AJ9:AJ18)</f>
        <v>1</v>
      </c>
      <c r="AK47" s="55">
        <f>SUM(AK40:AK46,AK20:AK38,AK9:AK18)</f>
        <v>0</v>
      </c>
      <c r="AL47" s="55">
        <f>SUM(AL41:AL46,AL20:AL39,AL9:AL18)</f>
        <v>1.07</v>
      </c>
      <c r="AM47" s="55">
        <f>SUM(AM42:AM46,AM20:AM40,AM9:AM18)</f>
        <v>0</v>
      </c>
      <c r="AN47" s="55">
        <f>SUM(AN43:AN46,AN20:AN41,AN9:AN18)</f>
        <v>0</v>
      </c>
      <c r="AO47" s="55">
        <f>SUM(AO44:AO46,AO20:AO42,AO9:AO18)</f>
        <v>0</v>
      </c>
      <c r="AP47" s="55">
        <f>SUM(AP45:AP46,AP20:AP43,AP9:AP18)</f>
        <v>0</v>
      </c>
      <c r="AQ47" s="55">
        <f>SUM(AQ46,AQ20:AQ44,AQ9:AQ18)</f>
        <v>0</v>
      </c>
      <c r="AR47" s="55">
        <f>SUM(AR20:AR45,AR9:AR18)</f>
        <v>0</v>
      </c>
      <c r="AS47" s="62"/>
      <c r="AT47" s="62"/>
    </row>
    <row r="48" spans="1:47" ht="16.5" customHeight="1">
      <c r="A48" s="69"/>
      <c r="B48" s="70" t="s">
        <v>111</v>
      </c>
      <c r="C48" s="71"/>
      <c r="D48" s="72"/>
      <c r="E48" s="72">
        <f>E47+E7</f>
        <v>4886.6400000000003</v>
      </c>
      <c r="F48" s="72">
        <f>F8+F47</f>
        <v>678.32</v>
      </c>
      <c r="G48" s="72">
        <f>G47+G9</f>
        <v>678.31</v>
      </c>
      <c r="H48" s="72">
        <f>H10+H47</f>
        <v>0.01</v>
      </c>
      <c r="I48" s="72">
        <f>I11+I47</f>
        <v>897.06</v>
      </c>
      <c r="J48" s="72">
        <f>J12+J47</f>
        <v>224.68</v>
      </c>
      <c r="K48" s="72">
        <f>K13+K47</f>
        <v>2024.94</v>
      </c>
      <c r="L48" s="72">
        <f>L14+L47</f>
        <v>0</v>
      </c>
      <c r="M48" s="72">
        <f>M15+M47</f>
        <v>874.95</v>
      </c>
      <c r="N48" s="72">
        <f>N47+N16</f>
        <v>12.010000000000002</v>
      </c>
      <c r="O48" s="72">
        <f>O47+O17</f>
        <v>0</v>
      </c>
      <c r="P48" s="72">
        <f>P47+P18</f>
        <v>174.67000000000002</v>
      </c>
      <c r="Q48" s="72">
        <f>SUM(Q47,Q19)</f>
        <v>737.6</v>
      </c>
      <c r="R48" s="72">
        <f>R47+R20</f>
        <v>128.39000000000001</v>
      </c>
      <c r="S48" s="72">
        <f>S47+S21</f>
        <v>0</v>
      </c>
      <c r="T48" s="72">
        <f>T47+T22</f>
        <v>0</v>
      </c>
      <c r="U48" s="72">
        <f>U47+U23</f>
        <v>0</v>
      </c>
      <c r="V48" s="72">
        <f>+V47+V24</f>
        <v>0</v>
      </c>
      <c r="W48" s="72">
        <f>+W47+W25</f>
        <v>0.1</v>
      </c>
      <c r="X48" s="72">
        <f>X47+X26</f>
        <v>3.34</v>
      </c>
      <c r="Y48" s="72">
        <f>+Y47+Y27</f>
        <v>0</v>
      </c>
      <c r="Z48" s="72">
        <f>+Z47+Z28</f>
        <v>302.77999999999992</v>
      </c>
      <c r="AA48" s="72">
        <f>AA47+AA29</f>
        <v>0</v>
      </c>
      <c r="AB48" s="72">
        <f>AB47+AB30</f>
        <v>0</v>
      </c>
      <c r="AC48" s="72">
        <f>AC47+AC31</f>
        <v>16.350000000000001</v>
      </c>
      <c r="AD48" s="72">
        <f>AD47+AD32</f>
        <v>114.54</v>
      </c>
      <c r="AE48" s="72">
        <f>AE47+AE33</f>
        <v>0</v>
      </c>
      <c r="AF48" s="72">
        <f>AF47+AF34</f>
        <v>27.53</v>
      </c>
      <c r="AG48" s="72">
        <f>AG47+AG35</f>
        <v>0</v>
      </c>
      <c r="AH48" s="72">
        <f>AH47+AH36</f>
        <v>0</v>
      </c>
      <c r="AI48" s="72">
        <f>AI47+AI37</f>
        <v>0.09</v>
      </c>
      <c r="AJ48" s="72">
        <f>AJ47+AJ38</f>
        <v>76.650000000000006</v>
      </c>
      <c r="AK48" s="72">
        <f>AK47+AK39</f>
        <v>0</v>
      </c>
      <c r="AL48" s="72">
        <f>AL47+AL40</f>
        <v>3.4400000000000004</v>
      </c>
      <c r="AM48" s="72">
        <f>AM47+AM41</f>
        <v>0</v>
      </c>
      <c r="AN48" s="72">
        <f>AN47+AN42</f>
        <v>0.65</v>
      </c>
      <c r="AO48" s="72">
        <f>AO47+AO43</f>
        <v>61.83</v>
      </c>
      <c r="AP48" s="72">
        <f>AP47+AP44</f>
        <v>1.9</v>
      </c>
      <c r="AQ48" s="72">
        <f>AQ47+AQ45</f>
        <v>0</v>
      </c>
      <c r="AR48" s="72">
        <f>AR47+AR46</f>
        <v>160.72</v>
      </c>
      <c r="AS48" s="72"/>
      <c r="AT48" s="72"/>
    </row>
    <row r="50" spans="2:37">
      <c r="B50" s="89" t="s">
        <v>156</v>
      </c>
      <c r="C50" s="90" t="s">
        <v>150</v>
      </c>
      <c r="D50" s="91"/>
    </row>
    <row r="51" spans="2:37" ht="15.75">
      <c r="B51" s="89" t="s">
        <v>157</v>
      </c>
      <c r="C51" s="90" t="s">
        <v>151</v>
      </c>
      <c r="D51" s="91"/>
      <c r="AA51" s="78"/>
      <c r="AB51" s="78"/>
      <c r="AC51" s="78"/>
      <c r="AD51" s="78"/>
      <c r="AE51" s="78"/>
      <c r="AF51" s="78"/>
      <c r="AG51" s="78"/>
      <c r="AH51" s="78"/>
      <c r="AI51" s="78"/>
      <c r="AJ51" s="79"/>
      <c r="AK51" s="79"/>
    </row>
    <row r="52" spans="2:37" ht="15.75">
      <c r="B52" s="89" t="s">
        <v>158</v>
      </c>
      <c r="C52" s="90" t="s">
        <v>115</v>
      </c>
      <c r="D52" s="91"/>
      <c r="AA52" s="78"/>
      <c r="AB52" s="78"/>
      <c r="AC52" s="78"/>
      <c r="AD52" s="78"/>
      <c r="AE52" s="78"/>
      <c r="AF52" s="78"/>
      <c r="AG52" s="78"/>
      <c r="AH52" s="78"/>
      <c r="AI52" s="78"/>
      <c r="AJ52" s="79"/>
      <c r="AK52" s="79"/>
    </row>
    <row r="53" spans="2:37" ht="15.75">
      <c r="AA53" s="78"/>
      <c r="AB53" s="78"/>
      <c r="AC53" s="78"/>
      <c r="AD53" s="78"/>
      <c r="AE53" s="78"/>
      <c r="AF53" s="78"/>
      <c r="AG53" s="78"/>
      <c r="AH53" s="78"/>
      <c r="AI53" s="78"/>
      <c r="AJ53" s="79"/>
      <c r="AK53" s="79"/>
    </row>
    <row r="54" spans="2:37" ht="18">
      <c r="B54" s="123" t="s">
        <v>277</v>
      </c>
      <c r="C54" s="123" t="s">
        <v>268</v>
      </c>
      <c r="D54" s="91"/>
      <c r="AA54" s="78"/>
      <c r="AB54" s="78"/>
      <c r="AC54" s="78"/>
      <c r="AD54" s="78"/>
      <c r="AE54" s="78"/>
      <c r="AF54" s="78"/>
      <c r="AG54" s="78"/>
      <c r="AH54" s="78"/>
      <c r="AI54" s="78"/>
      <c r="AJ54" s="79"/>
      <c r="AK54" s="79"/>
    </row>
    <row r="55" spans="2:37" ht="18">
      <c r="B55" s="123" t="s">
        <v>278</v>
      </c>
      <c r="C55" s="123" t="s">
        <v>269</v>
      </c>
      <c r="D55" s="91"/>
    </row>
    <row r="56" spans="2:37">
      <c r="B56" s="123" t="s">
        <v>279</v>
      </c>
      <c r="C56" s="123" t="s">
        <v>270</v>
      </c>
      <c r="D56" s="91"/>
    </row>
    <row r="57" spans="2:37">
      <c r="B57" s="123" t="s">
        <v>280</v>
      </c>
      <c r="C57" s="123" t="s">
        <v>271</v>
      </c>
      <c r="D57" s="91"/>
    </row>
    <row r="58" spans="2:37">
      <c r="B58" s="123" t="s">
        <v>281</v>
      </c>
      <c r="C58" s="123" t="s">
        <v>272</v>
      </c>
      <c r="D58" s="91"/>
    </row>
    <row r="59" spans="2:37" ht="18">
      <c r="B59" s="123" t="s">
        <v>282</v>
      </c>
      <c r="C59" s="123" t="s">
        <v>273</v>
      </c>
      <c r="D59" s="91"/>
    </row>
    <row r="60" spans="2:37" ht="18">
      <c r="B60" s="123" t="s">
        <v>283</v>
      </c>
      <c r="C60" s="123" t="s">
        <v>274</v>
      </c>
      <c r="D60" s="91"/>
    </row>
    <row r="61" spans="2:37">
      <c r="B61" s="123" t="s">
        <v>284</v>
      </c>
      <c r="C61" s="123" t="s">
        <v>275</v>
      </c>
      <c r="D61" s="91"/>
    </row>
    <row r="62" spans="2:37" ht="18">
      <c r="B62" s="123" t="s">
        <v>285</v>
      </c>
      <c r="C62" s="123" t="s">
        <v>276</v>
      </c>
      <c r="D62" s="91"/>
    </row>
    <row r="64" spans="2:37">
      <c r="B64" s="76"/>
    </row>
  </sheetData>
  <mergeCells count="11">
    <mergeCell ref="B5:B6"/>
    <mergeCell ref="C5:C6"/>
    <mergeCell ref="D5:D6"/>
    <mergeCell ref="A1:B1"/>
    <mergeCell ref="A2:AS2"/>
    <mergeCell ref="A3:AT3"/>
    <mergeCell ref="AQ4:AT4"/>
    <mergeCell ref="F5:AR5"/>
    <mergeCell ref="AS5:AS6"/>
    <mergeCell ref="AT5:AT6"/>
    <mergeCell ref="A5:A6"/>
  </mergeCells>
  <phoneticPr fontId="28" type="noConversion"/>
  <pageMargins left="0.47" right="0.16" top="0.64" bottom="0.2" header="0.56999999999999995" footer="0.16"/>
  <pageSetup paperSize="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64"/>
  <sheetViews>
    <sheetView zoomScaleNormal="100" workbookViewId="0">
      <pane xSplit="4" ySplit="6" topLeftCell="E40" activePane="bottomRight" state="frozen"/>
      <selection activeCell="L52" sqref="L52"/>
      <selection pane="topRight" activeCell="L52" sqref="L52"/>
      <selection pane="bottomLeft" activeCell="L52" sqref="L52"/>
      <selection pane="bottomRight" activeCell="L52" sqref="L52"/>
    </sheetView>
  </sheetViews>
  <sheetFormatPr defaultColWidth="7.85546875" defaultRowHeight="12.75"/>
  <cols>
    <col min="1" max="1" width="3.7109375" style="73" customWidth="1"/>
    <col min="2" max="2" width="21.5703125" style="74" customWidth="1"/>
    <col min="3" max="3" width="5.140625" style="75" customWidth="1"/>
    <col min="4" max="4" width="8.7109375" style="45" customWidth="1"/>
    <col min="5" max="7" width="5.7109375" style="45" bestFit="1" customWidth="1"/>
    <col min="8" max="9" width="4.28515625" style="45" bestFit="1" customWidth="1"/>
    <col min="10" max="11" width="5" style="45" bestFit="1" customWidth="1"/>
    <col min="12" max="12" width="4.140625" style="45" bestFit="1" customWidth="1"/>
    <col min="13" max="13" width="4.28515625" style="45" bestFit="1" customWidth="1"/>
    <col min="14" max="14" width="5" style="45" bestFit="1" customWidth="1"/>
    <col min="15" max="15" width="4" style="45" bestFit="1" customWidth="1"/>
    <col min="16" max="16" width="5" style="45" bestFit="1" customWidth="1"/>
    <col min="17" max="17" width="5.7109375" style="45" bestFit="1" customWidth="1"/>
    <col min="18" max="18" width="4" style="45" bestFit="1" customWidth="1"/>
    <col min="19" max="19" width="4.140625" style="45" bestFit="1" customWidth="1"/>
    <col min="20" max="21" width="3.7109375" style="45" bestFit="1" customWidth="1"/>
    <col min="22" max="22" width="4" style="45" bestFit="1" customWidth="1"/>
    <col min="23" max="23" width="4.140625" style="45" bestFit="1" customWidth="1"/>
    <col min="24" max="24" width="4.28515625" style="45" bestFit="1" customWidth="1"/>
    <col min="25" max="25" width="3.7109375" style="45" bestFit="1" customWidth="1"/>
    <col min="26" max="26" width="5" style="45" bestFit="1" customWidth="1"/>
    <col min="27" max="27" width="4" style="45" bestFit="1" customWidth="1"/>
    <col min="28" max="28" width="3.85546875" style="45" bestFit="1" customWidth="1"/>
    <col min="29" max="29" width="4.140625" style="45" bestFit="1" customWidth="1"/>
    <col min="30" max="30" width="5" style="45" bestFit="1" customWidth="1"/>
    <col min="31" max="31" width="4" style="45" bestFit="1" customWidth="1"/>
    <col min="32" max="32" width="4.28515625" style="45" bestFit="1" customWidth="1"/>
    <col min="33" max="33" width="3.7109375" style="45" bestFit="1" customWidth="1"/>
    <col min="34" max="35" width="4.28515625" style="45" bestFit="1" customWidth="1"/>
    <col min="36" max="36" width="5" style="45" bestFit="1" customWidth="1"/>
    <col min="37" max="37" width="3.85546875" style="45" bestFit="1" customWidth="1"/>
    <col min="38" max="38" width="4.28515625" style="45" bestFit="1" customWidth="1"/>
    <col min="39" max="39" width="3.85546875" style="45" bestFit="1" customWidth="1"/>
    <col min="40" max="40" width="4.28515625" style="45" bestFit="1" customWidth="1"/>
    <col min="41" max="41" width="5" style="45" bestFit="1" customWidth="1"/>
    <col min="42" max="42" width="4.28515625" style="45" bestFit="1" customWidth="1"/>
    <col min="43" max="43" width="4.140625" style="45" bestFit="1" customWidth="1"/>
    <col min="44" max="44" width="5" style="45" bestFit="1" customWidth="1"/>
    <col min="45" max="45" width="7.42578125" style="45" bestFit="1" customWidth="1"/>
    <col min="46" max="46" width="7.7109375" style="45" bestFit="1" customWidth="1"/>
    <col min="47" max="48" width="9.85546875" style="45" customWidth="1"/>
    <col min="49" max="16384" width="7.85546875" style="45"/>
  </cols>
  <sheetData>
    <row r="1" spans="1:48" ht="15.75">
      <c r="A1" s="460" t="s">
        <v>197</v>
      </c>
      <c r="B1" s="460"/>
      <c r="C1" s="80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</row>
    <row r="2" spans="1:48" ht="14.25" customHeight="1">
      <c r="A2" s="461" t="s">
        <v>0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81"/>
    </row>
    <row r="3" spans="1:48" ht="15.75">
      <c r="A3" s="415" t="s">
        <v>198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5"/>
      <c r="AG3" s="415"/>
      <c r="AH3" s="415"/>
      <c r="AI3" s="415"/>
      <c r="AJ3" s="415"/>
      <c r="AK3" s="415"/>
      <c r="AL3" s="415"/>
      <c r="AM3" s="415"/>
      <c r="AN3" s="415"/>
      <c r="AO3" s="415"/>
      <c r="AP3" s="415"/>
      <c r="AQ3" s="415"/>
      <c r="AR3" s="415"/>
      <c r="AS3" s="415"/>
      <c r="AT3" s="415"/>
    </row>
    <row r="4" spans="1:48" ht="15.75">
      <c r="A4" s="44"/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69" t="s">
        <v>28</v>
      </c>
      <c r="AR4" s="469"/>
      <c r="AS4" s="469"/>
      <c r="AT4" s="469"/>
    </row>
    <row r="5" spans="1:48" ht="14.25" customHeight="1">
      <c r="A5" s="470" t="s">
        <v>16</v>
      </c>
      <c r="B5" s="471" t="s">
        <v>155</v>
      </c>
      <c r="C5" s="466" t="s">
        <v>20</v>
      </c>
      <c r="D5" s="468" t="s">
        <v>127</v>
      </c>
      <c r="E5" s="46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8"/>
      <c r="AP5" s="468"/>
      <c r="AQ5" s="468"/>
      <c r="AR5" s="468"/>
      <c r="AS5" s="468" t="s">
        <v>109</v>
      </c>
      <c r="AT5" s="468" t="s">
        <v>184</v>
      </c>
    </row>
    <row r="6" spans="1:48" s="49" customFormat="1" ht="36" customHeight="1">
      <c r="A6" s="470"/>
      <c r="B6" s="472"/>
      <c r="C6" s="467"/>
      <c r="D6" s="468"/>
      <c r="E6" s="47" t="s">
        <v>21</v>
      </c>
      <c r="F6" s="48" t="s">
        <v>79</v>
      </c>
      <c r="G6" s="46" t="s">
        <v>77</v>
      </c>
      <c r="H6" s="46" t="s">
        <v>190</v>
      </c>
      <c r="I6" s="46" t="s">
        <v>51</v>
      </c>
      <c r="J6" s="46" t="s">
        <v>39</v>
      </c>
      <c r="K6" s="46" t="s">
        <v>22</v>
      </c>
      <c r="L6" s="46" t="s">
        <v>23</v>
      </c>
      <c r="M6" s="46" t="s">
        <v>40</v>
      </c>
      <c r="N6" s="46" t="s">
        <v>71</v>
      </c>
      <c r="O6" s="46" t="s">
        <v>46</v>
      </c>
      <c r="P6" s="46" t="s">
        <v>53</v>
      </c>
      <c r="Q6" s="47" t="s">
        <v>24</v>
      </c>
      <c r="R6" s="46" t="s">
        <v>25</v>
      </c>
      <c r="S6" s="46" t="s">
        <v>26</v>
      </c>
      <c r="T6" s="46" t="s">
        <v>118</v>
      </c>
      <c r="U6" s="46" t="s">
        <v>121</v>
      </c>
      <c r="V6" s="46" t="s">
        <v>122</v>
      </c>
      <c r="W6" s="46" t="s">
        <v>120</v>
      </c>
      <c r="X6" s="46" t="s">
        <v>48</v>
      </c>
      <c r="Y6" s="46" t="s">
        <v>41</v>
      </c>
      <c r="Z6" s="46" t="s">
        <v>27</v>
      </c>
      <c r="AA6" s="46" t="s">
        <v>140</v>
      </c>
      <c r="AB6" s="46" t="s">
        <v>119</v>
      </c>
      <c r="AC6" s="46" t="s">
        <v>70</v>
      </c>
      <c r="AD6" s="46" t="s">
        <v>93</v>
      </c>
      <c r="AE6" s="46" t="s">
        <v>94</v>
      </c>
      <c r="AF6" s="46" t="s">
        <v>98</v>
      </c>
      <c r="AG6" s="46" t="s">
        <v>95</v>
      </c>
      <c r="AH6" s="46" t="s">
        <v>114</v>
      </c>
      <c r="AI6" s="46" t="s">
        <v>96</v>
      </c>
      <c r="AJ6" s="46" t="s">
        <v>43</v>
      </c>
      <c r="AK6" s="46" t="s">
        <v>49</v>
      </c>
      <c r="AL6" s="46" t="s">
        <v>142</v>
      </c>
      <c r="AM6" s="46" t="s">
        <v>143</v>
      </c>
      <c r="AN6" s="46" t="s">
        <v>100</v>
      </c>
      <c r="AO6" s="46" t="s">
        <v>148</v>
      </c>
      <c r="AP6" s="46" t="s">
        <v>149</v>
      </c>
      <c r="AQ6" s="46" t="s">
        <v>75</v>
      </c>
      <c r="AR6" s="46" t="s">
        <v>82</v>
      </c>
      <c r="AS6" s="468"/>
      <c r="AT6" s="468"/>
    </row>
    <row r="7" spans="1:48" s="49" customFormat="1" ht="17.25" customHeight="1">
      <c r="A7" s="50">
        <v>1</v>
      </c>
      <c r="B7" s="51" t="s">
        <v>31</v>
      </c>
      <c r="C7" s="52" t="s">
        <v>21</v>
      </c>
      <c r="D7" s="85">
        <v>453.38</v>
      </c>
      <c r="E7" s="53">
        <f>D7-AS7</f>
        <v>427.93</v>
      </c>
      <c r="F7" s="54">
        <f>SUM(F11:F18)</f>
        <v>0</v>
      </c>
      <c r="G7" s="54">
        <f>SUM(G10:G18)</f>
        <v>0</v>
      </c>
      <c r="H7" s="54">
        <f>SUM(H9,H11:H18)</f>
        <v>0</v>
      </c>
      <c r="I7" s="54">
        <f>SUM(I9:I10,I12:I18)</f>
        <v>0</v>
      </c>
      <c r="J7" s="54">
        <f>SUM(J9:J11,J13:J18)</f>
        <v>0</v>
      </c>
      <c r="K7" s="54">
        <f>SUM(K9:K12,K14:K18)</f>
        <v>0</v>
      </c>
      <c r="L7" s="54">
        <f>SUM(L9:L13,L15:L18)</f>
        <v>0</v>
      </c>
      <c r="M7" s="54">
        <f>SUM(M9:M14,M16:M18)</f>
        <v>0</v>
      </c>
      <c r="N7" s="54">
        <f>SUM(N9:N15,N17:N18)</f>
        <v>0</v>
      </c>
      <c r="O7" s="54">
        <f>SUM(O9:O16,O18)</f>
        <v>0</v>
      </c>
      <c r="P7" s="54">
        <f>SUM(P9:P17)</f>
        <v>7</v>
      </c>
      <c r="Q7" s="55">
        <f>SUM(Q9:Q18)</f>
        <v>18.450000000000003</v>
      </c>
      <c r="R7" s="54">
        <f>SUM(R9:R18)</f>
        <v>0</v>
      </c>
      <c r="S7" s="54">
        <f t="shared" ref="S7:AR7" si="0">SUM(S9:S18)</f>
        <v>0</v>
      </c>
      <c r="T7" s="54">
        <f t="shared" si="0"/>
        <v>0</v>
      </c>
      <c r="U7" s="54">
        <f t="shared" si="0"/>
        <v>0</v>
      </c>
      <c r="V7" s="54">
        <f t="shared" si="0"/>
        <v>0</v>
      </c>
      <c r="W7" s="54">
        <f t="shared" si="0"/>
        <v>0</v>
      </c>
      <c r="X7" s="54">
        <f t="shared" si="0"/>
        <v>8</v>
      </c>
      <c r="Y7" s="54">
        <f t="shared" si="0"/>
        <v>0</v>
      </c>
      <c r="Z7" s="54">
        <f t="shared" si="0"/>
        <v>3.23</v>
      </c>
      <c r="AA7" s="54">
        <f t="shared" si="0"/>
        <v>0</v>
      </c>
      <c r="AB7" s="54">
        <f t="shared" si="0"/>
        <v>0</v>
      </c>
      <c r="AC7" s="54">
        <f t="shared" si="0"/>
        <v>1</v>
      </c>
      <c r="AD7" s="54">
        <f t="shared" si="0"/>
        <v>3.8</v>
      </c>
      <c r="AE7" s="54">
        <f t="shared" si="0"/>
        <v>0</v>
      </c>
      <c r="AF7" s="54">
        <f t="shared" si="0"/>
        <v>0</v>
      </c>
      <c r="AG7" s="54">
        <f t="shared" si="0"/>
        <v>0</v>
      </c>
      <c r="AH7" s="54">
        <f t="shared" si="0"/>
        <v>0</v>
      </c>
      <c r="AI7" s="54">
        <f t="shared" si="0"/>
        <v>0</v>
      </c>
      <c r="AJ7" s="54">
        <f t="shared" si="0"/>
        <v>1.75</v>
      </c>
      <c r="AK7" s="54">
        <f t="shared" si="0"/>
        <v>0</v>
      </c>
      <c r="AL7" s="54">
        <f t="shared" si="0"/>
        <v>0.67</v>
      </c>
      <c r="AM7" s="54">
        <f t="shared" si="0"/>
        <v>0</v>
      </c>
      <c r="AN7" s="54">
        <f t="shared" si="0"/>
        <v>0</v>
      </c>
      <c r="AO7" s="54">
        <f t="shared" si="0"/>
        <v>0</v>
      </c>
      <c r="AP7" s="54">
        <f t="shared" si="0"/>
        <v>0</v>
      </c>
      <c r="AQ7" s="54">
        <f t="shared" si="0"/>
        <v>0</v>
      </c>
      <c r="AR7" s="54">
        <f t="shared" si="0"/>
        <v>0</v>
      </c>
      <c r="AS7" s="56">
        <f>SUM(AS9:AS18)</f>
        <v>25.450000000000003</v>
      </c>
      <c r="AT7" s="57">
        <f>E48</f>
        <v>434.93</v>
      </c>
      <c r="AV7" s="132" t="s">
        <v>193</v>
      </c>
    </row>
    <row r="8" spans="1:48" s="61" customFormat="1" ht="15">
      <c r="A8" s="50" t="s">
        <v>1</v>
      </c>
      <c r="B8" s="51" t="s">
        <v>78</v>
      </c>
      <c r="C8" s="58" t="s">
        <v>79</v>
      </c>
      <c r="D8" s="85">
        <v>329.06</v>
      </c>
      <c r="E8" s="59">
        <f>SUM(I8:P8)</f>
        <v>7</v>
      </c>
      <c r="F8" s="60">
        <f>D8-AS8</f>
        <v>305.32</v>
      </c>
      <c r="G8" s="55">
        <f>SUM(G10)</f>
        <v>0</v>
      </c>
      <c r="H8" s="55">
        <f>SUM(H9)</f>
        <v>0</v>
      </c>
      <c r="I8" s="55">
        <f>SUM(I9:I10)</f>
        <v>0</v>
      </c>
      <c r="J8" s="55">
        <f t="shared" ref="J8:AS8" si="1">SUM(J9:J10)</f>
        <v>0</v>
      </c>
      <c r="K8" s="55">
        <f t="shared" si="1"/>
        <v>0</v>
      </c>
      <c r="L8" s="55">
        <f t="shared" si="1"/>
        <v>0</v>
      </c>
      <c r="M8" s="55">
        <f t="shared" si="1"/>
        <v>0</v>
      </c>
      <c r="N8" s="55">
        <f t="shared" si="1"/>
        <v>0</v>
      </c>
      <c r="O8" s="55">
        <f t="shared" si="1"/>
        <v>0</v>
      </c>
      <c r="P8" s="55">
        <f t="shared" si="1"/>
        <v>7</v>
      </c>
      <c r="Q8" s="55">
        <f>SUM(Q9:Q10)</f>
        <v>16.740000000000002</v>
      </c>
      <c r="R8" s="55">
        <f t="shared" si="1"/>
        <v>0</v>
      </c>
      <c r="S8" s="55">
        <f t="shared" si="1"/>
        <v>0</v>
      </c>
      <c r="T8" s="55">
        <f t="shared" si="1"/>
        <v>0</v>
      </c>
      <c r="U8" s="55">
        <f t="shared" si="1"/>
        <v>0</v>
      </c>
      <c r="V8" s="55">
        <f t="shared" si="1"/>
        <v>0</v>
      </c>
      <c r="W8" s="55">
        <f t="shared" si="1"/>
        <v>0</v>
      </c>
      <c r="X8" s="55">
        <f t="shared" si="1"/>
        <v>8</v>
      </c>
      <c r="Y8" s="55">
        <f t="shared" si="1"/>
        <v>0</v>
      </c>
      <c r="Z8" s="55">
        <f t="shared" si="1"/>
        <v>1.52</v>
      </c>
      <c r="AA8" s="55">
        <f t="shared" si="1"/>
        <v>0</v>
      </c>
      <c r="AB8" s="55">
        <f t="shared" si="1"/>
        <v>0</v>
      </c>
      <c r="AC8" s="55">
        <f t="shared" si="1"/>
        <v>1</v>
      </c>
      <c r="AD8" s="55">
        <f t="shared" si="1"/>
        <v>3.8</v>
      </c>
      <c r="AE8" s="55">
        <f t="shared" si="1"/>
        <v>0</v>
      </c>
      <c r="AF8" s="55">
        <f t="shared" si="1"/>
        <v>0</v>
      </c>
      <c r="AG8" s="55">
        <f t="shared" si="1"/>
        <v>0</v>
      </c>
      <c r="AH8" s="55">
        <f t="shared" si="1"/>
        <v>0</v>
      </c>
      <c r="AI8" s="55">
        <f t="shared" si="1"/>
        <v>0</v>
      </c>
      <c r="AJ8" s="55">
        <f t="shared" si="1"/>
        <v>1.75</v>
      </c>
      <c r="AK8" s="55">
        <f t="shared" si="1"/>
        <v>0</v>
      </c>
      <c r="AL8" s="55">
        <f t="shared" si="1"/>
        <v>0.67</v>
      </c>
      <c r="AM8" s="55">
        <f t="shared" si="1"/>
        <v>0</v>
      </c>
      <c r="AN8" s="55">
        <f t="shared" si="1"/>
        <v>0</v>
      </c>
      <c r="AO8" s="55">
        <f t="shared" si="1"/>
        <v>0</v>
      </c>
      <c r="AP8" s="55">
        <f t="shared" si="1"/>
        <v>0</v>
      </c>
      <c r="AQ8" s="55">
        <f t="shared" si="1"/>
        <v>0</v>
      </c>
      <c r="AR8" s="55">
        <f t="shared" si="1"/>
        <v>0</v>
      </c>
      <c r="AS8" s="55">
        <f t="shared" si="1"/>
        <v>23.740000000000002</v>
      </c>
      <c r="AT8" s="58">
        <f>F48</f>
        <v>305.32</v>
      </c>
      <c r="AU8" s="45"/>
      <c r="AV8" s="132" t="s">
        <v>194</v>
      </c>
    </row>
    <row r="9" spans="1:48" s="61" customFormat="1" ht="15">
      <c r="A9" s="50"/>
      <c r="B9" s="51" t="s">
        <v>191</v>
      </c>
      <c r="C9" s="58" t="s">
        <v>77</v>
      </c>
      <c r="D9" s="85">
        <v>328.79</v>
      </c>
      <c r="E9" s="59">
        <f>SUM(H9:P9)</f>
        <v>7</v>
      </c>
      <c r="F9" s="55">
        <f>SUM(H9)</f>
        <v>0</v>
      </c>
      <c r="G9" s="60">
        <f>D9-AS9</f>
        <v>305.05</v>
      </c>
      <c r="H9" s="77"/>
      <c r="I9" s="77"/>
      <c r="J9" s="77"/>
      <c r="K9" s="77"/>
      <c r="L9" s="77"/>
      <c r="M9" s="77"/>
      <c r="N9" s="77"/>
      <c r="O9" s="77"/>
      <c r="P9" s="77">
        <v>7</v>
      </c>
      <c r="Q9" s="55">
        <f>SUM(R9:AQ9)</f>
        <v>16.740000000000002</v>
      </c>
      <c r="R9" s="77"/>
      <c r="S9" s="77"/>
      <c r="T9" s="77"/>
      <c r="U9" s="77"/>
      <c r="V9" s="77"/>
      <c r="W9" s="77"/>
      <c r="X9" s="77">
        <v>8</v>
      </c>
      <c r="Y9" s="77"/>
      <c r="Z9" s="77">
        <v>1.52</v>
      </c>
      <c r="AA9" s="77"/>
      <c r="AB9" s="77"/>
      <c r="AC9" s="77">
        <v>1</v>
      </c>
      <c r="AD9" s="77">
        <v>3.8</v>
      </c>
      <c r="AE9" s="77"/>
      <c r="AF9" s="77"/>
      <c r="AG9" s="77"/>
      <c r="AH9" s="77"/>
      <c r="AI9" s="77"/>
      <c r="AJ9" s="77">
        <v>1.75</v>
      </c>
      <c r="AK9" s="77"/>
      <c r="AL9" s="77">
        <v>0.67</v>
      </c>
      <c r="AM9" s="77"/>
      <c r="AN9" s="77"/>
      <c r="AO9" s="77"/>
      <c r="AP9" s="77"/>
      <c r="AQ9" s="77"/>
      <c r="AR9" s="77"/>
      <c r="AS9" s="55">
        <f>SUM(R9:AR9,H9:P9)</f>
        <v>23.740000000000002</v>
      </c>
      <c r="AT9" s="58">
        <f>G48</f>
        <v>305.05</v>
      </c>
      <c r="AU9" s="45"/>
      <c r="AV9" s="132" t="s">
        <v>195</v>
      </c>
    </row>
    <row r="10" spans="1:48" s="61" customFormat="1" ht="15">
      <c r="A10" s="50"/>
      <c r="B10" s="51" t="s">
        <v>192</v>
      </c>
      <c r="C10" s="58" t="s">
        <v>190</v>
      </c>
      <c r="D10" s="85">
        <v>0.27</v>
      </c>
      <c r="E10" s="59">
        <f>SUM(G10,I10:P10)</f>
        <v>0</v>
      </c>
      <c r="F10" s="55">
        <f>SUM(G10)</f>
        <v>0</v>
      </c>
      <c r="G10" s="77"/>
      <c r="H10" s="60">
        <f>D10-AS10</f>
        <v>0.27</v>
      </c>
      <c r="I10" s="77"/>
      <c r="J10" s="77"/>
      <c r="K10" s="77"/>
      <c r="L10" s="77"/>
      <c r="M10" s="77"/>
      <c r="N10" s="77"/>
      <c r="O10" s="77"/>
      <c r="P10" s="77"/>
      <c r="Q10" s="55">
        <f t="shared" ref="Q10:Q17" si="2">SUM(R10:AQ10)</f>
        <v>0</v>
      </c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55">
        <f>SUM(R10:AR10,I10:P10,G10)</f>
        <v>0</v>
      </c>
      <c r="AT10" s="58">
        <f>H48</f>
        <v>0.27</v>
      </c>
      <c r="AU10" s="45"/>
      <c r="AV10" s="132" t="s">
        <v>196</v>
      </c>
    </row>
    <row r="11" spans="1:48" s="61" customFormat="1" ht="15">
      <c r="A11" s="50" t="s">
        <v>2</v>
      </c>
      <c r="B11" s="51" t="s">
        <v>102</v>
      </c>
      <c r="C11" s="58" t="s">
        <v>51</v>
      </c>
      <c r="D11" s="85">
        <v>6.92</v>
      </c>
      <c r="E11" s="59">
        <f>SUM(G11:H11,J11:P11)</f>
        <v>0</v>
      </c>
      <c r="F11" s="55">
        <f>SUM(G11:H11)</f>
        <v>0</v>
      </c>
      <c r="G11" s="77"/>
      <c r="H11" s="77"/>
      <c r="I11" s="60">
        <f>D11-AS11</f>
        <v>6.92</v>
      </c>
      <c r="J11" s="77"/>
      <c r="K11" s="77"/>
      <c r="L11" s="77"/>
      <c r="M11" s="77"/>
      <c r="N11" s="77"/>
      <c r="O11" s="77"/>
      <c r="P11" s="77"/>
      <c r="Q11" s="55">
        <f t="shared" si="2"/>
        <v>0</v>
      </c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55">
        <f>SUM(R11:AR11,J11:P11,G11:H11)</f>
        <v>0</v>
      </c>
      <c r="AT11" s="58">
        <f>I48</f>
        <v>6.92</v>
      </c>
      <c r="AU11" s="45"/>
    </row>
    <row r="12" spans="1:48" s="61" customFormat="1" ht="15">
      <c r="A12" s="50" t="s">
        <v>3</v>
      </c>
      <c r="B12" s="51" t="s">
        <v>34</v>
      </c>
      <c r="C12" s="58" t="s">
        <v>39</v>
      </c>
      <c r="D12" s="85">
        <v>70.349999999999994</v>
      </c>
      <c r="E12" s="59">
        <f>SUM(G12:I12,K12:P12)</f>
        <v>0</v>
      </c>
      <c r="F12" s="55">
        <f t="shared" ref="F12:F17" si="3">SUM(G12:H12)</f>
        <v>0</v>
      </c>
      <c r="G12" s="77"/>
      <c r="H12" s="77"/>
      <c r="I12" s="77"/>
      <c r="J12" s="60">
        <f>D12-AS12</f>
        <v>68.64</v>
      </c>
      <c r="K12" s="77"/>
      <c r="L12" s="77"/>
      <c r="M12" s="77"/>
      <c r="N12" s="77"/>
      <c r="O12" s="77"/>
      <c r="P12" s="77"/>
      <c r="Q12" s="55">
        <f t="shared" si="2"/>
        <v>1.71</v>
      </c>
      <c r="R12" s="77"/>
      <c r="S12" s="77"/>
      <c r="T12" s="77"/>
      <c r="U12" s="77"/>
      <c r="V12" s="77"/>
      <c r="W12" s="77"/>
      <c r="X12" s="77"/>
      <c r="Y12" s="77"/>
      <c r="Z12" s="77">
        <v>1.71</v>
      </c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55">
        <f>SUM(R12:AR12,K12:P12,G12:I12)</f>
        <v>1.71</v>
      </c>
      <c r="AT12" s="58">
        <f>J48</f>
        <v>68.64</v>
      </c>
      <c r="AU12" s="45"/>
    </row>
    <row r="13" spans="1:48" s="61" customFormat="1" ht="15">
      <c r="A13" s="50" t="s">
        <v>4</v>
      </c>
      <c r="B13" s="51" t="s">
        <v>11</v>
      </c>
      <c r="C13" s="58" t="s">
        <v>22</v>
      </c>
      <c r="D13" s="85">
        <v>21.16</v>
      </c>
      <c r="E13" s="59">
        <f>SUM(G13:J13,L13:P13)</f>
        <v>0</v>
      </c>
      <c r="F13" s="55">
        <f t="shared" si="3"/>
        <v>0</v>
      </c>
      <c r="G13" s="77"/>
      <c r="H13" s="77"/>
      <c r="I13" s="77"/>
      <c r="J13" s="77"/>
      <c r="K13" s="60">
        <f>D13-AS13</f>
        <v>21.16</v>
      </c>
      <c r="L13" s="77"/>
      <c r="M13" s="77"/>
      <c r="N13" s="77"/>
      <c r="O13" s="77"/>
      <c r="P13" s="77"/>
      <c r="Q13" s="55">
        <f t="shared" si="2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55">
        <f>SUM(R13:AR13,L13:P13,G13:J13)</f>
        <v>0</v>
      </c>
      <c r="AT13" s="58">
        <f>K48</f>
        <v>21.16</v>
      </c>
      <c r="AU13" s="45"/>
    </row>
    <row r="14" spans="1:48" s="61" customFormat="1" ht="15">
      <c r="A14" s="50" t="s">
        <v>5</v>
      </c>
      <c r="B14" s="51" t="s">
        <v>12</v>
      </c>
      <c r="C14" s="58" t="s">
        <v>23</v>
      </c>
      <c r="D14" s="85">
        <v>0</v>
      </c>
      <c r="E14" s="59">
        <f>SUM(G14:K14,M14:P14)</f>
        <v>0</v>
      </c>
      <c r="F14" s="55">
        <f t="shared" si="3"/>
        <v>0</v>
      </c>
      <c r="G14" s="77"/>
      <c r="H14" s="77"/>
      <c r="I14" s="77"/>
      <c r="J14" s="77"/>
      <c r="K14" s="77"/>
      <c r="L14" s="60">
        <f>D14-AS14</f>
        <v>0</v>
      </c>
      <c r="M14" s="77"/>
      <c r="N14" s="77"/>
      <c r="O14" s="77"/>
      <c r="P14" s="77"/>
      <c r="Q14" s="55">
        <f t="shared" si="2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55">
        <f>SUM(R14:AR14,M14:P14,G14:K14)</f>
        <v>0</v>
      </c>
      <c r="AT14" s="58">
        <f>L48</f>
        <v>0</v>
      </c>
      <c r="AU14" s="45"/>
    </row>
    <row r="15" spans="1:48" s="61" customFormat="1" ht="15">
      <c r="A15" s="50" t="s">
        <v>36</v>
      </c>
      <c r="B15" s="51" t="s">
        <v>35</v>
      </c>
      <c r="C15" s="58" t="s">
        <v>40</v>
      </c>
      <c r="D15" s="85">
        <v>0.27</v>
      </c>
      <c r="E15" s="59">
        <f>SUM(G15:L15,N15:P15)</f>
        <v>0</v>
      </c>
      <c r="F15" s="55">
        <f t="shared" si="3"/>
        <v>0</v>
      </c>
      <c r="G15" s="77"/>
      <c r="H15" s="77"/>
      <c r="I15" s="77"/>
      <c r="J15" s="77"/>
      <c r="K15" s="77"/>
      <c r="L15" s="77"/>
      <c r="M15" s="60">
        <f>D15-AS15</f>
        <v>0.27</v>
      </c>
      <c r="N15" s="77"/>
      <c r="O15" s="77"/>
      <c r="P15" s="77"/>
      <c r="Q15" s="55">
        <f t="shared" si="2"/>
        <v>0</v>
      </c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55">
        <f>SUM(R15:AR15,N15:P15,G15:L15)</f>
        <v>0</v>
      </c>
      <c r="AT15" s="58">
        <f>M48</f>
        <v>0.27</v>
      </c>
      <c r="AU15" s="45"/>
    </row>
    <row r="16" spans="1:48" s="61" customFormat="1" ht="15">
      <c r="A16" s="50" t="s">
        <v>37</v>
      </c>
      <c r="B16" s="51" t="s">
        <v>83</v>
      </c>
      <c r="C16" s="58" t="s">
        <v>71</v>
      </c>
      <c r="D16" s="85">
        <v>10.42</v>
      </c>
      <c r="E16" s="59">
        <f>SUM(G16:M16,O16:P16)</f>
        <v>0</v>
      </c>
      <c r="F16" s="55">
        <f t="shared" si="3"/>
        <v>0</v>
      </c>
      <c r="G16" s="77"/>
      <c r="H16" s="77"/>
      <c r="I16" s="77"/>
      <c r="J16" s="77"/>
      <c r="K16" s="77"/>
      <c r="L16" s="77"/>
      <c r="M16" s="77"/>
      <c r="N16" s="60">
        <f>D16-AS16</f>
        <v>10.42</v>
      </c>
      <c r="O16" s="77"/>
      <c r="P16" s="77"/>
      <c r="Q16" s="55">
        <f t="shared" si="2"/>
        <v>0</v>
      </c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55">
        <f>SUM(R16:AR16,O16:P16,G16:M16)</f>
        <v>0</v>
      </c>
      <c r="AT16" s="58">
        <f>N48</f>
        <v>10.42</v>
      </c>
      <c r="AU16" s="45"/>
    </row>
    <row r="17" spans="1:47" s="61" customFormat="1" ht="15">
      <c r="A17" s="50" t="s">
        <v>47</v>
      </c>
      <c r="B17" s="51" t="s">
        <v>45</v>
      </c>
      <c r="C17" s="58" t="s">
        <v>46</v>
      </c>
      <c r="D17" s="85">
        <v>0</v>
      </c>
      <c r="E17" s="59">
        <f>SUM(G17:N17,P17)</f>
        <v>0</v>
      </c>
      <c r="F17" s="55">
        <f t="shared" si="3"/>
        <v>0</v>
      </c>
      <c r="G17" s="77"/>
      <c r="H17" s="77"/>
      <c r="I17" s="77"/>
      <c r="J17" s="77"/>
      <c r="K17" s="77"/>
      <c r="L17" s="77"/>
      <c r="M17" s="77"/>
      <c r="N17" s="77"/>
      <c r="O17" s="60">
        <f>D17-AS17</f>
        <v>0</v>
      </c>
      <c r="P17" s="77"/>
      <c r="Q17" s="55">
        <f t="shared" si="2"/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55">
        <f>SUM(R17:AR17,P17,G17:N17)</f>
        <v>0</v>
      </c>
      <c r="AT17" s="58">
        <f>O48</f>
        <v>0</v>
      </c>
      <c r="AU17" s="45"/>
    </row>
    <row r="18" spans="1:47" s="61" customFormat="1" ht="15">
      <c r="A18" s="50" t="s">
        <v>176</v>
      </c>
      <c r="B18" s="51" t="s">
        <v>52</v>
      </c>
      <c r="C18" s="58" t="s">
        <v>53</v>
      </c>
      <c r="D18" s="85">
        <v>15.21</v>
      </c>
      <c r="E18" s="59">
        <f>SUM(G18:O18)</f>
        <v>0</v>
      </c>
      <c r="F18" s="55">
        <f>SUM(G18:H18)</f>
        <v>0</v>
      </c>
      <c r="G18" s="77"/>
      <c r="H18" s="77"/>
      <c r="I18" s="77"/>
      <c r="J18" s="77"/>
      <c r="K18" s="77"/>
      <c r="L18" s="77"/>
      <c r="M18" s="77"/>
      <c r="N18" s="77"/>
      <c r="O18" s="77"/>
      <c r="P18" s="60">
        <f>D18-AS18</f>
        <v>15.21</v>
      </c>
      <c r="Q18" s="55">
        <f>SUM(R18:AQ18)</f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55">
        <f>SUM(R18:AR18,G18:O18)</f>
        <v>0</v>
      </c>
      <c r="AT18" s="58">
        <f>P48</f>
        <v>22.21</v>
      </c>
      <c r="AU18" s="45"/>
    </row>
    <row r="19" spans="1:47" s="61" customFormat="1" ht="15">
      <c r="A19" s="50">
        <v>2</v>
      </c>
      <c r="B19" s="50" t="s">
        <v>32</v>
      </c>
      <c r="C19" s="58" t="s">
        <v>24</v>
      </c>
      <c r="D19" s="85">
        <v>144.27000000000001</v>
      </c>
      <c r="E19" s="59">
        <f>SUM(G19:P19)</f>
        <v>0</v>
      </c>
      <c r="F19" s="55">
        <f t="shared" ref="F19:F46" si="4">SUM(G19:H19)</f>
        <v>0</v>
      </c>
      <c r="G19" s="55">
        <f>SUM(G20:G45)</f>
        <v>0</v>
      </c>
      <c r="H19" s="55">
        <f t="shared" ref="H19:P19" si="5">SUM(H20:H45)</f>
        <v>0</v>
      </c>
      <c r="I19" s="55">
        <f t="shared" si="5"/>
        <v>0</v>
      </c>
      <c r="J19" s="55">
        <f t="shared" si="5"/>
        <v>0</v>
      </c>
      <c r="K19" s="55">
        <f t="shared" si="5"/>
        <v>0</v>
      </c>
      <c r="L19" s="55">
        <f t="shared" si="5"/>
        <v>0</v>
      </c>
      <c r="M19" s="55">
        <f t="shared" si="5"/>
        <v>0</v>
      </c>
      <c r="N19" s="55">
        <f t="shared" si="5"/>
        <v>0</v>
      </c>
      <c r="O19" s="55">
        <f t="shared" si="5"/>
        <v>0</v>
      </c>
      <c r="P19" s="55">
        <f t="shared" si="5"/>
        <v>0</v>
      </c>
      <c r="Q19" s="60">
        <f>D19-AS19</f>
        <v>144.16</v>
      </c>
      <c r="R19" s="55">
        <f>SUM(R21:R45)</f>
        <v>0</v>
      </c>
      <c r="S19" s="55">
        <f>SUM(S22:S45,S20)</f>
        <v>0</v>
      </c>
      <c r="T19" s="55">
        <f>SUM(T20:T21,T23:T45)</f>
        <v>0</v>
      </c>
      <c r="U19" s="55">
        <f>SUM(U20:U22,U24:U45)</f>
        <v>0</v>
      </c>
      <c r="V19" s="55">
        <f>SUM(V20:V23,V25:V45)</f>
        <v>0</v>
      </c>
      <c r="W19" s="55">
        <f>SUM(W20:W24,W26:W45)</f>
        <v>0</v>
      </c>
      <c r="X19" s="55">
        <f>SUM(X20:X25,X27:X45)</f>
        <v>0</v>
      </c>
      <c r="Y19" s="55">
        <f>SUM(Y20:Y26,Y28:Y45)</f>
        <v>0</v>
      </c>
      <c r="Z19" s="55">
        <f>SUM(Z20:Z27,Z29:Z45)</f>
        <v>0</v>
      </c>
      <c r="AA19" s="55">
        <f>SUM(AA20:AA28,AA30:AA45)</f>
        <v>0</v>
      </c>
      <c r="AB19" s="55">
        <f>SUM(AB20:AB29,AB31:AB45)</f>
        <v>0</v>
      </c>
      <c r="AC19" s="55">
        <f>SUM(AC20:AC30,AC32:AC45)</f>
        <v>0</v>
      </c>
      <c r="AD19" s="55">
        <f>SUM(AD20:AD31,AD33:AD45)</f>
        <v>0.11</v>
      </c>
      <c r="AE19" s="55">
        <f>SUM(AE20:AE32,AE34:AE45)</f>
        <v>0</v>
      </c>
      <c r="AF19" s="55">
        <f>SUM(AF20:AF33,AF35:AF45)</f>
        <v>0</v>
      </c>
      <c r="AG19" s="55">
        <f>SUM(AG20:AG34,AG36:AG45)</f>
        <v>0</v>
      </c>
      <c r="AH19" s="55">
        <f>SUM(AH20:AH35,AH37:AH45)</f>
        <v>0</v>
      </c>
      <c r="AI19" s="55">
        <f>SUM(AI20:AI36,AI38:AI45)</f>
        <v>0</v>
      </c>
      <c r="AJ19" s="55">
        <f>SUM(AJ20:AJ37,AJ39:AJ45)</f>
        <v>0</v>
      </c>
      <c r="AK19" s="55">
        <f>SUM(AK20:AK38,AK40:AK45)</f>
        <v>0</v>
      </c>
      <c r="AL19" s="55">
        <f>SUM(AL20:AL39,AL41:AL45)</f>
        <v>0</v>
      </c>
      <c r="AM19" s="55">
        <f>SUM(AM20:AM40,AM42:AM45)</f>
        <v>0</v>
      </c>
      <c r="AN19" s="55">
        <f>SUM(AN20:AN41,AN43:AN45)</f>
        <v>0</v>
      </c>
      <c r="AO19" s="55">
        <f>SUM(AO20:AO42,AO44:AO45)</f>
        <v>0</v>
      </c>
      <c r="AP19" s="55">
        <f>SUM(AP20:AP43,AP45)</f>
        <v>0</v>
      </c>
      <c r="AQ19" s="55">
        <f>SUM(AQ20:AQ44)</f>
        <v>0</v>
      </c>
      <c r="AR19" s="55">
        <f>SUM(AR20:AR45)</f>
        <v>0</v>
      </c>
      <c r="AS19" s="55">
        <f>SUM(AS20:AS45)</f>
        <v>0.11</v>
      </c>
      <c r="AT19" s="58">
        <f>Q48</f>
        <v>163.22999999999999</v>
      </c>
      <c r="AU19" s="45"/>
    </row>
    <row r="20" spans="1:47" s="61" customFormat="1" ht="15">
      <c r="A20" s="50" t="s">
        <v>17</v>
      </c>
      <c r="B20" s="51" t="s">
        <v>13</v>
      </c>
      <c r="C20" s="58" t="s">
        <v>25</v>
      </c>
      <c r="D20" s="85">
        <v>0</v>
      </c>
      <c r="E20" s="59">
        <f>SUM(G20:P20)</f>
        <v>0</v>
      </c>
      <c r="F20" s="55">
        <f t="shared" si="4"/>
        <v>0</v>
      </c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55">
        <f>SUM(S20:AQ20)</f>
        <v>0</v>
      </c>
      <c r="R20" s="60">
        <f>D20-AS20</f>
        <v>0</v>
      </c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55">
        <f>SUM(S20:AR20,G20:P20)</f>
        <v>0</v>
      </c>
      <c r="AT20" s="58">
        <f>R48</f>
        <v>0</v>
      </c>
      <c r="AU20" s="45"/>
    </row>
    <row r="21" spans="1:47" s="61" customFormat="1" ht="15">
      <c r="A21" s="50" t="s">
        <v>6</v>
      </c>
      <c r="B21" s="51" t="s">
        <v>14</v>
      </c>
      <c r="C21" s="58" t="s">
        <v>26</v>
      </c>
      <c r="D21" s="85">
        <v>0</v>
      </c>
      <c r="E21" s="59">
        <f t="shared" ref="E21:E46" si="6">SUM(G21:P21)</f>
        <v>0</v>
      </c>
      <c r="F21" s="55">
        <f t="shared" si="4"/>
        <v>0</v>
      </c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55">
        <f>SUM(R21,T21:AQ21)</f>
        <v>0</v>
      </c>
      <c r="R21" s="77"/>
      <c r="S21" s="60">
        <f>D21-AS21</f>
        <v>0</v>
      </c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55">
        <f>SUM(T21:AR21,R21,G21:P21)</f>
        <v>0</v>
      </c>
      <c r="AT21" s="58">
        <f>S48</f>
        <v>0</v>
      </c>
      <c r="AU21" s="45"/>
    </row>
    <row r="22" spans="1:47" s="61" customFormat="1" ht="15">
      <c r="A22" s="50" t="s">
        <v>7</v>
      </c>
      <c r="B22" s="51" t="s">
        <v>15</v>
      </c>
      <c r="C22" s="58" t="s">
        <v>118</v>
      </c>
      <c r="D22" s="85">
        <v>0</v>
      </c>
      <c r="E22" s="59">
        <f t="shared" si="6"/>
        <v>0</v>
      </c>
      <c r="F22" s="55">
        <f t="shared" si="4"/>
        <v>0</v>
      </c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55">
        <f>SUM(R22:S22,U22:AQ22)</f>
        <v>0</v>
      </c>
      <c r="R22" s="77"/>
      <c r="S22" s="77"/>
      <c r="T22" s="60">
        <f>D22-AS22</f>
        <v>0</v>
      </c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5">
        <f>SUM(U22:AR22,R22:S22,G22:P22)</f>
        <v>0</v>
      </c>
      <c r="AT22" s="58">
        <f>T48</f>
        <v>0</v>
      </c>
      <c r="AU22" s="45"/>
    </row>
    <row r="23" spans="1:47" s="61" customFormat="1" ht="15">
      <c r="A23" s="50" t="s">
        <v>8</v>
      </c>
      <c r="B23" s="51" t="s">
        <v>80</v>
      </c>
      <c r="C23" s="58" t="s">
        <v>121</v>
      </c>
      <c r="D23" s="85">
        <v>0</v>
      </c>
      <c r="E23" s="59">
        <f t="shared" si="6"/>
        <v>0</v>
      </c>
      <c r="F23" s="55">
        <f t="shared" si="4"/>
        <v>0</v>
      </c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55">
        <f>SUM(R23:T23,V23:AQ23)</f>
        <v>0</v>
      </c>
      <c r="R23" s="77"/>
      <c r="S23" s="77"/>
      <c r="T23" s="77"/>
      <c r="U23" s="60">
        <f>D23-AS23</f>
        <v>0</v>
      </c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55">
        <f>SUM(V23:AR23,R23:T23,G23:P23)</f>
        <v>0</v>
      </c>
      <c r="AT23" s="58">
        <f>U48</f>
        <v>0</v>
      </c>
      <c r="AU23" s="45"/>
    </row>
    <row r="24" spans="1:47" s="61" customFormat="1" ht="15">
      <c r="A24" s="50" t="s">
        <v>9</v>
      </c>
      <c r="B24" s="51" t="s">
        <v>84</v>
      </c>
      <c r="C24" s="58" t="s">
        <v>122</v>
      </c>
      <c r="D24" s="85">
        <v>0</v>
      </c>
      <c r="E24" s="59">
        <f t="shared" si="6"/>
        <v>0</v>
      </c>
      <c r="F24" s="55">
        <f t="shared" si="4"/>
        <v>0</v>
      </c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55">
        <f>SUM(R24:U24,W24:AQ24)</f>
        <v>0</v>
      </c>
      <c r="R24" s="77"/>
      <c r="S24" s="77"/>
      <c r="T24" s="77"/>
      <c r="U24" s="77"/>
      <c r="V24" s="60">
        <f>D24-AS24</f>
        <v>0</v>
      </c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55">
        <f>SUM(W24:AR24,R24:U24,G24:P24)</f>
        <v>0</v>
      </c>
      <c r="AT24" s="58">
        <f>V48</f>
        <v>0</v>
      </c>
      <c r="AU24" s="45"/>
    </row>
    <row r="25" spans="1:47" s="61" customFormat="1" ht="15">
      <c r="A25" s="50" t="s">
        <v>10</v>
      </c>
      <c r="B25" s="51" t="s">
        <v>85</v>
      </c>
      <c r="C25" s="58" t="s">
        <v>120</v>
      </c>
      <c r="D25" s="85">
        <v>0</v>
      </c>
      <c r="E25" s="59">
        <f t="shared" si="6"/>
        <v>0</v>
      </c>
      <c r="F25" s="55">
        <f t="shared" si="4"/>
        <v>0</v>
      </c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55">
        <f>SUM(R25:V25,X25:AQ25)</f>
        <v>0</v>
      </c>
      <c r="R25" s="77"/>
      <c r="S25" s="77"/>
      <c r="T25" s="77"/>
      <c r="U25" s="77"/>
      <c r="V25" s="77"/>
      <c r="W25" s="60">
        <f>D25-AS25</f>
        <v>0</v>
      </c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55">
        <f>SUM(X25:AR25,R25:V25,G25:P25)</f>
        <v>0</v>
      </c>
      <c r="AT25" s="58">
        <f>W48</f>
        <v>0</v>
      </c>
      <c r="AU25" s="45"/>
    </row>
    <row r="26" spans="1:47" s="61" customFormat="1" ht="18">
      <c r="A26" s="50" t="s">
        <v>18</v>
      </c>
      <c r="B26" s="51" t="s">
        <v>86</v>
      </c>
      <c r="C26" s="58" t="s">
        <v>48</v>
      </c>
      <c r="D26" s="85">
        <v>0</v>
      </c>
      <c r="E26" s="59">
        <f t="shared" si="6"/>
        <v>0</v>
      </c>
      <c r="F26" s="55">
        <f t="shared" si="4"/>
        <v>0</v>
      </c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55">
        <f>SUM(R26:W26,Y26:AQ26)</f>
        <v>0</v>
      </c>
      <c r="R26" s="77"/>
      <c r="S26" s="77"/>
      <c r="T26" s="77"/>
      <c r="U26" s="77"/>
      <c r="V26" s="77"/>
      <c r="W26" s="77"/>
      <c r="X26" s="60">
        <f>D26-AS26</f>
        <v>0</v>
      </c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55">
        <f>SUM(Y26:AR26,R26:W26,G26:P26)</f>
        <v>0</v>
      </c>
      <c r="AT26" s="58">
        <f>X48</f>
        <v>8</v>
      </c>
      <c r="AU26" s="45"/>
    </row>
    <row r="27" spans="1:47" s="61" customFormat="1" ht="20.25" customHeight="1">
      <c r="A27" s="50" t="s">
        <v>19</v>
      </c>
      <c r="B27" s="51" t="s">
        <v>87</v>
      </c>
      <c r="C27" s="58" t="s">
        <v>41</v>
      </c>
      <c r="D27" s="85">
        <v>0</v>
      </c>
      <c r="E27" s="59">
        <f t="shared" si="6"/>
        <v>0</v>
      </c>
      <c r="F27" s="55">
        <f t="shared" si="4"/>
        <v>0</v>
      </c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55">
        <f>SUM(R27:X27,Z27:AQ27)</f>
        <v>0</v>
      </c>
      <c r="R27" s="77"/>
      <c r="S27" s="77"/>
      <c r="T27" s="77"/>
      <c r="U27" s="77"/>
      <c r="V27" s="77"/>
      <c r="W27" s="77"/>
      <c r="X27" s="77"/>
      <c r="Y27" s="60">
        <f>D27-AS27</f>
        <v>0</v>
      </c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55">
        <f>SUM(Z27:AR27,R27:X27,G27:P27)</f>
        <v>0</v>
      </c>
      <c r="AT27" s="58">
        <f>Y48</f>
        <v>0</v>
      </c>
      <c r="AU27" s="45"/>
    </row>
    <row r="28" spans="1:47" s="61" customFormat="1" ht="20.25" customHeight="1">
      <c r="A28" s="50" t="s">
        <v>42</v>
      </c>
      <c r="B28" s="51" t="s">
        <v>126</v>
      </c>
      <c r="C28" s="58" t="s">
        <v>27</v>
      </c>
      <c r="D28" s="85">
        <v>66.550000000000011</v>
      </c>
      <c r="E28" s="59">
        <f t="shared" si="6"/>
        <v>0</v>
      </c>
      <c r="F28" s="55">
        <f t="shared" si="4"/>
        <v>0</v>
      </c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55">
        <f>SUM(R28:Y28,AA28:AQ28)</f>
        <v>0.03</v>
      </c>
      <c r="R28" s="77"/>
      <c r="S28" s="77"/>
      <c r="T28" s="77"/>
      <c r="U28" s="77"/>
      <c r="V28" s="77"/>
      <c r="W28" s="77"/>
      <c r="X28" s="77"/>
      <c r="Y28" s="77"/>
      <c r="Z28" s="60">
        <f>D28-AS28</f>
        <v>66.52000000000001</v>
      </c>
      <c r="AA28" s="77"/>
      <c r="AB28" s="77"/>
      <c r="AC28" s="77"/>
      <c r="AD28" s="77">
        <v>0.03</v>
      </c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55">
        <f>SUM(AA28:AR28,R28:Y28,G28:P28)</f>
        <v>0.03</v>
      </c>
      <c r="AT28" s="58">
        <f>Z48</f>
        <v>70.010000000000005</v>
      </c>
      <c r="AU28" s="45"/>
    </row>
    <row r="29" spans="1:47" s="61" customFormat="1" ht="15">
      <c r="A29" s="50" t="s">
        <v>125</v>
      </c>
      <c r="B29" s="51" t="s">
        <v>101</v>
      </c>
      <c r="C29" s="51" t="s">
        <v>140</v>
      </c>
      <c r="D29" s="85">
        <v>0</v>
      </c>
      <c r="E29" s="59">
        <f t="shared" si="6"/>
        <v>0</v>
      </c>
      <c r="F29" s="55">
        <f t="shared" si="4"/>
        <v>0</v>
      </c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55">
        <f>SUM(R29:Z29,AB29:AQ29)</f>
        <v>0</v>
      </c>
      <c r="R29" s="77"/>
      <c r="S29" s="77"/>
      <c r="T29" s="77"/>
      <c r="U29" s="77"/>
      <c r="V29" s="77"/>
      <c r="W29" s="77"/>
      <c r="X29" s="77"/>
      <c r="Y29" s="77"/>
      <c r="Z29" s="77"/>
      <c r="AA29" s="60">
        <f>D29-AS29</f>
        <v>0</v>
      </c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55">
        <f>SUM(AB29:AR29,R29:Z29,G29:P29)</f>
        <v>0</v>
      </c>
      <c r="AT29" s="58">
        <f>AA48</f>
        <v>0</v>
      </c>
      <c r="AU29" s="45"/>
    </row>
    <row r="30" spans="1:47" s="61" customFormat="1" ht="15">
      <c r="A30" s="50" t="s">
        <v>167</v>
      </c>
      <c r="B30" s="51" t="s">
        <v>116</v>
      </c>
      <c r="C30" s="58" t="s">
        <v>119</v>
      </c>
      <c r="D30" s="85">
        <v>0</v>
      </c>
      <c r="E30" s="59">
        <f t="shared" si="6"/>
        <v>0</v>
      </c>
      <c r="F30" s="55">
        <f t="shared" si="4"/>
        <v>0</v>
      </c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55">
        <f>SUM(R30:AA30,AC30:AQ30)</f>
        <v>0</v>
      </c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60">
        <f>D30-AS30</f>
        <v>0</v>
      </c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55">
        <f>SUM(AC30:AR30,R30:AA30,G30:P30)</f>
        <v>0</v>
      </c>
      <c r="AT30" s="58">
        <f>AB48</f>
        <v>0</v>
      </c>
      <c r="AU30" s="45"/>
    </row>
    <row r="31" spans="1:47" s="61" customFormat="1" ht="15">
      <c r="A31" s="50" t="s">
        <v>168</v>
      </c>
      <c r="B31" s="51" t="s">
        <v>81</v>
      </c>
      <c r="C31" s="58" t="s">
        <v>70</v>
      </c>
      <c r="D31" s="85">
        <v>0</v>
      </c>
      <c r="E31" s="59">
        <f t="shared" si="6"/>
        <v>0</v>
      </c>
      <c r="F31" s="55">
        <f t="shared" si="4"/>
        <v>0</v>
      </c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55">
        <f>SUM(R31:AB31,AD31:AQ31)</f>
        <v>0</v>
      </c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60">
        <f>D31-AS31</f>
        <v>0</v>
      </c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55">
        <f>SUM(AD31:AR31,R31:AB31,G31:P31)</f>
        <v>0</v>
      </c>
      <c r="AT31" s="58">
        <f>AC48</f>
        <v>1</v>
      </c>
      <c r="AU31" s="45"/>
    </row>
    <row r="32" spans="1:47" s="61" customFormat="1" ht="15">
      <c r="A32" s="50" t="s">
        <v>169</v>
      </c>
      <c r="B32" s="51" t="s">
        <v>88</v>
      </c>
      <c r="C32" s="58" t="s">
        <v>93</v>
      </c>
      <c r="D32" s="85">
        <v>34.46</v>
      </c>
      <c r="E32" s="59">
        <f t="shared" si="6"/>
        <v>0</v>
      </c>
      <c r="F32" s="55">
        <f t="shared" si="4"/>
        <v>0</v>
      </c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55">
        <f>SUM(R32:AC32,AE32:AQ32)</f>
        <v>0</v>
      </c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60">
        <f>D32-AS32</f>
        <v>34.46</v>
      </c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55">
        <f>SUM(AE32:AR32,R32:AC32,G32:P32)</f>
        <v>0</v>
      </c>
      <c r="AT32" s="58">
        <f>AD48</f>
        <v>38.369999999999997</v>
      </c>
      <c r="AU32" s="45"/>
    </row>
    <row r="33" spans="1:47" s="61" customFormat="1" ht="15">
      <c r="A33" s="50" t="s">
        <v>170</v>
      </c>
      <c r="B33" s="51" t="s">
        <v>89</v>
      </c>
      <c r="C33" s="58" t="s">
        <v>94</v>
      </c>
      <c r="D33" s="85">
        <v>0</v>
      </c>
      <c r="E33" s="59">
        <f t="shared" si="6"/>
        <v>0</v>
      </c>
      <c r="F33" s="55">
        <f t="shared" si="4"/>
        <v>0</v>
      </c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55">
        <f>SUM(R33:AD33,AF33:AQ33)</f>
        <v>0</v>
      </c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60">
        <f>D33-AS33</f>
        <v>0</v>
      </c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55">
        <f>SUM(AF33:AR33,R33:AD33,G33:P33)</f>
        <v>0</v>
      </c>
      <c r="AT33" s="58">
        <f>AE48</f>
        <v>0</v>
      </c>
      <c r="AU33" s="45"/>
    </row>
    <row r="34" spans="1:47" s="61" customFormat="1" ht="15">
      <c r="A34" s="50" t="s">
        <v>171</v>
      </c>
      <c r="B34" s="51" t="s">
        <v>90</v>
      </c>
      <c r="C34" s="58" t="s">
        <v>98</v>
      </c>
      <c r="D34" s="85">
        <v>0.26</v>
      </c>
      <c r="E34" s="59">
        <f t="shared" si="6"/>
        <v>0</v>
      </c>
      <c r="F34" s="55">
        <f t="shared" si="4"/>
        <v>0</v>
      </c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55">
        <f>SUM(R34:AE34,AG34:AQ34)</f>
        <v>0</v>
      </c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60">
        <f>D34-AS34</f>
        <v>0.26</v>
      </c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55">
        <f>SUM(AG34:AR34,R34:AE34,G34:P34)</f>
        <v>0</v>
      </c>
      <c r="AT34" s="58">
        <f>AF48</f>
        <v>0.26</v>
      </c>
      <c r="AU34" s="45"/>
    </row>
    <row r="35" spans="1:47" s="61" customFormat="1" ht="18">
      <c r="A35" s="50" t="s">
        <v>172</v>
      </c>
      <c r="B35" s="51" t="s">
        <v>113</v>
      </c>
      <c r="C35" s="58" t="s">
        <v>95</v>
      </c>
      <c r="D35" s="85">
        <v>0</v>
      </c>
      <c r="E35" s="59">
        <f t="shared" si="6"/>
        <v>0</v>
      </c>
      <c r="F35" s="55">
        <f t="shared" si="4"/>
        <v>0</v>
      </c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55">
        <f>SUM(R35:AF35,AH35:AQ35)</f>
        <v>0</v>
      </c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60">
        <f>D35-AS35</f>
        <v>0</v>
      </c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55">
        <f>SUM(AH35:AR35,R35:AF35,G35:P35)</f>
        <v>0</v>
      </c>
      <c r="AT35" s="58">
        <f>AG48</f>
        <v>0</v>
      </c>
      <c r="AU35" s="45"/>
    </row>
    <row r="36" spans="1:47" s="61" customFormat="1" ht="15">
      <c r="A36" s="50" t="s">
        <v>173</v>
      </c>
      <c r="B36" s="51" t="s">
        <v>117</v>
      </c>
      <c r="C36" s="58" t="s">
        <v>114</v>
      </c>
      <c r="D36" s="85">
        <v>0</v>
      </c>
      <c r="E36" s="59">
        <f t="shared" si="6"/>
        <v>0</v>
      </c>
      <c r="F36" s="55">
        <f t="shared" si="4"/>
        <v>0</v>
      </c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55">
        <f>SUM(R36:AG36,AI36:AQ36)</f>
        <v>0</v>
      </c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60">
        <f>D36-AS36</f>
        <v>0</v>
      </c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55">
        <f>SUM(AI36:AR36,R36:AG36,G36:P36)</f>
        <v>0</v>
      </c>
      <c r="AT36" s="58">
        <f>AH48</f>
        <v>0</v>
      </c>
      <c r="AU36" s="45"/>
    </row>
    <row r="37" spans="1:47" s="61" customFormat="1" ht="15">
      <c r="A37" s="50" t="s">
        <v>174</v>
      </c>
      <c r="B37" s="51" t="s">
        <v>91</v>
      </c>
      <c r="C37" s="58" t="s">
        <v>96</v>
      </c>
      <c r="D37" s="85">
        <v>0.05</v>
      </c>
      <c r="E37" s="59">
        <f t="shared" si="6"/>
        <v>0</v>
      </c>
      <c r="F37" s="55">
        <f t="shared" si="4"/>
        <v>0</v>
      </c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55">
        <f>SUM(R37:AH37,AJ37:AQ37)</f>
        <v>0</v>
      </c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60">
        <f>D37-AS37</f>
        <v>0.05</v>
      </c>
      <c r="AJ37" s="77"/>
      <c r="AK37" s="77"/>
      <c r="AL37" s="77"/>
      <c r="AM37" s="77"/>
      <c r="AN37" s="77"/>
      <c r="AO37" s="77"/>
      <c r="AP37" s="77"/>
      <c r="AQ37" s="77"/>
      <c r="AR37" s="77"/>
      <c r="AS37" s="55">
        <f>SUM(AJ37:AR37,R37:AH37,G37:P37)</f>
        <v>0</v>
      </c>
      <c r="AT37" s="58">
        <f>AI48</f>
        <v>0.05</v>
      </c>
      <c r="AU37" s="45"/>
    </row>
    <row r="38" spans="1:47" s="61" customFormat="1" ht="18">
      <c r="A38" s="50" t="s">
        <v>175</v>
      </c>
      <c r="B38" s="51" t="s">
        <v>92</v>
      </c>
      <c r="C38" s="58" t="s">
        <v>43</v>
      </c>
      <c r="D38" s="85">
        <v>13.9</v>
      </c>
      <c r="E38" s="59">
        <f t="shared" si="6"/>
        <v>0</v>
      </c>
      <c r="F38" s="55">
        <f t="shared" si="4"/>
        <v>0</v>
      </c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55">
        <f>SUM(R38:AI38,AK38:AQ38)</f>
        <v>0</v>
      </c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60">
        <f>D38-AS38</f>
        <v>13.9</v>
      </c>
      <c r="AK38" s="77"/>
      <c r="AL38" s="77"/>
      <c r="AM38" s="77"/>
      <c r="AN38" s="77"/>
      <c r="AO38" s="77"/>
      <c r="AP38" s="77"/>
      <c r="AQ38" s="77"/>
      <c r="AR38" s="77"/>
      <c r="AS38" s="55">
        <f>SUM(AK38:AR38,R38:AI38,G38:P38)</f>
        <v>0</v>
      </c>
      <c r="AT38" s="58">
        <f>AJ48</f>
        <v>15.9</v>
      </c>
      <c r="AU38" s="45"/>
    </row>
    <row r="39" spans="1:47" s="61" customFormat="1" ht="18">
      <c r="A39" s="50" t="s">
        <v>177</v>
      </c>
      <c r="B39" s="51" t="s">
        <v>99</v>
      </c>
      <c r="C39" s="58" t="s">
        <v>49</v>
      </c>
      <c r="D39" s="85">
        <v>0</v>
      </c>
      <c r="E39" s="59">
        <f t="shared" si="6"/>
        <v>0</v>
      </c>
      <c r="F39" s="55">
        <f t="shared" si="4"/>
        <v>0</v>
      </c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55">
        <f>SUM(R39:AJ39,AL39:AQ39)</f>
        <v>0</v>
      </c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60">
        <f>D39-AS39</f>
        <v>0</v>
      </c>
      <c r="AL39" s="77"/>
      <c r="AM39" s="77"/>
      <c r="AN39" s="77"/>
      <c r="AO39" s="77"/>
      <c r="AP39" s="77"/>
      <c r="AQ39" s="77"/>
      <c r="AR39" s="77"/>
      <c r="AS39" s="55">
        <f>SUM(AL39:AR39,R39:AJ39,G39:P39)</f>
        <v>0</v>
      </c>
      <c r="AT39" s="58">
        <f>AK48</f>
        <v>0</v>
      </c>
      <c r="AU39" s="45"/>
    </row>
    <row r="40" spans="1:47" s="61" customFormat="1" ht="15">
      <c r="A40" s="50" t="s">
        <v>178</v>
      </c>
      <c r="B40" s="51" t="s">
        <v>144</v>
      </c>
      <c r="C40" s="58" t="s">
        <v>142</v>
      </c>
      <c r="D40" s="85">
        <v>1</v>
      </c>
      <c r="E40" s="59">
        <f t="shared" si="6"/>
        <v>0</v>
      </c>
      <c r="F40" s="55">
        <f t="shared" si="4"/>
        <v>0</v>
      </c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55">
        <f>SUM(R40:AK40,AM40:AQ40)</f>
        <v>0.08</v>
      </c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>
        <v>0.08</v>
      </c>
      <c r="AE40" s="77"/>
      <c r="AF40" s="77"/>
      <c r="AG40" s="77"/>
      <c r="AH40" s="77"/>
      <c r="AI40" s="77"/>
      <c r="AJ40" s="77"/>
      <c r="AK40" s="77"/>
      <c r="AL40" s="60">
        <f>D40-AS40</f>
        <v>0.92</v>
      </c>
      <c r="AM40" s="77"/>
      <c r="AN40" s="77"/>
      <c r="AO40" s="77"/>
      <c r="AP40" s="77"/>
      <c r="AQ40" s="77"/>
      <c r="AR40" s="77"/>
      <c r="AS40" s="55">
        <f>SUM(AM40:AR40,R40:AK40,G40:P40)</f>
        <v>0.08</v>
      </c>
      <c r="AT40" s="58">
        <f>AL48</f>
        <v>1.59</v>
      </c>
      <c r="AU40" s="45"/>
    </row>
    <row r="41" spans="1:47" s="61" customFormat="1" ht="18">
      <c r="A41" s="50" t="s">
        <v>179</v>
      </c>
      <c r="B41" s="51" t="s">
        <v>145</v>
      </c>
      <c r="C41" s="58" t="s">
        <v>143</v>
      </c>
      <c r="D41" s="85">
        <v>0</v>
      </c>
      <c r="E41" s="59">
        <f t="shared" si="6"/>
        <v>0</v>
      </c>
      <c r="F41" s="55">
        <f t="shared" si="4"/>
        <v>0</v>
      </c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55">
        <f>SUM(R41:AL41,AN41:AQ41)</f>
        <v>0</v>
      </c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60">
        <f>D41-AS41</f>
        <v>0</v>
      </c>
      <c r="AN41" s="77"/>
      <c r="AO41" s="77"/>
      <c r="AP41" s="77"/>
      <c r="AQ41" s="77"/>
      <c r="AR41" s="77"/>
      <c r="AS41" s="55">
        <f>SUM(AN41:AR41,R41:AL41,G41:P41)</f>
        <v>0</v>
      </c>
      <c r="AT41" s="58">
        <f>AM48</f>
        <v>0</v>
      </c>
      <c r="AU41" s="45"/>
    </row>
    <row r="42" spans="1:47" s="61" customFormat="1" ht="15">
      <c r="A42" s="50" t="s">
        <v>180</v>
      </c>
      <c r="B42" s="51" t="s">
        <v>141</v>
      </c>
      <c r="C42" s="58" t="s">
        <v>100</v>
      </c>
      <c r="D42" s="85">
        <v>0.81</v>
      </c>
      <c r="E42" s="59">
        <f t="shared" si="6"/>
        <v>0</v>
      </c>
      <c r="F42" s="55">
        <f t="shared" si="4"/>
        <v>0</v>
      </c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55">
        <f>SUM(R42:AM42,AO42:AQ42)</f>
        <v>0</v>
      </c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60">
        <f>D42-AS42</f>
        <v>0.81</v>
      </c>
      <c r="AO42" s="77"/>
      <c r="AP42" s="77"/>
      <c r="AQ42" s="77"/>
      <c r="AR42" s="77"/>
      <c r="AS42" s="55">
        <f>SUM(AO42:AR42,R42:AM42,G42:P42)</f>
        <v>0</v>
      </c>
      <c r="AT42" s="58">
        <f>AN48</f>
        <v>0.81</v>
      </c>
      <c r="AU42" s="45"/>
    </row>
    <row r="43" spans="1:47" s="61" customFormat="1" ht="15">
      <c r="A43" s="50" t="s">
        <v>181</v>
      </c>
      <c r="B43" s="51" t="s">
        <v>147</v>
      </c>
      <c r="C43" s="58" t="s">
        <v>148</v>
      </c>
      <c r="D43" s="85">
        <v>27.18</v>
      </c>
      <c r="E43" s="59">
        <f t="shared" si="6"/>
        <v>0</v>
      </c>
      <c r="F43" s="55">
        <f t="shared" si="4"/>
        <v>0</v>
      </c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55">
        <f>SUM(R43:AN43,AP43:AQ43)</f>
        <v>0</v>
      </c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60">
        <f>D43-AS43</f>
        <v>27.18</v>
      </c>
      <c r="AP43" s="77"/>
      <c r="AQ43" s="77"/>
      <c r="AR43" s="77"/>
      <c r="AS43" s="55">
        <f>SUM(AP43:AR43,R43:AN43,G43:P43)</f>
        <v>0</v>
      </c>
      <c r="AT43" s="58">
        <f>AO48</f>
        <v>27.18</v>
      </c>
      <c r="AU43" s="45"/>
    </row>
    <row r="44" spans="1:47" s="61" customFormat="1" ht="15">
      <c r="A44" s="50" t="s">
        <v>182</v>
      </c>
      <c r="B44" s="51" t="s">
        <v>146</v>
      </c>
      <c r="C44" s="58" t="s">
        <v>149</v>
      </c>
      <c r="D44" s="85">
        <v>7.0000000000000007E-2</v>
      </c>
      <c r="E44" s="59">
        <f t="shared" si="6"/>
        <v>0</v>
      </c>
      <c r="F44" s="55">
        <f t="shared" si="4"/>
        <v>0</v>
      </c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55">
        <f>SUM(R44:AO44,AQ44)</f>
        <v>0</v>
      </c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60">
        <f>D44-AS44</f>
        <v>7.0000000000000007E-2</v>
      </c>
      <c r="AQ44" s="77"/>
      <c r="AR44" s="77"/>
      <c r="AS44" s="55">
        <f>SUM(AQ44:AR44,R44:AO44,G44:P44)</f>
        <v>0</v>
      </c>
      <c r="AT44" s="58">
        <f>AP48</f>
        <v>7.0000000000000007E-2</v>
      </c>
      <c r="AU44" s="45"/>
    </row>
    <row r="45" spans="1:47" s="61" customFormat="1" ht="15">
      <c r="A45" s="50" t="s">
        <v>183</v>
      </c>
      <c r="B45" s="51" t="s">
        <v>74</v>
      </c>
      <c r="C45" s="58" t="s">
        <v>75</v>
      </c>
      <c r="D45" s="85">
        <v>0</v>
      </c>
      <c r="E45" s="59">
        <f t="shared" si="6"/>
        <v>0</v>
      </c>
      <c r="F45" s="55">
        <f t="shared" si="4"/>
        <v>0</v>
      </c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55">
        <f>SUM(R45:AP45)</f>
        <v>0</v>
      </c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60">
        <f>D45-AS45</f>
        <v>0</v>
      </c>
      <c r="AR45" s="77"/>
      <c r="AS45" s="55">
        <f>SUM(AR45,R45:AP45,G45:P45)</f>
        <v>0</v>
      </c>
      <c r="AT45" s="58">
        <f>AQ48</f>
        <v>0</v>
      </c>
      <c r="AU45" s="45"/>
    </row>
    <row r="46" spans="1:47" s="61" customFormat="1" ht="15">
      <c r="A46" s="63">
        <v>3</v>
      </c>
      <c r="B46" s="64" t="s">
        <v>69</v>
      </c>
      <c r="C46" s="65" t="s">
        <v>82</v>
      </c>
      <c r="D46" s="85">
        <v>13.54</v>
      </c>
      <c r="E46" s="59">
        <f t="shared" si="6"/>
        <v>0</v>
      </c>
      <c r="F46" s="55">
        <f t="shared" si="4"/>
        <v>0</v>
      </c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55">
        <f>SUM(R46:AQ46)</f>
        <v>0.51</v>
      </c>
      <c r="R46" s="77"/>
      <c r="S46" s="77"/>
      <c r="T46" s="77"/>
      <c r="U46" s="77"/>
      <c r="V46" s="77"/>
      <c r="W46" s="77"/>
      <c r="X46" s="77"/>
      <c r="Y46" s="77"/>
      <c r="Z46" s="77">
        <v>0.26</v>
      </c>
      <c r="AA46" s="77"/>
      <c r="AB46" s="77"/>
      <c r="AC46" s="77"/>
      <c r="AD46" s="77"/>
      <c r="AE46" s="77"/>
      <c r="AF46" s="77"/>
      <c r="AG46" s="77"/>
      <c r="AH46" s="77"/>
      <c r="AI46" s="77"/>
      <c r="AJ46" s="77">
        <v>0.25</v>
      </c>
      <c r="AK46" s="77"/>
      <c r="AL46" s="77"/>
      <c r="AM46" s="77"/>
      <c r="AN46" s="77"/>
      <c r="AO46" s="77"/>
      <c r="AP46" s="77"/>
      <c r="AQ46" s="77"/>
      <c r="AR46" s="60">
        <f>D46-AS46</f>
        <v>13.03</v>
      </c>
      <c r="AS46" s="55">
        <f>SUM(R46:AQ46,G46:P46)</f>
        <v>0.51</v>
      </c>
      <c r="AT46" s="58">
        <f>AR48</f>
        <v>13.03</v>
      </c>
      <c r="AU46" s="45"/>
    </row>
    <row r="47" spans="1:47" ht="16.5" customHeight="1">
      <c r="A47" s="66"/>
      <c r="B47" s="67" t="s">
        <v>110</v>
      </c>
      <c r="C47" s="68"/>
      <c r="D47" s="62"/>
      <c r="E47" s="55">
        <f>SUM(G47:P47)</f>
        <v>7</v>
      </c>
      <c r="F47" s="55">
        <f>SUM(G47:H47)</f>
        <v>0</v>
      </c>
      <c r="G47" s="55">
        <f>SUM(G20:G46,G10:G18)</f>
        <v>0</v>
      </c>
      <c r="H47" s="55">
        <f>SUM(H20:H46,H11:H18,H9)</f>
        <v>0</v>
      </c>
      <c r="I47" s="55">
        <f>SUM(I20:I46,I12:I18,I9:I10)</f>
        <v>0</v>
      </c>
      <c r="J47" s="55">
        <f>SUM(J20:J46,J13:J18,J9:J11)</f>
        <v>0</v>
      </c>
      <c r="K47" s="55">
        <f>SUM(K20:K46,K14:K18,K9:K12)</f>
        <v>0</v>
      </c>
      <c r="L47" s="55">
        <f>SUM(L20:L46,L15:L18,L9:L13)</f>
        <v>0</v>
      </c>
      <c r="M47" s="55">
        <f>SUM(M20:M46,M16:M18,M9:M14)</f>
        <v>0</v>
      </c>
      <c r="N47" s="55">
        <f>SUM(N20:N46,N17:N18,N9:N15)</f>
        <v>0</v>
      </c>
      <c r="O47" s="55">
        <f>SUM(O20:O46,O18,O9:O16)</f>
        <v>0</v>
      </c>
      <c r="P47" s="55">
        <f>SUM(P20:P46,P9:P17)</f>
        <v>7</v>
      </c>
      <c r="Q47" s="55">
        <f>SUM(R47:AQ47)</f>
        <v>19.07</v>
      </c>
      <c r="R47" s="55">
        <f>SUM(R21:R46,R9:R18)</f>
        <v>0</v>
      </c>
      <c r="S47" s="55">
        <f>SUM(S22:S46,S20,S9:S18)</f>
        <v>0</v>
      </c>
      <c r="T47" s="55">
        <f>SUM(T23:T46,T20:T21,T9:T18)</f>
        <v>0</v>
      </c>
      <c r="U47" s="55">
        <f>SUM(U24:U46,U20:U22,U9:U18)</f>
        <v>0</v>
      </c>
      <c r="V47" s="55">
        <f>SUM(V25:V46,V20:V23,V9:V18)</f>
        <v>0</v>
      </c>
      <c r="W47" s="55">
        <f>SUM(W26:W46,W20:W24,W9:W18)</f>
        <v>0</v>
      </c>
      <c r="X47" s="55">
        <f>SUM(X27:X46,X20:X25,X9:X18)</f>
        <v>8</v>
      </c>
      <c r="Y47" s="55">
        <f>SUM(Y28:Y46,Y20:Y26,Y9:Y18)</f>
        <v>0</v>
      </c>
      <c r="Z47" s="55">
        <f>SUM(Z29:Z46,Z20:Z27,Z9:Z18)</f>
        <v>3.49</v>
      </c>
      <c r="AA47" s="55">
        <f>SUM(AA30:AA46,AA20:AA28,AA9:AA18)</f>
        <v>0</v>
      </c>
      <c r="AB47" s="55">
        <f>SUM(AB31:AB46,AB20:AB29,AB9:AB18)</f>
        <v>0</v>
      </c>
      <c r="AC47" s="55">
        <f>SUM(AC32:AC46,AC20:AC30,AC9:AC18)</f>
        <v>1</v>
      </c>
      <c r="AD47" s="55">
        <f>SUM(AD33:AD46,AD20:AD31,AD9:AD18)</f>
        <v>3.9099999999999997</v>
      </c>
      <c r="AE47" s="55">
        <f>SUM(AE34:AE46,AE20:AE32,AE9:AE18)</f>
        <v>0</v>
      </c>
      <c r="AF47" s="55">
        <f>SUM(AF35:AF46,AF20:AF33,AF9:AF18)</f>
        <v>0</v>
      </c>
      <c r="AG47" s="55">
        <f>SUM(AG36:AG46,AG20:AG34,AG9:AG18)</f>
        <v>0</v>
      </c>
      <c r="AH47" s="55">
        <f>SUM(AH37:AH46,AH20:AH35,AH9:AH18)</f>
        <v>0</v>
      </c>
      <c r="AI47" s="55">
        <f>SUM(AI9:AI18,AI20:AI36,AI38:AI46)</f>
        <v>0</v>
      </c>
      <c r="AJ47" s="55">
        <f>SUM(AJ39:AJ46,AJ20:AJ37,AJ9:AJ18)</f>
        <v>2</v>
      </c>
      <c r="AK47" s="55">
        <f>SUM(AK40:AK46,AK20:AK38,AK9:AK18)</f>
        <v>0</v>
      </c>
      <c r="AL47" s="55">
        <f>SUM(AL41:AL46,AL20:AL39,AL9:AL18)</f>
        <v>0.67</v>
      </c>
      <c r="AM47" s="55">
        <f>SUM(AM42:AM46,AM20:AM40,AM9:AM18)</f>
        <v>0</v>
      </c>
      <c r="AN47" s="55">
        <f>SUM(AN43:AN46,AN20:AN41,AN9:AN18)</f>
        <v>0</v>
      </c>
      <c r="AO47" s="55">
        <f>SUM(AO44:AO46,AO20:AO42,AO9:AO18)</f>
        <v>0</v>
      </c>
      <c r="AP47" s="55">
        <f>SUM(AP45:AP46,AP20:AP43,AP9:AP18)</f>
        <v>0</v>
      </c>
      <c r="AQ47" s="55">
        <f>SUM(AQ46,AQ20:AQ44,AQ9:AQ18)</f>
        <v>0</v>
      </c>
      <c r="AR47" s="55">
        <f>SUM(AR20:AR45,AR9:AR18)</f>
        <v>0</v>
      </c>
      <c r="AS47" s="62"/>
      <c r="AT47" s="62"/>
    </row>
    <row r="48" spans="1:47" ht="16.5" customHeight="1">
      <c r="A48" s="69"/>
      <c r="B48" s="70" t="s">
        <v>111</v>
      </c>
      <c r="C48" s="71"/>
      <c r="D48" s="72"/>
      <c r="E48" s="72">
        <f>E47+E7</f>
        <v>434.93</v>
      </c>
      <c r="F48" s="72">
        <f>F8+F47</f>
        <v>305.32</v>
      </c>
      <c r="G48" s="72">
        <f>G47+G9</f>
        <v>305.05</v>
      </c>
      <c r="H48" s="72">
        <f>H10+H47</f>
        <v>0.27</v>
      </c>
      <c r="I48" s="72">
        <f>I11+I47</f>
        <v>6.92</v>
      </c>
      <c r="J48" s="72">
        <f>J12+J47</f>
        <v>68.64</v>
      </c>
      <c r="K48" s="72">
        <f>K13+K47</f>
        <v>21.16</v>
      </c>
      <c r="L48" s="72">
        <f>L14+L47</f>
        <v>0</v>
      </c>
      <c r="M48" s="72">
        <f>M15+M47</f>
        <v>0.27</v>
      </c>
      <c r="N48" s="72">
        <f>N47+N16</f>
        <v>10.42</v>
      </c>
      <c r="O48" s="72">
        <f>O47+O17</f>
        <v>0</v>
      </c>
      <c r="P48" s="72">
        <f>P47+P18</f>
        <v>22.21</v>
      </c>
      <c r="Q48" s="72">
        <f>SUM(Q47,Q19)</f>
        <v>163.22999999999999</v>
      </c>
      <c r="R48" s="72">
        <f>R47+R20</f>
        <v>0</v>
      </c>
      <c r="S48" s="72">
        <f>S47+S21</f>
        <v>0</v>
      </c>
      <c r="T48" s="72">
        <f>T47+T22</f>
        <v>0</v>
      </c>
      <c r="U48" s="72">
        <f>U47+U23</f>
        <v>0</v>
      </c>
      <c r="V48" s="72">
        <f>+V47+V24</f>
        <v>0</v>
      </c>
      <c r="W48" s="72">
        <f>+W47+W25</f>
        <v>0</v>
      </c>
      <c r="X48" s="72">
        <f>X47+X26</f>
        <v>8</v>
      </c>
      <c r="Y48" s="72">
        <f>+Y47+Y27</f>
        <v>0</v>
      </c>
      <c r="Z48" s="72">
        <f>+Z47+Z28</f>
        <v>70.010000000000005</v>
      </c>
      <c r="AA48" s="72">
        <f>AA47+AA29</f>
        <v>0</v>
      </c>
      <c r="AB48" s="72">
        <f>AB47+AB30</f>
        <v>0</v>
      </c>
      <c r="AC48" s="72">
        <f>AC47+AC31</f>
        <v>1</v>
      </c>
      <c r="AD48" s="72">
        <f>AD47+AD32</f>
        <v>38.369999999999997</v>
      </c>
      <c r="AE48" s="72">
        <f>AE47+AE33</f>
        <v>0</v>
      </c>
      <c r="AF48" s="72">
        <f>AF47+AF34</f>
        <v>0.26</v>
      </c>
      <c r="AG48" s="72">
        <f>AG47+AG35</f>
        <v>0</v>
      </c>
      <c r="AH48" s="72">
        <f>AH47+AH36</f>
        <v>0</v>
      </c>
      <c r="AI48" s="72">
        <f>AI47+AI37</f>
        <v>0.05</v>
      </c>
      <c r="AJ48" s="72">
        <f>AJ47+AJ38</f>
        <v>15.9</v>
      </c>
      <c r="AK48" s="72">
        <f>AK47+AK39</f>
        <v>0</v>
      </c>
      <c r="AL48" s="72">
        <f>AL47+AL40</f>
        <v>1.59</v>
      </c>
      <c r="AM48" s="72">
        <f>AM47+AM41</f>
        <v>0</v>
      </c>
      <c r="AN48" s="72">
        <f>AN47+AN42</f>
        <v>0.81</v>
      </c>
      <c r="AO48" s="72">
        <f>AO47+AO43</f>
        <v>27.18</v>
      </c>
      <c r="AP48" s="72">
        <f>AP47+AP44</f>
        <v>7.0000000000000007E-2</v>
      </c>
      <c r="AQ48" s="72">
        <f>AQ47+AQ45</f>
        <v>0</v>
      </c>
      <c r="AR48" s="72">
        <f>AR47+AR46</f>
        <v>13.03</v>
      </c>
      <c r="AS48" s="72"/>
      <c r="AT48" s="72"/>
    </row>
    <row r="50" spans="2:37">
      <c r="B50" s="89" t="s">
        <v>156</v>
      </c>
      <c r="C50" s="90" t="s">
        <v>150</v>
      </c>
      <c r="D50" s="91"/>
    </row>
    <row r="51" spans="2:37" ht="15.75">
      <c r="B51" s="89" t="s">
        <v>157</v>
      </c>
      <c r="C51" s="90" t="s">
        <v>151</v>
      </c>
      <c r="D51" s="91"/>
      <c r="AA51" s="78"/>
      <c r="AB51" s="78"/>
      <c r="AC51" s="78"/>
      <c r="AD51" s="78"/>
      <c r="AE51" s="78"/>
      <c r="AF51" s="78"/>
      <c r="AG51" s="78"/>
      <c r="AH51" s="78"/>
      <c r="AI51" s="78"/>
      <c r="AJ51" s="79"/>
      <c r="AK51" s="79"/>
    </row>
    <row r="52" spans="2:37" ht="15.75">
      <c r="B52" s="89" t="s">
        <v>158</v>
      </c>
      <c r="C52" s="90" t="s">
        <v>115</v>
      </c>
      <c r="D52" s="91"/>
      <c r="AA52" s="78"/>
      <c r="AB52" s="78"/>
      <c r="AC52" s="78"/>
      <c r="AD52" s="78"/>
      <c r="AE52" s="78"/>
      <c r="AF52" s="78"/>
      <c r="AG52" s="78"/>
      <c r="AH52" s="78"/>
      <c r="AI52" s="78"/>
      <c r="AJ52" s="79"/>
      <c r="AK52" s="79"/>
    </row>
    <row r="53" spans="2:37" ht="15.75">
      <c r="AA53" s="78"/>
      <c r="AB53" s="78"/>
      <c r="AC53" s="78"/>
      <c r="AD53" s="78"/>
      <c r="AE53" s="78"/>
      <c r="AF53" s="78"/>
      <c r="AG53" s="78"/>
      <c r="AH53" s="78"/>
      <c r="AI53" s="78"/>
      <c r="AJ53" s="79"/>
      <c r="AK53" s="79"/>
    </row>
    <row r="54" spans="2:37" ht="18">
      <c r="B54" s="123" t="s">
        <v>277</v>
      </c>
      <c r="C54" s="123" t="s">
        <v>268</v>
      </c>
      <c r="D54" s="91"/>
      <c r="AA54" s="78"/>
      <c r="AB54" s="78"/>
      <c r="AC54" s="78"/>
      <c r="AD54" s="78"/>
      <c r="AE54" s="78"/>
      <c r="AF54" s="78"/>
      <c r="AG54" s="78"/>
      <c r="AH54" s="78"/>
      <c r="AI54" s="78"/>
      <c r="AJ54" s="79"/>
      <c r="AK54" s="79"/>
    </row>
    <row r="55" spans="2:37" ht="18">
      <c r="B55" s="123" t="s">
        <v>278</v>
      </c>
      <c r="C55" s="123" t="s">
        <v>269</v>
      </c>
      <c r="D55" s="91"/>
    </row>
    <row r="56" spans="2:37">
      <c r="B56" s="123" t="s">
        <v>279</v>
      </c>
      <c r="C56" s="123" t="s">
        <v>270</v>
      </c>
      <c r="D56" s="91"/>
    </row>
    <row r="57" spans="2:37">
      <c r="B57" s="123" t="s">
        <v>280</v>
      </c>
      <c r="C57" s="123" t="s">
        <v>271</v>
      </c>
      <c r="D57" s="91"/>
    </row>
    <row r="58" spans="2:37">
      <c r="B58" s="123" t="s">
        <v>281</v>
      </c>
      <c r="C58" s="123" t="s">
        <v>272</v>
      </c>
      <c r="D58" s="91"/>
    </row>
    <row r="59" spans="2:37" ht="18">
      <c r="B59" s="123" t="s">
        <v>282</v>
      </c>
      <c r="C59" s="123" t="s">
        <v>273</v>
      </c>
      <c r="D59" s="91"/>
    </row>
    <row r="60" spans="2:37" ht="18">
      <c r="B60" s="123" t="s">
        <v>283</v>
      </c>
      <c r="C60" s="123" t="s">
        <v>274</v>
      </c>
      <c r="D60" s="91"/>
    </row>
    <row r="61" spans="2:37">
      <c r="B61" s="123" t="s">
        <v>284</v>
      </c>
      <c r="C61" s="123" t="s">
        <v>275</v>
      </c>
      <c r="D61" s="91"/>
    </row>
    <row r="62" spans="2:37" ht="18">
      <c r="B62" s="123" t="s">
        <v>285</v>
      </c>
      <c r="C62" s="123" t="s">
        <v>276</v>
      </c>
      <c r="D62" s="91"/>
    </row>
    <row r="64" spans="2:37">
      <c r="B64" s="76"/>
    </row>
  </sheetData>
  <mergeCells count="11">
    <mergeCell ref="B5:B6"/>
    <mergeCell ref="C5:C6"/>
    <mergeCell ref="D5:D6"/>
    <mergeCell ref="A1:B1"/>
    <mergeCell ref="A2:AS2"/>
    <mergeCell ref="A3:AT3"/>
    <mergeCell ref="AQ4:AT4"/>
    <mergeCell ref="F5:AR5"/>
    <mergeCell ref="AS5:AS6"/>
    <mergeCell ref="AT5:AT6"/>
    <mergeCell ref="A5:A6"/>
  </mergeCells>
  <phoneticPr fontId="28" type="noConversion"/>
  <pageMargins left="0.47" right="0.16" top="0.64" bottom="0.2" header="0.56999999999999995" footer="0.16"/>
  <pageSetup paperSize="8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64"/>
  <sheetViews>
    <sheetView zoomScaleNormal="100" workbookViewId="0">
      <pane xSplit="4" ySplit="6" topLeftCell="E43" activePane="bottomRight" state="frozen"/>
      <selection activeCell="L52" sqref="L52"/>
      <selection pane="topRight" activeCell="L52" sqref="L52"/>
      <selection pane="bottomLeft" activeCell="L52" sqref="L52"/>
      <selection pane="bottomRight" activeCell="L52" sqref="L52"/>
    </sheetView>
  </sheetViews>
  <sheetFormatPr defaultColWidth="7.85546875" defaultRowHeight="12.75"/>
  <cols>
    <col min="1" max="1" width="3.7109375" style="73" customWidth="1"/>
    <col min="2" max="2" width="21.5703125" style="74" customWidth="1"/>
    <col min="3" max="3" width="5.140625" style="75" customWidth="1"/>
    <col min="4" max="4" width="8.7109375" style="45" customWidth="1"/>
    <col min="5" max="7" width="5.7109375" style="45" bestFit="1" customWidth="1"/>
    <col min="8" max="9" width="4.28515625" style="45" bestFit="1" customWidth="1"/>
    <col min="10" max="11" width="5" style="45" bestFit="1" customWidth="1"/>
    <col min="12" max="12" width="4.140625" style="45" bestFit="1" customWidth="1"/>
    <col min="13" max="13" width="4.28515625" style="45" bestFit="1" customWidth="1"/>
    <col min="14" max="14" width="5" style="45" bestFit="1" customWidth="1"/>
    <col min="15" max="15" width="4" style="45" bestFit="1" customWidth="1"/>
    <col min="16" max="16" width="4.28515625" style="45" bestFit="1" customWidth="1"/>
    <col min="17" max="17" width="5.7109375" style="45" bestFit="1" customWidth="1"/>
    <col min="18" max="18" width="4" style="45" bestFit="1" customWidth="1"/>
    <col min="19" max="19" width="4.140625" style="45" bestFit="1" customWidth="1"/>
    <col min="20" max="21" width="3.7109375" style="45" bestFit="1" customWidth="1"/>
    <col min="22" max="22" width="4" style="45" bestFit="1" customWidth="1"/>
    <col min="23" max="23" width="4.140625" style="45" bestFit="1" customWidth="1"/>
    <col min="24" max="24" width="4.28515625" style="45" bestFit="1" customWidth="1"/>
    <col min="25" max="25" width="3.7109375" style="45" bestFit="1" customWidth="1"/>
    <col min="26" max="26" width="5" style="45" bestFit="1" customWidth="1"/>
    <col min="27" max="27" width="4" style="45" bestFit="1" customWidth="1"/>
    <col min="28" max="28" width="3.85546875" style="45" bestFit="1" customWidth="1"/>
    <col min="29" max="29" width="4.140625" style="45" bestFit="1" customWidth="1"/>
    <col min="30" max="30" width="5" style="45" bestFit="1" customWidth="1"/>
    <col min="31" max="31" width="4" style="45" bestFit="1" customWidth="1"/>
    <col min="32" max="32" width="4.28515625" style="45" bestFit="1" customWidth="1"/>
    <col min="33" max="33" width="3.7109375" style="45" bestFit="1" customWidth="1"/>
    <col min="34" max="35" width="4.28515625" style="45" bestFit="1" customWidth="1"/>
    <col min="36" max="36" width="5" style="45" bestFit="1" customWidth="1"/>
    <col min="37" max="37" width="3.85546875" style="45" bestFit="1" customWidth="1"/>
    <col min="38" max="38" width="4.28515625" style="45" bestFit="1" customWidth="1"/>
    <col min="39" max="39" width="3.85546875" style="45" bestFit="1" customWidth="1"/>
    <col min="40" max="40" width="4.28515625" style="45" bestFit="1" customWidth="1"/>
    <col min="41" max="41" width="5" style="45" bestFit="1" customWidth="1"/>
    <col min="42" max="42" width="4.28515625" style="45" bestFit="1" customWidth="1"/>
    <col min="43" max="43" width="4.140625" style="45" bestFit="1" customWidth="1"/>
    <col min="44" max="44" width="5" style="45" bestFit="1" customWidth="1"/>
    <col min="45" max="45" width="7.42578125" style="45" bestFit="1" customWidth="1"/>
    <col min="46" max="46" width="7.7109375" style="45" bestFit="1" customWidth="1"/>
    <col min="47" max="48" width="9.85546875" style="45" customWidth="1"/>
    <col min="49" max="16384" width="7.85546875" style="45"/>
  </cols>
  <sheetData>
    <row r="1" spans="1:48" ht="15.75">
      <c r="A1" s="460" t="s">
        <v>197</v>
      </c>
      <c r="B1" s="460"/>
      <c r="C1" s="80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</row>
    <row r="2" spans="1:48" ht="14.25" customHeight="1">
      <c r="A2" s="461" t="s">
        <v>0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81"/>
    </row>
    <row r="3" spans="1:48" ht="15.75">
      <c r="A3" s="415" t="s">
        <v>198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5"/>
      <c r="AG3" s="415"/>
      <c r="AH3" s="415"/>
      <c r="AI3" s="415"/>
      <c r="AJ3" s="415"/>
      <c r="AK3" s="415"/>
      <c r="AL3" s="415"/>
      <c r="AM3" s="415"/>
      <c r="AN3" s="415"/>
      <c r="AO3" s="415"/>
      <c r="AP3" s="415"/>
      <c r="AQ3" s="415"/>
      <c r="AR3" s="415"/>
      <c r="AS3" s="415"/>
      <c r="AT3" s="415"/>
    </row>
    <row r="4" spans="1:48" ht="15.75">
      <c r="A4" s="44"/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69" t="s">
        <v>28</v>
      </c>
      <c r="AR4" s="469"/>
      <c r="AS4" s="469"/>
      <c r="AT4" s="469"/>
    </row>
    <row r="5" spans="1:48" ht="14.25" customHeight="1">
      <c r="A5" s="470" t="s">
        <v>16</v>
      </c>
      <c r="B5" s="471" t="s">
        <v>155</v>
      </c>
      <c r="C5" s="466" t="s">
        <v>20</v>
      </c>
      <c r="D5" s="468" t="s">
        <v>127</v>
      </c>
      <c r="E5" s="46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8"/>
      <c r="AP5" s="468"/>
      <c r="AQ5" s="468"/>
      <c r="AR5" s="468"/>
      <c r="AS5" s="468" t="s">
        <v>109</v>
      </c>
      <c r="AT5" s="468" t="s">
        <v>184</v>
      </c>
    </row>
    <row r="6" spans="1:48" s="49" customFormat="1" ht="36" customHeight="1">
      <c r="A6" s="470"/>
      <c r="B6" s="472"/>
      <c r="C6" s="467"/>
      <c r="D6" s="468"/>
      <c r="E6" s="47" t="s">
        <v>21</v>
      </c>
      <c r="F6" s="48" t="s">
        <v>79</v>
      </c>
      <c r="G6" s="46" t="s">
        <v>77</v>
      </c>
      <c r="H6" s="46" t="s">
        <v>190</v>
      </c>
      <c r="I6" s="46" t="s">
        <v>51</v>
      </c>
      <c r="J6" s="46" t="s">
        <v>39</v>
      </c>
      <c r="K6" s="46" t="s">
        <v>22</v>
      </c>
      <c r="L6" s="46" t="s">
        <v>23</v>
      </c>
      <c r="M6" s="46" t="s">
        <v>40</v>
      </c>
      <c r="N6" s="46" t="s">
        <v>71</v>
      </c>
      <c r="O6" s="46" t="s">
        <v>46</v>
      </c>
      <c r="P6" s="46" t="s">
        <v>53</v>
      </c>
      <c r="Q6" s="47" t="s">
        <v>24</v>
      </c>
      <c r="R6" s="46" t="s">
        <v>25</v>
      </c>
      <c r="S6" s="46" t="s">
        <v>26</v>
      </c>
      <c r="T6" s="46" t="s">
        <v>118</v>
      </c>
      <c r="U6" s="46" t="s">
        <v>121</v>
      </c>
      <c r="V6" s="46" t="s">
        <v>122</v>
      </c>
      <c r="W6" s="46" t="s">
        <v>120</v>
      </c>
      <c r="X6" s="46" t="s">
        <v>48</v>
      </c>
      <c r="Y6" s="46" t="s">
        <v>41</v>
      </c>
      <c r="Z6" s="46" t="s">
        <v>27</v>
      </c>
      <c r="AA6" s="46" t="s">
        <v>140</v>
      </c>
      <c r="AB6" s="46" t="s">
        <v>119</v>
      </c>
      <c r="AC6" s="46" t="s">
        <v>70</v>
      </c>
      <c r="AD6" s="46" t="s">
        <v>93</v>
      </c>
      <c r="AE6" s="46" t="s">
        <v>94</v>
      </c>
      <c r="AF6" s="46" t="s">
        <v>98</v>
      </c>
      <c r="AG6" s="46" t="s">
        <v>95</v>
      </c>
      <c r="AH6" s="46" t="s">
        <v>114</v>
      </c>
      <c r="AI6" s="46" t="s">
        <v>96</v>
      </c>
      <c r="AJ6" s="46" t="s">
        <v>43</v>
      </c>
      <c r="AK6" s="46" t="s">
        <v>49</v>
      </c>
      <c r="AL6" s="46" t="s">
        <v>142</v>
      </c>
      <c r="AM6" s="46" t="s">
        <v>143</v>
      </c>
      <c r="AN6" s="46" t="s">
        <v>100</v>
      </c>
      <c r="AO6" s="46" t="s">
        <v>148</v>
      </c>
      <c r="AP6" s="46" t="s">
        <v>149</v>
      </c>
      <c r="AQ6" s="46" t="s">
        <v>75</v>
      </c>
      <c r="AR6" s="46" t="s">
        <v>82</v>
      </c>
      <c r="AS6" s="468"/>
      <c r="AT6" s="468"/>
    </row>
    <row r="7" spans="1:48" s="49" customFormat="1" ht="17.25" customHeight="1">
      <c r="A7" s="50">
        <v>1</v>
      </c>
      <c r="B7" s="51" t="s">
        <v>31</v>
      </c>
      <c r="C7" s="52" t="s">
        <v>21</v>
      </c>
      <c r="D7" s="85">
        <v>398.88</v>
      </c>
      <c r="E7" s="53">
        <f>D7-AS7</f>
        <v>367.81</v>
      </c>
      <c r="F7" s="54">
        <f>SUM(F11:F18)</f>
        <v>0</v>
      </c>
      <c r="G7" s="54">
        <f>SUM(G10:G18)</f>
        <v>0</v>
      </c>
      <c r="H7" s="54">
        <f>SUM(H9,H11:H18)</f>
        <v>0</v>
      </c>
      <c r="I7" s="54">
        <f>SUM(I9:I10,I12:I18)</f>
        <v>0</v>
      </c>
      <c r="J7" s="54">
        <f>SUM(J9:J11,J13:J18)</f>
        <v>0</v>
      </c>
      <c r="K7" s="54">
        <f>SUM(K9:K12,K14:K18)</f>
        <v>0</v>
      </c>
      <c r="L7" s="54">
        <f>SUM(L9:L13,L15:L18)</f>
        <v>0</v>
      </c>
      <c r="M7" s="54">
        <f>SUM(M9:M14,M16:M18)</f>
        <v>0</v>
      </c>
      <c r="N7" s="54">
        <f>SUM(N9:N15,N17:N18)</f>
        <v>16.05</v>
      </c>
      <c r="O7" s="54">
        <f>SUM(O9:O16,O18)</f>
        <v>0</v>
      </c>
      <c r="P7" s="54">
        <f>SUM(P9:P17)</f>
        <v>2</v>
      </c>
      <c r="Q7" s="55">
        <f>SUM(Q9:Q18)</f>
        <v>13.020000000000001</v>
      </c>
      <c r="R7" s="54">
        <f>SUM(R9:R18)</f>
        <v>0</v>
      </c>
      <c r="S7" s="54">
        <f t="shared" ref="S7:AR7" si="0">SUM(S9:S18)</f>
        <v>0</v>
      </c>
      <c r="T7" s="54">
        <f t="shared" si="0"/>
        <v>0</v>
      </c>
      <c r="U7" s="54">
        <f t="shared" si="0"/>
        <v>0</v>
      </c>
      <c r="V7" s="54">
        <f t="shared" si="0"/>
        <v>0</v>
      </c>
      <c r="W7" s="54">
        <f t="shared" si="0"/>
        <v>0</v>
      </c>
      <c r="X7" s="54">
        <f t="shared" si="0"/>
        <v>0.25</v>
      </c>
      <c r="Y7" s="54">
        <f t="shared" si="0"/>
        <v>0</v>
      </c>
      <c r="Z7" s="54">
        <f t="shared" si="0"/>
        <v>6.47</v>
      </c>
      <c r="AA7" s="54">
        <f t="shared" si="0"/>
        <v>0</v>
      </c>
      <c r="AB7" s="54">
        <f t="shared" si="0"/>
        <v>0</v>
      </c>
      <c r="AC7" s="54">
        <f t="shared" si="0"/>
        <v>1</v>
      </c>
      <c r="AD7" s="54">
        <f t="shared" si="0"/>
        <v>3.92</v>
      </c>
      <c r="AE7" s="54">
        <f t="shared" si="0"/>
        <v>0</v>
      </c>
      <c r="AF7" s="54">
        <f t="shared" si="0"/>
        <v>0.9</v>
      </c>
      <c r="AG7" s="54">
        <f t="shared" si="0"/>
        <v>0</v>
      </c>
      <c r="AH7" s="54">
        <f t="shared" si="0"/>
        <v>0</v>
      </c>
      <c r="AI7" s="54">
        <f t="shared" si="0"/>
        <v>0</v>
      </c>
      <c r="AJ7" s="54">
        <f t="shared" si="0"/>
        <v>0</v>
      </c>
      <c r="AK7" s="54">
        <f t="shared" si="0"/>
        <v>0</v>
      </c>
      <c r="AL7" s="54">
        <f t="shared" si="0"/>
        <v>0.48</v>
      </c>
      <c r="AM7" s="54">
        <f t="shared" si="0"/>
        <v>0</v>
      </c>
      <c r="AN7" s="54">
        <f t="shared" si="0"/>
        <v>0</v>
      </c>
      <c r="AO7" s="54">
        <f t="shared" si="0"/>
        <v>0</v>
      </c>
      <c r="AP7" s="54">
        <f t="shared" si="0"/>
        <v>0</v>
      </c>
      <c r="AQ7" s="54">
        <f t="shared" si="0"/>
        <v>0</v>
      </c>
      <c r="AR7" s="54">
        <f t="shared" si="0"/>
        <v>0</v>
      </c>
      <c r="AS7" s="56">
        <f>SUM(AS9:AS18)</f>
        <v>31.07</v>
      </c>
      <c r="AT7" s="57">
        <f>E48</f>
        <v>409.86</v>
      </c>
      <c r="AV7" s="132" t="s">
        <v>193</v>
      </c>
    </row>
    <row r="8" spans="1:48" s="61" customFormat="1" ht="15">
      <c r="A8" s="50" t="s">
        <v>1</v>
      </c>
      <c r="B8" s="51" t="s">
        <v>78</v>
      </c>
      <c r="C8" s="58" t="s">
        <v>79</v>
      </c>
      <c r="D8" s="85">
        <v>245.72</v>
      </c>
      <c r="E8" s="59">
        <f>SUM(I8:P8)</f>
        <v>18.05</v>
      </c>
      <c r="F8" s="60">
        <f>D8-AS8</f>
        <v>216.46</v>
      </c>
      <c r="G8" s="55">
        <f>SUM(G10)</f>
        <v>0</v>
      </c>
      <c r="H8" s="55">
        <f>SUM(H9)</f>
        <v>0</v>
      </c>
      <c r="I8" s="55">
        <f>SUM(I9:I10)</f>
        <v>0</v>
      </c>
      <c r="J8" s="55">
        <f t="shared" ref="J8:AS8" si="1">SUM(J9:J10)</f>
        <v>0</v>
      </c>
      <c r="K8" s="55">
        <f t="shared" si="1"/>
        <v>0</v>
      </c>
      <c r="L8" s="55">
        <f t="shared" si="1"/>
        <v>0</v>
      </c>
      <c r="M8" s="55">
        <f t="shared" si="1"/>
        <v>0</v>
      </c>
      <c r="N8" s="55">
        <f t="shared" si="1"/>
        <v>16.05</v>
      </c>
      <c r="O8" s="55">
        <f t="shared" si="1"/>
        <v>0</v>
      </c>
      <c r="P8" s="55">
        <f t="shared" si="1"/>
        <v>2</v>
      </c>
      <c r="Q8" s="55">
        <f>SUM(Q9:Q10)</f>
        <v>11.21</v>
      </c>
      <c r="R8" s="55">
        <f t="shared" si="1"/>
        <v>0</v>
      </c>
      <c r="S8" s="55">
        <f t="shared" si="1"/>
        <v>0</v>
      </c>
      <c r="T8" s="55">
        <f t="shared" si="1"/>
        <v>0</v>
      </c>
      <c r="U8" s="55">
        <f t="shared" si="1"/>
        <v>0</v>
      </c>
      <c r="V8" s="55">
        <f t="shared" si="1"/>
        <v>0</v>
      </c>
      <c r="W8" s="55">
        <f t="shared" si="1"/>
        <v>0</v>
      </c>
      <c r="X8" s="55">
        <f t="shared" si="1"/>
        <v>0.15</v>
      </c>
      <c r="Y8" s="55">
        <f t="shared" si="1"/>
        <v>0</v>
      </c>
      <c r="Z8" s="55">
        <f t="shared" si="1"/>
        <v>5.97</v>
      </c>
      <c r="AA8" s="55">
        <f t="shared" si="1"/>
        <v>0</v>
      </c>
      <c r="AB8" s="55">
        <f t="shared" si="1"/>
        <v>0</v>
      </c>
      <c r="AC8" s="55">
        <f t="shared" si="1"/>
        <v>1</v>
      </c>
      <c r="AD8" s="55">
        <f t="shared" si="1"/>
        <v>2.8</v>
      </c>
      <c r="AE8" s="55">
        <f t="shared" si="1"/>
        <v>0</v>
      </c>
      <c r="AF8" s="55">
        <f t="shared" si="1"/>
        <v>0.9</v>
      </c>
      <c r="AG8" s="55">
        <f t="shared" si="1"/>
        <v>0</v>
      </c>
      <c r="AH8" s="55">
        <f t="shared" si="1"/>
        <v>0</v>
      </c>
      <c r="AI8" s="55">
        <f t="shared" si="1"/>
        <v>0</v>
      </c>
      <c r="AJ8" s="55">
        <f t="shared" si="1"/>
        <v>0</v>
      </c>
      <c r="AK8" s="55">
        <f t="shared" si="1"/>
        <v>0</v>
      </c>
      <c r="AL8" s="55">
        <f t="shared" si="1"/>
        <v>0.39</v>
      </c>
      <c r="AM8" s="55">
        <f t="shared" si="1"/>
        <v>0</v>
      </c>
      <c r="AN8" s="55">
        <f t="shared" si="1"/>
        <v>0</v>
      </c>
      <c r="AO8" s="55">
        <f t="shared" si="1"/>
        <v>0</v>
      </c>
      <c r="AP8" s="55">
        <f t="shared" si="1"/>
        <v>0</v>
      </c>
      <c r="AQ8" s="55">
        <f t="shared" si="1"/>
        <v>0</v>
      </c>
      <c r="AR8" s="55">
        <f t="shared" si="1"/>
        <v>0</v>
      </c>
      <c r="AS8" s="55">
        <f t="shared" si="1"/>
        <v>29.26</v>
      </c>
      <c r="AT8" s="58">
        <f>F48</f>
        <v>216.46</v>
      </c>
      <c r="AU8" s="45"/>
      <c r="AV8" s="132" t="s">
        <v>194</v>
      </c>
    </row>
    <row r="9" spans="1:48" s="61" customFormat="1" ht="15">
      <c r="A9" s="50"/>
      <c r="B9" s="51" t="s">
        <v>191</v>
      </c>
      <c r="C9" s="58" t="s">
        <v>77</v>
      </c>
      <c r="D9" s="85">
        <v>245.66</v>
      </c>
      <c r="E9" s="59">
        <f>SUM(H9:P9)</f>
        <v>18.05</v>
      </c>
      <c r="F9" s="55">
        <f>SUM(H9)</f>
        <v>0</v>
      </c>
      <c r="G9" s="60">
        <f>D9-AS9</f>
        <v>216.4</v>
      </c>
      <c r="H9" s="77"/>
      <c r="I9" s="77"/>
      <c r="J9" s="77"/>
      <c r="K9" s="77"/>
      <c r="L9" s="77"/>
      <c r="M9" s="77"/>
      <c r="N9" s="77">
        <v>16.05</v>
      </c>
      <c r="O9" s="77"/>
      <c r="P9" s="77">
        <v>2</v>
      </c>
      <c r="Q9" s="55">
        <f>SUM(R9:AQ9)</f>
        <v>11.21</v>
      </c>
      <c r="R9" s="77"/>
      <c r="S9" s="77"/>
      <c r="T9" s="77"/>
      <c r="U9" s="77"/>
      <c r="V9" s="77"/>
      <c r="W9" s="77"/>
      <c r="X9" s="77">
        <v>0.15</v>
      </c>
      <c r="Y9" s="77"/>
      <c r="Z9" s="77">
        <v>5.97</v>
      </c>
      <c r="AA9" s="77"/>
      <c r="AB9" s="77"/>
      <c r="AC9" s="77">
        <v>1</v>
      </c>
      <c r="AD9" s="77">
        <v>2.8</v>
      </c>
      <c r="AE9" s="77"/>
      <c r="AF9" s="77">
        <v>0.9</v>
      </c>
      <c r="AG9" s="77"/>
      <c r="AH9" s="77"/>
      <c r="AI9" s="77"/>
      <c r="AJ9" s="77"/>
      <c r="AK9" s="77"/>
      <c r="AL9" s="77">
        <v>0.39</v>
      </c>
      <c r="AM9" s="77"/>
      <c r="AN9" s="77"/>
      <c r="AO9" s="77"/>
      <c r="AP9" s="77"/>
      <c r="AQ9" s="77"/>
      <c r="AR9" s="77"/>
      <c r="AS9" s="55">
        <f>SUM(R9:AR9,H9:P9)</f>
        <v>29.26</v>
      </c>
      <c r="AT9" s="58">
        <f>G48</f>
        <v>216.4</v>
      </c>
      <c r="AU9" s="45"/>
      <c r="AV9" s="132" t="s">
        <v>195</v>
      </c>
    </row>
    <row r="10" spans="1:48" s="61" customFormat="1" ht="15">
      <c r="A10" s="50"/>
      <c r="B10" s="51" t="s">
        <v>192</v>
      </c>
      <c r="C10" s="58" t="s">
        <v>190</v>
      </c>
      <c r="D10" s="85">
        <v>0.05</v>
      </c>
      <c r="E10" s="59">
        <f>SUM(G10,I10:P10)</f>
        <v>0</v>
      </c>
      <c r="F10" s="55">
        <f>SUM(G10)</f>
        <v>0</v>
      </c>
      <c r="G10" s="77"/>
      <c r="H10" s="60">
        <f>D10-AS10</f>
        <v>0.05</v>
      </c>
      <c r="I10" s="77"/>
      <c r="J10" s="77"/>
      <c r="K10" s="77"/>
      <c r="L10" s="77"/>
      <c r="M10" s="77"/>
      <c r="N10" s="77"/>
      <c r="O10" s="77"/>
      <c r="P10" s="77"/>
      <c r="Q10" s="55">
        <f t="shared" ref="Q10:Q17" si="2">SUM(R10:AQ10)</f>
        <v>0</v>
      </c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55">
        <f>SUM(R10:AR10,I10:P10,G10)</f>
        <v>0</v>
      </c>
      <c r="AT10" s="58">
        <f>H48</f>
        <v>0.05</v>
      </c>
      <c r="AU10" s="45"/>
      <c r="AV10" s="132" t="s">
        <v>196</v>
      </c>
    </row>
    <row r="11" spans="1:48" s="61" customFormat="1" ht="15">
      <c r="A11" s="50" t="s">
        <v>2</v>
      </c>
      <c r="B11" s="51" t="s">
        <v>102</v>
      </c>
      <c r="C11" s="58" t="s">
        <v>51</v>
      </c>
      <c r="D11" s="85">
        <v>3.87</v>
      </c>
      <c r="E11" s="59">
        <f>SUM(G11:H11,J11:P11)</f>
        <v>0</v>
      </c>
      <c r="F11" s="55">
        <f>SUM(G11:H11)</f>
        <v>0</v>
      </c>
      <c r="G11" s="77"/>
      <c r="H11" s="77"/>
      <c r="I11" s="60">
        <f>D11-AS11</f>
        <v>3.87</v>
      </c>
      <c r="J11" s="77"/>
      <c r="K11" s="77"/>
      <c r="L11" s="77"/>
      <c r="M11" s="77"/>
      <c r="N11" s="77"/>
      <c r="O11" s="77"/>
      <c r="P11" s="77"/>
      <c r="Q11" s="55">
        <f t="shared" si="2"/>
        <v>0</v>
      </c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55">
        <f>SUM(R11:AR11,J11:P11,G11:H11)</f>
        <v>0</v>
      </c>
      <c r="AT11" s="58">
        <f>I48</f>
        <v>3.87</v>
      </c>
      <c r="AU11" s="45"/>
    </row>
    <row r="12" spans="1:48" s="61" customFormat="1" ht="15">
      <c r="A12" s="50" t="s">
        <v>3</v>
      </c>
      <c r="B12" s="51" t="s">
        <v>34</v>
      </c>
      <c r="C12" s="58" t="s">
        <v>39</v>
      </c>
      <c r="D12" s="85">
        <v>70.83</v>
      </c>
      <c r="E12" s="59">
        <f>SUM(G12:I12,K12:P12)</f>
        <v>0</v>
      </c>
      <c r="F12" s="55">
        <f t="shared" ref="F12:F17" si="3">SUM(G12:H12)</f>
        <v>0</v>
      </c>
      <c r="G12" s="77"/>
      <c r="H12" s="77"/>
      <c r="I12" s="77"/>
      <c r="J12" s="60">
        <f>D12-AS12</f>
        <v>69.02</v>
      </c>
      <c r="K12" s="77"/>
      <c r="L12" s="77"/>
      <c r="M12" s="77"/>
      <c r="N12" s="77"/>
      <c r="O12" s="77"/>
      <c r="P12" s="77"/>
      <c r="Q12" s="55">
        <f t="shared" si="2"/>
        <v>1.8100000000000003</v>
      </c>
      <c r="R12" s="77"/>
      <c r="S12" s="77"/>
      <c r="T12" s="77"/>
      <c r="U12" s="77"/>
      <c r="V12" s="77"/>
      <c r="W12" s="77"/>
      <c r="X12" s="77">
        <v>0.1</v>
      </c>
      <c r="Y12" s="77"/>
      <c r="Z12" s="77">
        <v>0.5</v>
      </c>
      <c r="AA12" s="77"/>
      <c r="AB12" s="77"/>
      <c r="AC12" s="77"/>
      <c r="AD12" s="77">
        <v>1.1200000000000001</v>
      </c>
      <c r="AE12" s="77"/>
      <c r="AF12" s="77"/>
      <c r="AG12" s="77"/>
      <c r="AH12" s="77"/>
      <c r="AI12" s="77"/>
      <c r="AJ12" s="77"/>
      <c r="AK12" s="77"/>
      <c r="AL12" s="77">
        <v>0.09</v>
      </c>
      <c r="AM12" s="77"/>
      <c r="AN12" s="77"/>
      <c r="AO12" s="77"/>
      <c r="AP12" s="77"/>
      <c r="AQ12" s="77"/>
      <c r="AR12" s="77"/>
      <c r="AS12" s="55">
        <f>SUM(R12:AR12,K12:P12,G12:I12)</f>
        <v>1.8100000000000003</v>
      </c>
      <c r="AT12" s="58">
        <f>J48</f>
        <v>69.02</v>
      </c>
      <c r="AU12" s="45"/>
    </row>
    <row r="13" spans="1:48" s="61" customFormat="1" ht="15">
      <c r="A13" s="50" t="s">
        <v>4</v>
      </c>
      <c r="B13" s="51" t="s">
        <v>11</v>
      </c>
      <c r="C13" s="58" t="s">
        <v>22</v>
      </c>
      <c r="D13" s="85">
        <v>47.98</v>
      </c>
      <c r="E13" s="59">
        <f>SUM(G13:J13,L13:P13)</f>
        <v>0</v>
      </c>
      <c r="F13" s="55">
        <f t="shared" si="3"/>
        <v>0</v>
      </c>
      <c r="G13" s="77"/>
      <c r="H13" s="77"/>
      <c r="I13" s="77"/>
      <c r="J13" s="77"/>
      <c r="K13" s="60">
        <f>D13-AS13</f>
        <v>47.98</v>
      </c>
      <c r="L13" s="77"/>
      <c r="M13" s="77"/>
      <c r="N13" s="77"/>
      <c r="O13" s="77"/>
      <c r="P13" s="77"/>
      <c r="Q13" s="55">
        <f t="shared" si="2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55">
        <f>SUM(R13:AR13,L13:P13,G13:J13)</f>
        <v>0</v>
      </c>
      <c r="AT13" s="58">
        <f>K48</f>
        <v>47.98</v>
      </c>
      <c r="AU13" s="45"/>
    </row>
    <row r="14" spans="1:48" s="61" customFormat="1" ht="15">
      <c r="A14" s="50" t="s">
        <v>5</v>
      </c>
      <c r="B14" s="51" t="s">
        <v>12</v>
      </c>
      <c r="C14" s="58" t="s">
        <v>23</v>
      </c>
      <c r="D14" s="85">
        <v>0</v>
      </c>
      <c r="E14" s="59">
        <f>SUM(G14:K14,M14:P14)</f>
        <v>0</v>
      </c>
      <c r="F14" s="55">
        <f t="shared" si="3"/>
        <v>0</v>
      </c>
      <c r="G14" s="77"/>
      <c r="H14" s="77"/>
      <c r="I14" s="77"/>
      <c r="J14" s="77"/>
      <c r="K14" s="77"/>
      <c r="L14" s="60">
        <f>D14-AS14</f>
        <v>0</v>
      </c>
      <c r="M14" s="77"/>
      <c r="N14" s="77"/>
      <c r="O14" s="77"/>
      <c r="P14" s="77"/>
      <c r="Q14" s="55">
        <f t="shared" si="2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55">
        <f>SUM(R14:AR14,M14:P14,G14:K14)</f>
        <v>0</v>
      </c>
      <c r="AT14" s="58">
        <f>L48</f>
        <v>0</v>
      </c>
      <c r="AU14" s="45"/>
    </row>
    <row r="15" spans="1:48" s="61" customFormat="1" ht="15">
      <c r="A15" s="50" t="s">
        <v>36</v>
      </c>
      <c r="B15" s="51" t="s">
        <v>35</v>
      </c>
      <c r="C15" s="58" t="s">
        <v>40</v>
      </c>
      <c r="D15" s="85">
        <v>0.19</v>
      </c>
      <c r="E15" s="59">
        <f>SUM(G15:L15,N15:P15)</f>
        <v>0</v>
      </c>
      <c r="F15" s="55">
        <f t="shared" si="3"/>
        <v>0</v>
      </c>
      <c r="G15" s="77"/>
      <c r="H15" s="77"/>
      <c r="I15" s="77"/>
      <c r="J15" s="77"/>
      <c r="K15" s="77"/>
      <c r="L15" s="77"/>
      <c r="M15" s="60">
        <f>D15-AS15</f>
        <v>0.19</v>
      </c>
      <c r="N15" s="77"/>
      <c r="O15" s="77"/>
      <c r="P15" s="77"/>
      <c r="Q15" s="55">
        <f t="shared" si="2"/>
        <v>0</v>
      </c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55">
        <f>SUM(R15:AR15,N15:P15,G15:L15)</f>
        <v>0</v>
      </c>
      <c r="AT15" s="58">
        <f>M48</f>
        <v>0.19</v>
      </c>
      <c r="AU15" s="45"/>
    </row>
    <row r="16" spans="1:48" s="61" customFormat="1" ht="15">
      <c r="A16" s="50" t="s">
        <v>37</v>
      </c>
      <c r="B16" s="51" t="s">
        <v>83</v>
      </c>
      <c r="C16" s="58" t="s">
        <v>71</v>
      </c>
      <c r="D16" s="85">
        <v>28.4</v>
      </c>
      <c r="E16" s="59">
        <f>SUM(G16:M16,O16:P16)</f>
        <v>0</v>
      </c>
      <c r="F16" s="55">
        <f t="shared" si="3"/>
        <v>0</v>
      </c>
      <c r="G16" s="77"/>
      <c r="H16" s="77"/>
      <c r="I16" s="77"/>
      <c r="J16" s="77"/>
      <c r="K16" s="77"/>
      <c r="L16" s="77"/>
      <c r="M16" s="77"/>
      <c r="N16" s="60">
        <f>D16-AS16</f>
        <v>28.4</v>
      </c>
      <c r="O16" s="77"/>
      <c r="P16" s="77"/>
      <c r="Q16" s="55">
        <f t="shared" si="2"/>
        <v>0</v>
      </c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55">
        <f>SUM(R16:AR16,O16:P16,G16:M16)</f>
        <v>0</v>
      </c>
      <c r="AT16" s="58">
        <f>N48</f>
        <v>67.449999999999989</v>
      </c>
      <c r="AU16" s="45"/>
    </row>
    <row r="17" spans="1:47" s="61" customFormat="1" ht="15">
      <c r="A17" s="50" t="s">
        <v>47</v>
      </c>
      <c r="B17" s="51" t="s">
        <v>45</v>
      </c>
      <c r="C17" s="58" t="s">
        <v>46</v>
      </c>
      <c r="D17" s="85">
        <v>0</v>
      </c>
      <c r="E17" s="59">
        <f>SUM(G17:N17,P17)</f>
        <v>0</v>
      </c>
      <c r="F17" s="55">
        <f t="shared" si="3"/>
        <v>0</v>
      </c>
      <c r="G17" s="77"/>
      <c r="H17" s="77"/>
      <c r="I17" s="77"/>
      <c r="J17" s="77"/>
      <c r="K17" s="77"/>
      <c r="L17" s="77"/>
      <c r="M17" s="77"/>
      <c r="N17" s="77"/>
      <c r="O17" s="60">
        <f>D17-AS17</f>
        <v>0</v>
      </c>
      <c r="P17" s="77"/>
      <c r="Q17" s="55">
        <f t="shared" si="2"/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55">
        <f>SUM(R17:AR17,P17,G17:N17)</f>
        <v>0</v>
      </c>
      <c r="AT17" s="58">
        <f>O48</f>
        <v>0</v>
      </c>
      <c r="AU17" s="45"/>
    </row>
    <row r="18" spans="1:47" s="61" customFormat="1" ht="15">
      <c r="A18" s="50" t="s">
        <v>176</v>
      </c>
      <c r="B18" s="51" t="s">
        <v>52</v>
      </c>
      <c r="C18" s="58" t="s">
        <v>53</v>
      </c>
      <c r="D18" s="85">
        <v>1.88</v>
      </c>
      <c r="E18" s="59">
        <f>SUM(G18:O18)</f>
        <v>0</v>
      </c>
      <c r="F18" s="55">
        <f>SUM(G18:H18)</f>
        <v>0</v>
      </c>
      <c r="G18" s="77"/>
      <c r="H18" s="77"/>
      <c r="I18" s="77"/>
      <c r="J18" s="77"/>
      <c r="K18" s="77"/>
      <c r="L18" s="77"/>
      <c r="M18" s="77"/>
      <c r="N18" s="77"/>
      <c r="O18" s="77"/>
      <c r="P18" s="60">
        <f>D18-AS18</f>
        <v>1.88</v>
      </c>
      <c r="Q18" s="55">
        <f>SUM(R18:AQ18)</f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55">
        <f>SUM(R18:AR18,G18:O18)</f>
        <v>0</v>
      </c>
      <c r="AT18" s="58">
        <f>P48</f>
        <v>4.88</v>
      </c>
      <c r="AU18" s="45"/>
    </row>
    <row r="19" spans="1:47" s="61" customFormat="1" ht="15">
      <c r="A19" s="50">
        <v>2</v>
      </c>
      <c r="B19" s="50" t="s">
        <v>32</v>
      </c>
      <c r="C19" s="58" t="s">
        <v>24</v>
      </c>
      <c r="D19" s="85">
        <v>176.43</v>
      </c>
      <c r="E19" s="59">
        <f>SUM(G19:P19)</f>
        <v>6</v>
      </c>
      <c r="F19" s="55">
        <f t="shared" ref="F19:F46" si="4">SUM(G19:H19)</f>
        <v>0</v>
      </c>
      <c r="G19" s="55">
        <f>SUM(G20:G45)</f>
        <v>0</v>
      </c>
      <c r="H19" s="55">
        <f t="shared" ref="H19:P19" si="5">SUM(H20:H45)</f>
        <v>0</v>
      </c>
      <c r="I19" s="55">
        <f t="shared" si="5"/>
        <v>0</v>
      </c>
      <c r="J19" s="55">
        <f t="shared" si="5"/>
        <v>0</v>
      </c>
      <c r="K19" s="55">
        <f t="shared" si="5"/>
        <v>0</v>
      </c>
      <c r="L19" s="55">
        <f t="shared" si="5"/>
        <v>0</v>
      </c>
      <c r="M19" s="55">
        <f t="shared" si="5"/>
        <v>0</v>
      </c>
      <c r="N19" s="55">
        <f t="shared" si="5"/>
        <v>6</v>
      </c>
      <c r="O19" s="55">
        <f t="shared" si="5"/>
        <v>0</v>
      </c>
      <c r="P19" s="55">
        <f t="shared" si="5"/>
        <v>0</v>
      </c>
      <c r="Q19" s="60">
        <f>D19-AS19</f>
        <v>141.09</v>
      </c>
      <c r="R19" s="55">
        <f>SUM(R21:R45)</f>
        <v>0</v>
      </c>
      <c r="S19" s="55">
        <f>SUM(S22:S45,S20)</f>
        <v>0</v>
      </c>
      <c r="T19" s="55">
        <f>SUM(T20:T21,T23:T45)</f>
        <v>0</v>
      </c>
      <c r="U19" s="55">
        <f>SUM(U20:U22,U24:U45)</f>
        <v>0</v>
      </c>
      <c r="V19" s="55">
        <f>SUM(V20:V23,V25:V45)</f>
        <v>0</v>
      </c>
      <c r="W19" s="55">
        <f>SUM(W20:W24,W26:W45)</f>
        <v>0</v>
      </c>
      <c r="X19" s="55">
        <f>SUM(X20:X25,X27:X45)</f>
        <v>0</v>
      </c>
      <c r="Y19" s="55">
        <f>SUM(Y20:Y26,Y28:Y45)</f>
        <v>0</v>
      </c>
      <c r="Z19" s="55">
        <f>SUM(Z20:Z27,Z29:Z45)</f>
        <v>29.13</v>
      </c>
      <c r="AA19" s="55">
        <f>SUM(AA20:AA28,AA30:AA45)</f>
        <v>0</v>
      </c>
      <c r="AB19" s="55">
        <f>SUM(AB20:AB29,AB31:AB45)</f>
        <v>0</v>
      </c>
      <c r="AC19" s="55">
        <f>SUM(AC20:AC30,AC32:AC45)</f>
        <v>0</v>
      </c>
      <c r="AD19" s="55">
        <f>SUM(AD20:AD31,AD33:AD45)</f>
        <v>0.21</v>
      </c>
      <c r="AE19" s="55">
        <f>SUM(AE20:AE32,AE34:AE45)</f>
        <v>0</v>
      </c>
      <c r="AF19" s="55">
        <f>SUM(AF20:AF33,AF35:AF45)</f>
        <v>0</v>
      </c>
      <c r="AG19" s="55">
        <f>SUM(AG20:AG34,AG36:AG45)</f>
        <v>0</v>
      </c>
      <c r="AH19" s="55">
        <f>SUM(AH20:AH35,AH37:AH45)</f>
        <v>0</v>
      </c>
      <c r="AI19" s="55">
        <f>SUM(AI20:AI36,AI38:AI45)</f>
        <v>0</v>
      </c>
      <c r="AJ19" s="55">
        <f>SUM(AJ20:AJ37,AJ39:AJ45)</f>
        <v>0</v>
      </c>
      <c r="AK19" s="55">
        <f>SUM(AK20:AK38,AK40:AK45)</f>
        <v>0</v>
      </c>
      <c r="AL19" s="55">
        <f>SUM(AL20:AL39,AL41:AL45)</f>
        <v>0</v>
      </c>
      <c r="AM19" s="55">
        <f>SUM(AM20:AM40,AM42:AM45)</f>
        <v>0</v>
      </c>
      <c r="AN19" s="55">
        <f>SUM(AN20:AN41,AN43:AN45)</f>
        <v>0</v>
      </c>
      <c r="AO19" s="55">
        <f>SUM(AO20:AO42,AO44:AO45)</f>
        <v>0</v>
      </c>
      <c r="AP19" s="55">
        <f>SUM(AP20:AP43,AP45)</f>
        <v>0</v>
      </c>
      <c r="AQ19" s="55">
        <f>SUM(AQ20:AQ44)</f>
        <v>0</v>
      </c>
      <c r="AR19" s="55">
        <f>SUM(AR20:AR45)</f>
        <v>0</v>
      </c>
      <c r="AS19" s="55">
        <f>SUM(AS20:AS45)</f>
        <v>35.340000000000003</v>
      </c>
      <c r="AT19" s="58">
        <f>Q48</f>
        <v>183.51</v>
      </c>
      <c r="AU19" s="45"/>
    </row>
    <row r="20" spans="1:47" s="61" customFormat="1" ht="15">
      <c r="A20" s="50" t="s">
        <v>17</v>
      </c>
      <c r="B20" s="51" t="s">
        <v>13</v>
      </c>
      <c r="C20" s="58" t="s">
        <v>25</v>
      </c>
      <c r="D20" s="85">
        <v>0</v>
      </c>
      <c r="E20" s="59">
        <f>SUM(G20:P20)</f>
        <v>0</v>
      </c>
      <c r="F20" s="55">
        <f t="shared" si="4"/>
        <v>0</v>
      </c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55">
        <f>SUM(S20:AQ20)</f>
        <v>0</v>
      </c>
      <c r="R20" s="60">
        <f>D20-AS20</f>
        <v>0</v>
      </c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55">
        <f>SUM(S20:AR20,G20:P20)</f>
        <v>0</v>
      </c>
      <c r="AT20" s="58">
        <f>R48</f>
        <v>0</v>
      </c>
      <c r="AU20" s="45"/>
    </row>
    <row r="21" spans="1:47" s="61" customFormat="1" ht="15">
      <c r="A21" s="50" t="s">
        <v>6</v>
      </c>
      <c r="B21" s="51" t="s">
        <v>14</v>
      </c>
      <c r="C21" s="58" t="s">
        <v>26</v>
      </c>
      <c r="D21" s="85">
        <v>0</v>
      </c>
      <c r="E21" s="59">
        <f t="shared" ref="E21:E46" si="6">SUM(G21:P21)</f>
        <v>0</v>
      </c>
      <c r="F21" s="55">
        <f t="shared" si="4"/>
        <v>0</v>
      </c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55">
        <f>SUM(R21,T21:AQ21)</f>
        <v>0</v>
      </c>
      <c r="R21" s="77"/>
      <c r="S21" s="60">
        <f>D21-AS21</f>
        <v>0</v>
      </c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55">
        <f>SUM(T21:AR21,R21,G21:P21)</f>
        <v>0</v>
      </c>
      <c r="AT21" s="58">
        <f>S48</f>
        <v>0</v>
      </c>
      <c r="AU21" s="45"/>
    </row>
    <row r="22" spans="1:47" s="61" customFormat="1" ht="15">
      <c r="A22" s="50" t="s">
        <v>7</v>
      </c>
      <c r="B22" s="51" t="s">
        <v>15</v>
      </c>
      <c r="C22" s="58" t="s">
        <v>118</v>
      </c>
      <c r="D22" s="85">
        <v>0</v>
      </c>
      <c r="E22" s="59">
        <f t="shared" si="6"/>
        <v>0</v>
      </c>
      <c r="F22" s="55">
        <f t="shared" si="4"/>
        <v>0</v>
      </c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55">
        <f>SUM(R22:S22,U22:AQ22)</f>
        <v>0</v>
      </c>
      <c r="R22" s="77"/>
      <c r="S22" s="77"/>
      <c r="T22" s="60">
        <f>D22-AS22</f>
        <v>0</v>
      </c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5">
        <f>SUM(U22:AR22,R22:S22,G22:P22)</f>
        <v>0</v>
      </c>
      <c r="AT22" s="58">
        <f>T48</f>
        <v>0</v>
      </c>
      <c r="AU22" s="45"/>
    </row>
    <row r="23" spans="1:47" s="61" customFormat="1" ht="15">
      <c r="A23" s="50" t="s">
        <v>8</v>
      </c>
      <c r="B23" s="51" t="s">
        <v>80</v>
      </c>
      <c r="C23" s="58" t="s">
        <v>121</v>
      </c>
      <c r="D23" s="85">
        <v>0</v>
      </c>
      <c r="E23" s="59">
        <f t="shared" si="6"/>
        <v>0</v>
      </c>
      <c r="F23" s="55">
        <f t="shared" si="4"/>
        <v>0</v>
      </c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55">
        <f>SUM(R23:T23,V23:AQ23)</f>
        <v>0</v>
      </c>
      <c r="R23" s="77"/>
      <c r="S23" s="77"/>
      <c r="T23" s="77"/>
      <c r="U23" s="60">
        <f>D23-AS23</f>
        <v>0</v>
      </c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55">
        <f>SUM(V23:AR23,R23:T23,G23:P23)</f>
        <v>0</v>
      </c>
      <c r="AT23" s="58">
        <f>U48</f>
        <v>0</v>
      </c>
      <c r="AU23" s="45"/>
    </row>
    <row r="24" spans="1:47" s="61" customFormat="1" ht="15">
      <c r="A24" s="50" t="s">
        <v>9</v>
      </c>
      <c r="B24" s="51" t="s">
        <v>84</v>
      </c>
      <c r="C24" s="58" t="s">
        <v>122</v>
      </c>
      <c r="D24" s="85">
        <v>0</v>
      </c>
      <c r="E24" s="59">
        <f t="shared" si="6"/>
        <v>0</v>
      </c>
      <c r="F24" s="55">
        <f t="shared" si="4"/>
        <v>0</v>
      </c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55">
        <f>SUM(R24:U24,W24:AQ24)</f>
        <v>0</v>
      </c>
      <c r="R24" s="77"/>
      <c r="S24" s="77"/>
      <c r="T24" s="77"/>
      <c r="U24" s="77"/>
      <c r="V24" s="60">
        <f>D24-AS24</f>
        <v>0</v>
      </c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55">
        <f>SUM(W24:AR24,R24:U24,G24:P24)</f>
        <v>0</v>
      </c>
      <c r="AT24" s="58">
        <f>V48</f>
        <v>0</v>
      </c>
      <c r="AU24" s="45"/>
    </row>
    <row r="25" spans="1:47" s="61" customFormat="1" ht="15">
      <c r="A25" s="50" t="s">
        <v>10</v>
      </c>
      <c r="B25" s="51" t="s">
        <v>85</v>
      </c>
      <c r="C25" s="58" t="s">
        <v>120</v>
      </c>
      <c r="D25" s="85">
        <v>0</v>
      </c>
      <c r="E25" s="59">
        <f t="shared" si="6"/>
        <v>0</v>
      </c>
      <c r="F25" s="55">
        <f t="shared" si="4"/>
        <v>0</v>
      </c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55">
        <f>SUM(R25:V25,X25:AQ25)</f>
        <v>0</v>
      </c>
      <c r="R25" s="77"/>
      <c r="S25" s="77"/>
      <c r="T25" s="77"/>
      <c r="U25" s="77"/>
      <c r="V25" s="77"/>
      <c r="W25" s="60">
        <f>D25-AS25</f>
        <v>0</v>
      </c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55">
        <f>SUM(X25:AR25,R25:V25,G25:P25)</f>
        <v>0</v>
      </c>
      <c r="AT25" s="58">
        <f>W48</f>
        <v>0</v>
      </c>
      <c r="AU25" s="45"/>
    </row>
    <row r="26" spans="1:47" s="61" customFormat="1" ht="18">
      <c r="A26" s="50" t="s">
        <v>18</v>
      </c>
      <c r="B26" s="51" t="s">
        <v>86</v>
      </c>
      <c r="C26" s="58" t="s">
        <v>48</v>
      </c>
      <c r="D26" s="85">
        <v>0</v>
      </c>
      <c r="E26" s="59">
        <f t="shared" si="6"/>
        <v>0</v>
      </c>
      <c r="F26" s="55">
        <f t="shared" si="4"/>
        <v>0</v>
      </c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55">
        <f>SUM(R26:W26,Y26:AQ26)</f>
        <v>0</v>
      </c>
      <c r="R26" s="77"/>
      <c r="S26" s="77"/>
      <c r="T26" s="77"/>
      <c r="U26" s="77"/>
      <c r="V26" s="77"/>
      <c r="W26" s="77"/>
      <c r="X26" s="60">
        <f>D26-AS26</f>
        <v>0</v>
      </c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55">
        <f>SUM(Y26:AR26,R26:W26,G26:P26)</f>
        <v>0</v>
      </c>
      <c r="AT26" s="58">
        <f>X48</f>
        <v>0.25</v>
      </c>
      <c r="AU26" s="45"/>
    </row>
    <row r="27" spans="1:47" s="61" customFormat="1" ht="20.25" customHeight="1">
      <c r="A27" s="50" t="s">
        <v>19</v>
      </c>
      <c r="B27" s="51" t="s">
        <v>87</v>
      </c>
      <c r="C27" s="58" t="s">
        <v>41</v>
      </c>
      <c r="D27" s="85">
        <v>0</v>
      </c>
      <c r="E27" s="59">
        <f t="shared" si="6"/>
        <v>0</v>
      </c>
      <c r="F27" s="55">
        <f t="shared" si="4"/>
        <v>0</v>
      </c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55">
        <f>SUM(R27:X27,Z27:AQ27)</f>
        <v>0</v>
      </c>
      <c r="R27" s="77"/>
      <c r="S27" s="77"/>
      <c r="T27" s="77"/>
      <c r="U27" s="77"/>
      <c r="V27" s="77"/>
      <c r="W27" s="77"/>
      <c r="X27" s="77"/>
      <c r="Y27" s="60">
        <f>D27-AS27</f>
        <v>0</v>
      </c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55">
        <f>SUM(Z27:AR27,R27:X27,G27:P27)</f>
        <v>0</v>
      </c>
      <c r="AT27" s="58">
        <f>Y48</f>
        <v>0</v>
      </c>
      <c r="AU27" s="45"/>
    </row>
    <row r="28" spans="1:47" s="61" customFormat="1" ht="20.25" customHeight="1">
      <c r="A28" s="50" t="s">
        <v>42</v>
      </c>
      <c r="B28" s="51" t="s">
        <v>126</v>
      </c>
      <c r="C28" s="58" t="s">
        <v>27</v>
      </c>
      <c r="D28" s="85">
        <v>52.180000000000007</v>
      </c>
      <c r="E28" s="59">
        <f t="shared" si="6"/>
        <v>0</v>
      </c>
      <c r="F28" s="55">
        <f t="shared" si="4"/>
        <v>0</v>
      </c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55">
        <f>SUM(R28:Y28,AA28:AQ28)</f>
        <v>0.21</v>
      </c>
      <c r="R28" s="77"/>
      <c r="S28" s="77"/>
      <c r="T28" s="77"/>
      <c r="U28" s="77"/>
      <c r="V28" s="77"/>
      <c r="W28" s="77"/>
      <c r="X28" s="77"/>
      <c r="Y28" s="77"/>
      <c r="Z28" s="60">
        <f>D28-AS28</f>
        <v>51.970000000000006</v>
      </c>
      <c r="AA28" s="77"/>
      <c r="AB28" s="77"/>
      <c r="AC28" s="77"/>
      <c r="AD28" s="77">
        <v>0.21</v>
      </c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55">
        <f>SUM(AA28:AR28,R28:Y28,G28:P28)</f>
        <v>0.21</v>
      </c>
      <c r="AT28" s="58">
        <f>Z48</f>
        <v>87.570000000000007</v>
      </c>
      <c r="AU28" s="45"/>
    </row>
    <row r="29" spans="1:47" s="61" customFormat="1" ht="15">
      <c r="A29" s="50" t="s">
        <v>125</v>
      </c>
      <c r="B29" s="51" t="s">
        <v>101</v>
      </c>
      <c r="C29" s="51" t="s">
        <v>140</v>
      </c>
      <c r="D29" s="85">
        <v>0</v>
      </c>
      <c r="E29" s="59">
        <f t="shared" si="6"/>
        <v>0</v>
      </c>
      <c r="F29" s="55">
        <f t="shared" si="4"/>
        <v>0</v>
      </c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55">
        <f>SUM(R29:Z29,AB29:AQ29)</f>
        <v>0</v>
      </c>
      <c r="R29" s="77"/>
      <c r="S29" s="77"/>
      <c r="T29" s="77"/>
      <c r="U29" s="77"/>
      <c r="V29" s="77"/>
      <c r="W29" s="77"/>
      <c r="X29" s="77"/>
      <c r="Y29" s="77"/>
      <c r="Z29" s="77"/>
      <c r="AA29" s="60">
        <f>D29-AS29</f>
        <v>0</v>
      </c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55">
        <f>SUM(AB29:AR29,R29:Z29,G29:P29)</f>
        <v>0</v>
      </c>
      <c r="AT29" s="58">
        <f>AA48</f>
        <v>0</v>
      </c>
      <c r="AU29" s="45"/>
    </row>
    <row r="30" spans="1:47" s="61" customFormat="1" ht="15">
      <c r="A30" s="50" t="s">
        <v>167</v>
      </c>
      <c r="B30" s="51" t="s">
        <v>116</v>
      </c>
      <c r="C30" s="58" t="s">
        <v>119</v>
      </c>
      <c r="D30" s="85">
        <v>0</v>
      </c>
      <c r="E30" s="59">
        <f t="shared" si="6"/>
        <v>0</v>
      </c>
      <c r="F30" s="55">
        <f t="shared" si="4"/>
        <v>0</v>
      </c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55">
        <f>SUM(R30:AA30,AC30:AQ30)</f>
        <v>0</v>
      </c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60">
        <f>D30-AS30</f>
        <v>0</v>
      </c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55">
        <f>SUM(AC30:AR30,R30:AA30,G30:P30)</f>
        <v>0</v>
      </c>
      <c r="AT30" s="58">
        <f>AB48</f>
        <v>0</v>
      </c>
      <c r="AU30" s="45"/>
    </row>
    <row r="31" spans="1:47" s="61" customFormat="1" ht="15">
      <c r="A31" s="50" t="s">
        <v>168</v>
      </c>
      <c r="B31" s="51" t="s">
        <v>81</v>
      </c>
      <c r="C31" s="58" t="s">
        <v>70</v>
      </c>
      <c r="D31" s="85">
        <v>0</v>
      </c>
      <c r="E31" s="59">
        <f t="shared" si="6"/>
        <v>0</v>
      </c>
      <c r="F31" s="55">
        <f t="shared" si="4"/>
        <v>0</v>
      </c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55">
        <f>SUM(R31:AB31,AD31:AQ31)</f>
        <v>0</v>
      </c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60">
        <f>D31-AS31</f>
        <v>0</v>
      </c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55">
        <f>SUM(AD31:AR31,R31:AB31,G31:P31)</f>
        <v>0</v>
      </c>
      <c r="AT31" s="58">
        <f>AC48</f>
        <v>1</v>
      </c>
      <c r="AU31" s="45"/>
    </row>
    <row r="32" spans="1:47" s="61" customFormat="1" ht="15">
      <c r="A32" s="50" t="s">
        <v>169</v>
      </c>
      <c r="B32" s="51" t="s">
        <v>88</v>
      </c>
      <c r="C32" s="58" t="s">
        <v>93</v>
      </c>
      <c r="D32" s="85">
        <v>31.92</v>
      </c>
      <c r="E32" s="59">
        <f t="shared" si="6"/>
        <v>0</v>
      </c>
      <c r="F32" s="55">
        <f t="shared" si="4"/>
        <v>0</v>
      </c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55">
        <f>SUM(R32:AC32,AE32:AQ32)</f>
        <v>0</v>
      </c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60">
        <f>D32-AS32</f>
        <v>31.92</v>
      </c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55">
        <f>SUM(AE32:AR32,R32:AC32,G32:P32)</f>
        <v>0</v>
      </c>
      <c r="AT32" s="58">
        <f>AD48</f>
        <v>36.11</v>
      </c>
      <c r="AU32" s="45"/>
    </row>
    <row r="33" spans="1:47" s="61" customFormat="1" ht="15">
      <c r="A33" s="50" t="s">
        <v>170</v>
      </c>
      <c r="B33" s="51" t="s">
        <v>89</v>
      </c>
      <c r="C33" s="58" t="s">
        <v>94</v>
      </c>
      <c r="D33" s="85">
        <v>0</v>
      </c>
      <c r="E33" s="59">
        <f t="shared" si="6"/>
        <v>0</v>
      </c>
      <c r="F33" s="55">
        <f t="shared" si="4"/>
        <v>0</v>
      </c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55">
        <f>SUM(R33:AD33,AF33:AQ33)</f>
        <v>0</v>
      </c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60">
        <f>D33-AS33</f>
        <v>0</v>
      </c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55">
        <f>SUM(AF33:AR33,R33:AD33,G33:P33)</f>
        <v>0</v>
      </c>
      <c r="AT33" s="58">
        <f>AE48</f>
        <v>0</v>
      </c>
      <c r="AU33" s="45"/>
    </row>
    <row r="34" spans="1:47" s="61" customFormat="1" ht="15">
      <c r="A34" s="50" t="s">
        <v>171</v>
      </c>
      <c r="B34" s="51" t="s">
        <v>90</v>
      </c>
      <c r="C34" s="58" t="s">
        <v>98</v>
      </c>
      <c r="D34" s="85">
        <v>1.03</v>
      </c>
      <c r="E34" s="59">
        <f t="shared" si="6"/>
        <v>0</v>
      </c>
      <c r="F34" s="55">
        <f t="shared" si="4"/>
        <v>0</v>
      </c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55">
        <f>SUM(R34:AE34,AG34:AQ34)</f>
        <v>0</v>
      </c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60">
        <f>D34-AS34</f>
        <v>1.03</v>
      </c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55">
        <f>SUM(AG34:AR34,R34:AE34,G34:P34)</f>
        <v>0</v>
      </c>
      <c r="AT34" s="58">
        <f>AF48</f>
        <v>1.9300000000000002</v>
      </c>
      <c r="AU34" s="45"/>
    </row>
    <row r="35" spans="1:47" s="61" customFormat="1" ht="18">
      <c r="A35" s="50" t="s">
        <v>172</v>
      </c>
      <c r="B35" s="51" t="s">
        <v>113</v>
      </c>
      <c r="C35" s="58" t="s">
        <v>95</v>
      </c>
      <c r="D35" s="85">
        <v>0</v>
      </c>
      <c r="E35" s="59">
        <f t="shared" si="6"/>
        <v>0</v>
      </c>
      <c r="F35" s="55">
        <f t="shared" si="4"/>
        <v>0</v>
      </c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55">
        <f>SUM(R35:AF35,AH35:AQ35)</f>
        <v>0</v>
      </c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60">
        <f>D35-AS35</f>
        <v>0</v>
      </c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55">
        <f>SUM(AH35:AR35,R35:AF35,G35:P35)</f>
        <v>0</v>
      </c>
      <c r="AT35" s="58">
        <f>AG48</f>
        <v>0</v>
      </c>
      <c r="AU35" s="45"/>
    </row>
    <row r="36" spans="1:47" s="61" customFormat="1" ht="15">
      <c r="A36" s="50" t="s">
        <v>173</v>
      </c>
      <c r="B36" s="51" t="s">
        <v>117</v>
      </c>
      <c r="C36" s="58" t="s">
        <v>114</v>
      </c>
      <c r="D36" s="85">
        <v>0</v>
      </c>
      <c r="E36" s="59">
        <f t="shared" si="6"/>
        <v>0</v>
      </c>
      <c r="F36" s="55">
        <f t="shared" si="4"/>
        <v>0</v>
      </c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55">
        <f>SUM(R36:AG36,AI36:AQ36)</f>
        <v>0</v>
      </c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60">
        <f>D36-AS36</f>
        <v>0</v>
      </c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55">
        <f>SUM(AI36:AR36,R36:AG36,G36:P36)</f>
        <v>0</v>
      </c>
      <c r="AT36" s="58">
        <f>AH48</f>
        <v>0</v>
      </c>
      <c r="AU36" s="45"/>
    </row>
    <row r="37" spans="1:47" s="61" customFormat="1" ht="15">
      <c r="A37" s="50" t="s">
        <v>174</v>
      </c>
      <c r="B37" s="51" t="s">
        <v>91</v>
      </c>
      <c r="C37" s="58" t="s">
        <v>96</v>
      </c>
      <c r="D37" s="85">
        <v>0.98</v>
      </c>
      <c r="E37" s="59">
        <f t="shared" si="6"/>
        <v>0</v>
      </c>
      <c r="F37" s="55">
        <f t="shared" si="4"/>
        <v>0</v>
      </c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55">
        <f>SUM(R37:AH37,AJ37:AQ37)</f>
        <v>0</v>
      </c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60">
        <f>D37-AS37</f>
        <v>0.98</v>
      </c>
      <c r="AJ37" s="77"/>
      <c r="AK37" s="77"/>
      <c r="AL37" s="77"/>
      <c r="AM37" s="77"/>
      <c r="AN37" s="77"/>
      <c r="AO37" s="77"/>
      <c r="AP37" s="77"/>
      <c r="AQ37" s="77"/>
      <c r="AR37" s="77"/>
      <c r="AS37" s="55">
        <f>SUM(AJ37:AR37,R37:AH37,G37:P37)</f>
        <v>0</v>
      </c>
      <c r="AT37" s="58">
        <f>AI48</f>
        <v>0.98</v>
      </c>
      <c r="AU37" s="45"/>
    </row>
    <row r="38" spans="1:47" s="61" customFormat="1" ht="18">
      <c r="A38" s="50" t="s">
        <v>175</v>
      </c>
      <c r="B38" s="51" t="s">
        <v>92</v>
      </c>
      <c r="C38" s="58" t="s">
        <v>43</v>
      </c>
      <c r="D38" s="85">
        <v>13.03</v>
      </c>
      <c r="E38" s="59">
        <f t="shared" si="6"/>
        <v>0</v>
      </c>
      <c r="F38" s="55">
        <f t="shared" si="4"/>
        <v>0</v>
      </c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55">
        <f>SUM(R38:AI38,AK38:AQ38)</f>
        <v>0</v>
      </c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60">
        <f>D38-AS38</f>
        <v>13.03</v>
      </c>
      <c r="AK38" s="77"/>
      <c r="AL38" s="77"/>
      <c r="AM38" s="77"/>
      <c r="AN38" s="77"/>
      <c r="AO38" s="77"/>
      <c r="AP38" s="77"/>
      <c r="AQ38" s="77"/>
      <c r="AR38" s="77"/>
      <c r="AS38" s="55">
        <f>SUM(AK38:AR38,R38:AI38,G38:P38)</f>
        <v>0</v>
      </c>
      <c r="AT38" s="58">
        <f>AJ48</f>
        <v>13.03</v>
      </c>
      <c r="AU38" s="45"/>
    </row>
    <row r="39" spans="1:47" s="61" customFormat="1" ht="18">
      <c r="A39" s="50" t="s">
        <v>177</v>
      </c>
      <c r="B39" s="51" t="s">
        <v>99</v>
      </c>
      <c r="C39" s="58" t="s">
        <v>49</v>
      </c>
      <c r="D39" s="85">
        <v>0</v>
      </c>
      <c r="E39" s="59">
        <f t="shared" si="6"/>
        <v>0</v>
      </c>
      <c r="F39" s="55">
        <f t="shared" si="4"/>
        <v>0</v>
      </c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55">
        <f>SUM(R39:AJ39,AL39:AQ39)</f>
        <v>0</v>
      </c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60">
        <f>D39-AS39</f>
        <v>0</v>
      </c>
      <c r="AL39" s="77"/>
      <c r="AM39" s="77"/>
      <c r="AN39" s="77"/>
      <c r="AO39" s="77"/>
      <c r="AP39" s="77"/>
      <c r="AQ39" s="77"/>
      <c r="AR39" s="77"/>
      <c r="AS39" s="55">
        <f>SUM(AL39:AR39,R39:AJ39,G39:P39)</f>
        <v>0</v>
      </c>
      <c r="AT39" s="58">
        <f>AK48</f>
        <v>0</v>
      </c>
      <c r="AU39" s="45"/>
    </row>
    <row r="40" spans="1:47" s="61" customFormat="1" ht="15">
      <c r="A40" s="50" t="s">
        <v>178</v>
      </c>
      <c r="B40" s="51" t="s">
        <v>144</v>
      </c>
      <c r="C40" s="58" t="s">
        <v>142</v>
      </c>
      <c r="D40" s="85">
        <v>0.76</v>
      </c>
      <c r="E40" s="59">
        <f t="shared" si="6"/>
        <v>0</v>
      </c>
      <c r="F40" s="55">
        <f t="shared" si="4"/>
        <v>0</v>
      </c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55">
        <f>SUM(R40:AK40,AM40:AQ40)</f>
        <v>0</v>
      </c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60">
        <f>D40-AS40</f>
        <v>0.76</v>
      </c>
      <c r="AM40" s="77"/>
      <c r="AN40" s="77"/>
      <c r="AO40" s="77"/>
      <c r="AP40" s="77"/>
      <c r="AQ40" s="77"/>
      <c r="AR40" s="77"/>
      <c r="AS40" s="55">
        <f>SUM(AM40:AR40,R40:AK40,G40:P40)</f>
        <v>0</v>
      </c>
      <c r="AT40" s="58">
        <f>AL48</f>
        <v>1.24</v>
      </c>
      <c r="AU40" s="45"/>
    </row>
    <row r="41" spans="1:47" s="61" customFormat="1" ht="18">
      <c r="A41" s="50" t="s">
        <v>179</v>
      </c>
      <c r="B41" s="51" t="s">
        <v>145</v>
      </c>
      <c r="C41" s="58" t="s">
        <v>143</v>
      </c>
      <c r="D41" s="85">
        <v>0</v>
      </c>
      <c r="E41" s="59">
        <f t="shared" si="6"/>
        <v>0</v>
      </c>
      <c r="F41" s="55">
        <f t="shared" si="4"/>
        <v>0</v>
      </c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55">
        <f>SUM(R41:AL41,AN41:AQ41)</f>
        <v>0</v>
      </c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60">
        <f>D41-AS41</f>
        <v>0</v>
      </c>
      <c r="AN41" s="77"/>
      <c r="AO41" s="77"/>
      <c r="AP41" s="77"/>
      <c r="AQ41" s="77"/>
      <c r="AR41" s="77"/>
      <c r="AS41" s="55">
        <f>SUM(AN41:AR41,R41:AL41,G41:P41)</f>
        <v>0</v>
      </c>
      <c r="AT41" s="58">
        <f>AM48</f>
        <v>0</v>
      </c>
      <c r="AU41" s="45"/>
    </row>
    <row r="42" spans="1:47" s="61" customFormat="1" ht="15">
      <c r="A42" s="50" t="s">
        <v>180</v>
      </c>
      <c r="B42" s="51" t="s">
        <v>141</v>
      </c>
      <c r="C42" s="58" t="s">
        <v>100</v>
      </c>
      <c r="D42" s="85">
        <v>0.59</v>
      </c>
      <c r="E42" s="59">
        <f t="shared" si="6"/>
        <v>0</v>
      </c>
      <c r="F42" s="55">
        <f t="shared" si="4"/>
        <v>0</v>
      </c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55">
        <f>SUM(R42:AM42,AO42:AQ42)</f>
        <v>0</v>
      </c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60">
        <f>D42-AS42</f>
        <v>0.59</v>
      </c>
      <c r="AO42" s="77"/>
      <c r="AP42" s="77"/>
      <c r="AQ42" s="77"/>
      <c r="AR42" s="77"/>
      <c r="AS42" s="55">
        <f>SUM(AO42:AR42,R42:AM42,G42:P42)</f>
        <v>0</v>
      </c>
      <c r="AT42" s="58">
        <f>AN48</f>
        <v>0.59</v>
      </c>
      <c r="AU42" s="45"/>
    </row>
    <row r="43" spans="1:47" s="61" customFormat="1" ht="15">
      <c r="A43" s="50" t="s">
        <v>181</v>
      </c>
      <c r="B43" s="51" t="s">
        <v>147</v>
      </c>
      <c r="C43" s="58" t="s">
        <v>148</v>
      </c>
      <c r="D43" s="85">
        <v>72.12</v>
      </c>
      <c r="E43" s="59">
        <f t="shared" si="6"/>
        <v>3</v>
      </c>
      <c r="F43" s="55">
        <f t="shared" si="4"/>
        <v>0</v>
      </c>
      <c r="G43" s="77"/>
      <c r="H43" s="77"/>
      <c r="I43" s="77"/>
      <c r="J43" s="77"/>
      <c r="K43" s="77"/>
      <c r="L43" s="77"/>
      <c r="M43" s="77"/>
      <c r="N43" s="77">
        <v>3</v>
      </c>
      <c r="O43" s="77"/>
      <c r="P43" s="77"/>
      <c r="Q43" s="55">
        <f>SUM(R43:AN43,AP43:AQ43)</f>
        <v>28.5</v>
      </c>
      <c r="R43" s="77"/>
      <c r="S43" s="77"/>
      <c r="T43" s="77"/>
      <c r="U43" s="77"/>
      <c r="V43" s="77"/>
      <c r="W43" s="77"/>
      <c r="X43" s="77"/>
      <c r="Y43" s="77"/>
      <c r="Z43" s="77">
        <v>28.5</v>
      </c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60">
        <f>D43-AS43</f>
        <v>40.620000000000005</v>
      </c>
      <c r="AP43" s="77"/>
      <c r="AQ43" s="77"/>
      <c r="AR43" s="77"/>
      <c r="AS43" s="55">
        <f>SUM(AP43:AR43,R43:AN43,G43:P43)</f>
        <v>31.5</v>
      </c>
      <c r="AT43" s="58">
        <f>AO48</f>
        <v>40.620000000000005</v>
      </c>
      <c r="AU43" s="45"/>
    </row>
    <row r="44" spans="1:47" s="61" customFormat="1" ht="15">
      <c r="A44" s="50" t="s">
        <v>182</v>
      </c>
      <c r="B44" s="51" t="s">
        <v>146</v>
      </c>
      <c r="C44" s="58" t="s">
        <v>149</v>
      </c>
      <c r="D44" s="85">
        <v>3.82</v>
      </c>
      <c r="E44" s="59">
        <f t="shared" si="6"/>
        <v>3</v>
      </c>
      <c r="F44" s="55">
        <f t="shared" si="4"/>
        <v>0</v>
      </c>
      <c r="G44" s="77"/>
      <c r="H44" s="77"/>
      <c r="I44" s="77"/>
      <c r="J44" s="77"/>
      <c r="K44" s="77"/>
      <c r="L44" s="77"/>
      <c r="M44" s="77"/>
      <c r="N44" s="77">
        <v>3</v>
      </c>
      <c r="O44" s="77"/>
      <c r="P44" s="77"/>
      <c r="Q44" s="55">
        <f>SUM(R44:AO44,AQ44)</f>
        <v>0.63</v>
      </c>
      <c r="R44" s="77"/>
      <c r="S44" s="77"/>
      <c r="T44" s="77"/>
      <c r="U44" s="77"/>
      <c r="V44" s="77"/>
      <c r="W44" s="77"/>
      <c r="X44" s="77"/>
      <c r="Y44" s="77"/>
      <c r="Z44" s="77">
        <v>0.63</v>
      </c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60">
        <f>D44-AS44</f>
        <v>0.18999999999999995</v>
      </c>
      <c r="AQ44" s="77"/>
      <c r="AR44" s="77"/>
      <c r="AS44" s="55">
        <f>SUM(AQ44:AR44,R44:AO44,G44:P44)</f>
        <v>3.63</v>
      </c>
      <c r="AT44" s="58">
        <f>AP48</f>
        <v>0.18999999999999995</v>
      </c>
      <c r="AU44" s="45"/>
    </row>
    <row r="45" spans="1:47" s="61" customFormat="1" ht="15">
      <c r="A45" s="50" t="s">
        <v>183</v>
      </c>
      <c r="B45" s="51" t="s">
        <v>74</v>
      </c>
      <c r="C45" s="58" t="s">
        <v>75</v>
      </c>
      <c r="D45" s="85">
        <v>0</v>
      </c>
      <c r="E45" s="59">
        <f t="shared" si="6"/>
        <v>0</v>
      </c>
      <c r="F45" s="55">
        <f t="shared" si="4"/>
        <v>0</v>
      </c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55">
        <f>SUM(R45:AP45)</f>
        <v>0</v>
      </c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60">
        <f>D45-AS45</f>
        <v>0</v>
      </c>
      <c r="AR45" s="77"/>
      <c r="AS45" s="55">
        <f>SUM(AR45,R45:AP45,G45:P45)</f>
        <v>0</v>
      </c>
      <c r="AT45" s="58">
        <f>AQ48</f>
        <v>0</v>
      </c>
      <c r="AU45" s="45"/>
    </row>
    <row r="46" spans="1:47" s="61" customFormat="1" ht="15">
      <c r="A46" s="63">
        <v>3</v>
      </c>
      <c r="B46" s="64" t="s">
        <v>69</v>
      </c>
      <c r="C46" s="65" t="s">
        <v>82</v>
      </c>
      <c r="D46" s="85">
        <v>18.43</v>
      </c>
      <c r="E46" s="59">
        <f t="shared" si="6"/>
        <v>18</v>
      </c>
      <c r="F46" s="55">
        <f t="shared" si="4"/>
        <v>0</v>
      </c>
      <c r="G46" s="77"/>
      <c r="H46" s="77"/>
      <c r="I46" s="77"/>
      <c r="J46" s="77"/>
      <c r="K46" s="77"/>
      <c r="L46" s="77"/>
      <c r="M46" s="77"/>
      <c r="N46" s="77">
        <v>17</v>
      </c>
      <c r="O46" s="77"/>
      <c r="P46" s="77">
        <v>1</v>
      </c>
      <c r="Q46" s="55">
        <f>SUM(R46:AQ46)</f>
        <v>0.06</v>
      </c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>
        <v>0.06</v>
      </c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60">
        <f>D46-AS46</f>
        <v>0.37000000000000099</v>
      </c>
      <c r="AS46" s="55">
        <f>SUM(R46:AQ46,G46:P46)</f>
        <v>18.059999999999999</v>
      </c>
      <c r="AT46" s="58">
        <f>AR48</f>
        <v>0.37000000000000099</v>
      </c>
      <c r="AU46" s="45"/>
    </row>
    <row r="47" spans="1:47" ht="16.5" customHeight="1">
      <c r="A47" s="66"/>
      <c r="B47" s="67" t="s">
        <v>110</v>
      </c>
      <c r="C47" s="68"/>
      <c r="D47" s="62"/>
      <c r="E47" s="55">
        <f>SUM(G47:P47)</f>
        <v>42.05</v>
      </c>
      <c r="F47" s="55">
        <f>SUM(G47:H47)</f>
        <v>0</v>
      </c>
      <c r="G47" s="55">
        <f>SUM(G20:G46,G10:G18)</f>
        <v>0</v>
      </c>
      <c r="H47" s="55">
        <f>SUM(H20:H46,H11:H18,H9)</f>
        <v>0</v>
      </c>
      <c r="I47" s="55">
        <f>SUM(I20:I46,I12:I18,I9:I10)</f>
        <v>0</v>
      </c>
      <c r="J47" s="55">
        <f>SUM(J20:J46,J13:J18,J9:J11)</f>
        <v>0</v>
      </c>
      <c r="K47" s="55">
        <f>SUM(K20:K46,K14:K18,K9:K12)</f>
        <v>0</v>
      </c>
      <c r="L47" s="55">
        <f>SUM(L20:L46,L15:L18,L9:L13)</f>
        <v>0</v>
      </c>
      <c r="M47" s="55">
        <f>SUM(M20:M46,M16:M18,M9:M14)</f>
        <v>0</v>
      </c>
      <c r="N47" s="55">
        <f>SUM(N20:N46,N17:N18,N9:N15)</f>
        <v>39.049999999999997</v>
      </c>
      <c r="O47" s="55">
        <f>SUM(O20:O46,O18,O9:O16)</f>
        <v>0</v>
      </c>
      <c r="P47" s="55">
        <f>SUM(P20:P46,P9:P17)</f>
        <v>3</v>
      </c>
      <c r="Q47" s="55">
        <f>SUM(R47:AQ47)</f>
        <v>42.419999999999995</v>
      </c>
      <c r="R47" s="55">
        <f>SUM(R21:R46,R9:R18)</f>
        <v>0</v>
      </c>
      <c r="S47" s="55">
        <f>SUM(S22:S46,S20,S9:S18)</f>
        <v>0</v>
      </c>
      <c r="T47" s="55">
        <f>SUM(T23:T46,T20:T21,T9:T18)</f>
        <v>0</v>
      </c>
      <c r="U47" s="55">
        <f>SUM(U24:U46,U20:U22,U9:U18)</f>
        <v>0</v>
      </c>
      <c r="V47" s="55">
        <f>SUM(V25:V46,V20:V23,V9:V18)</f>
        <v>0</v>
      </c>
      <c r="W47" s="55">
        <f>SUM(W26:W46,W20:W24,W9:W18)</f>
        <v>0</v>
      </c>
      <c r="X47" s="55">
        <f>SUM(X27:X46,X20:X25,X9:X18)</f>
        <v>0.25</v>
      </c>
      <c r="Y47" s="55">
        <f>SUM(Y28:Y46,Y20:Y26,Y9:Y18)</f>
        <v>0</v>
      </c>
      <c r="Z47" s="55">
        <f>SUM(Z29:Z46,Z20:Z27,Z9:Z18)</f>
        <v>35.6</v>
      </c>
      <c r="AA47" s="55">
        <f>SUM(AA30:AA46,AA20:AA28,AA9:AA18)</f>
        <v>0</v>
      </c>
      <c r="AB47" s="55">
        <f>SUM(AB31:AB46,AB20:AB29,AB9:AB18)</f>
        <v>0</v>
      </c>
      <c r="AC47" s="55">
        <f>SUM(AC32:AC46,AC20:AC30,AC9:AC18)</f>
        <v>1</v>
      </c>
      <c r="AD47" s="55">
        <f>SUM(AD33:AD46,AD20:AD31,AD9:AD18)</f>
        <v>4.1899999999999995</v>
      </c>
      <c r="AE47" s="55">
        <f>SUM(AE34:AE46,AE20:AE32,AE9:AE18)</f>
        <v>0</v>
      </c>
      <c r="AF47" s="55">
        <f>SUM(AF35:AF46,AF20:AF33,AF9:AF18)</f>
        <v>0.9</v>
      </c>
      <c r="AG47" s="55">
        <f>SUM(AG36:AG46,AG20:AG34,AG9:AG18)</f>
        <v>0</v>
      </c>
      <c r="AH47" s="55">
        <f>SUM(AH37:AH46,AH20:AH35,AH9:AH18)</f>
        <v>0</v>
      </c>
      <c r="AI47" s="55">
        <f>SUM(AI9:AI18,AI20:AI36,AI38:AI46)</f>
        <v>0</v>
      </c>
      <c r="AJ47" s="55">
        <f>SUM(AJ39:AJ46,AJ20:AJ37,AJ9:AJ18)</f>
        <v>0</v>
      </c>
      <c r="AK47" s="55">
        <f>SUM(AK40:AK46,AK20:AK38,AK9:AK18)</f>
        <v>0</v>
      </c>
      <c r="AL47" s="55">
        <f>SUM(AL41:AL46,AL20:AL39,AL9:AL18)</f>
        <v>0.48</v>
      </c>
      <c r="AM47" s="55">
        <f>SUM(AM42:AM46,AM20:AM40,AM9:AM18)</f>
        <v>0</v>
      </c>
      <c r="AN47" s="55">
        <f>SUM(AN43:AN46,AN20:AN41,AN9:AN18)</f>
        <v>0</v>
      </c>
      <c r="AO47" s="55">
        <f>SUM(AO44:AO46,AO20:AO42,AO9:AO18)</f>
        <v>0</v>
      </c>
      <c r="AP47" s="55">
        <f>SUM(AP45:AP46,AP20:AP43,AP9:AP18)</f>
        <v>0</v>
      </c>
      <c r="AQ47" s="55">
        <f>SUM(AQ46,AQ20:AQ44,AQ9:AQ18)</f>
        <v>0</v>
      </c>
      <c r="AR47" s="55">
        <f>SUM(AR20:AR45,AR9:AR18)</f>
        <v>0</v>
      </c>
      <c r="AS47" s="62"/>
      <c r="AT47" s="62"/>
    </row>
    <row r="48" spans="1:47" ht="16.5" customHeight="1">
      <c r="A48" s="69"/>
      <c r="B48" s="70" t="s">
        <v>111</v>
      </c>
      <c r="C48" s="71"/>
      <c r="D48" s="72"/>
      <c r="E48" s="72">
        <f>E47+E7</f>
        <v>409.86</v>
      </c>
      <c r="F48" s="72">
        <f>F8+F47</f>
        <v>216.46</v>
      </c>
      <c r="G48" s="72">
        <f>G47+G9</f>
        <v>216.4</v>
      </c>
      <c r="H48" s="72">
        <f>H10+H47</f>
        <v>0.05</v>
      </c>
      <c r="I48" s="72">
        <f>I11+I47</f>
        <v>3.87</v>
      </c>
      <c r="J48" s="72">
        <f>J12+J47</f>
        <v>69.02</v>
      </c>
      <c r="K48" s="72">
        <f>K13+K47</f>
        <v>47.98</v>
      </c>
      <c r="L48" s="72">
        <f>L14+L47</f>
        <v>0</v>
      </c>
      <c r="M48" s="72">
        <f>M15+M47</f>
        <v>0.19</v>
      </c>
      <c r="N48" s="72">
        <f>N47+N16</f>
        <v>67.449999999999989</v>
      </c>
      <c r="O48" s="72">
        <f>O47+O17</f>
        <v>0</v>
      </c>
      <c r="P48" s="72">
        <f>P47+P18</f>
        <v>4.88</v>
      </c>
      <c r="Q48" s="72">
        <f>SUM(Q47,Q19)</f>
        <v>183.51</v>
      </c>
      <c r="R48" s="72">
        <f>R47+R20</f>
        <v>0</v>
      </c>
      <c r="S48" s="72">
        <f>S47+S21</f>
        <v>0</v>
      </c>
      <c r="T48" s="72">
        <f>T47+T22</f>
        <v>0</v>
      </c>
      <c r="U48" s="72">
        <f>U47+U23</f>
        <v>0</v>
      </c>
      <c r="V48" s="72">
        <f>+V47+V24</f>
        <v>0</v>
      </c>
      <c r="W48" s="72">
        <f>+W47+W25</f>
        <v>0</v>
      </c>
      <c r="X48" s="72">
        <f>X47+X26</f>
        <v>0.25</v>
      </c>
      <c r="Y48" s="72">
        <f>+Y47+Y27</f>
        <v>0</v>
      </c>
      <c r="Z48" s="72">
        <f>+Z47+Z28</f>
        <v>87.570000000000007</v>
      </c>
      <c r="AA48" s="72">
        <f>AA47+AA29</f>
        <v>0</v>
      </c>
      <c r="AB48" s="72">
        <f>AB47+AB30</f>
        <v>0</v>
      </c>
      <c r="AC48" s="72">
        <f>AC47+AC31</f>
        <v>1</v>
      </c>
      <c r="AD48" s="72">
        <f>AD47+AD32</f>
        <v>36.11</v>
      </c>
      <c r="AE48" s="72">
        <f>AE47+AE33</f>
        <v>0</v>
      </c>
      <c r="AF48" s="72">
        <f>AF47+AF34</f>
        <v>1.9300000000000002</v>
      </c>
      <c r="AG48" s="72">
        <f>AG47+AG35</f>
        <v>0</v>
      </c>
      <c r="AH48" s="72">
        <f>AH47+AH36</f>
        <v>0</v>
      </c>
      <c r="AI48" s="72">
        <f>AI47+AI37</f>
        <v>0.98</v>
      </c>
      <c r="AJ48" s="72">
        <f>AJ47+AJ38</f>
        <v>13.03</v>
      </c>
      <c r="AK48" s="72">
        <f>AK47+AK39</f>
        <v>0</v>
      </c>
      <c r="AL48" s="72">
        <f>AL47+AL40</f>
        <v>1.24</v>
      </c>
      <c r="AM48" s="72">
        <f>AM47+AM41</f>
        <v>0</v>
      </c>
      <c r="AN48" s="72">
        <f>AN47+AN42</f>
        <v>0.59</v>
      </c>
      <c r="AO48" s="72">
        <f>AO47+AO43</f>
        <v>40.620000000000005</v>
      </c>
      <c r="AP48" s="72">
        <f>AP47+AP44</f>
        <v>0.18999999999999995</v>
      </c>
      <c r="AQ48" s="72">
        <f>AQ47+AQ45</f>
        <v>0</v>
      </c>
      <c r="AR48" s="72">
        <f>AR47+AR46</f>
        <v>0.37000000000000099</v>
      </c>
      <c r="AS48" s="72"/>
      <c r="AT48" s="72"/>
    </row>
    <row r="50" spans="2:37">
      <c r="B50" s="89" t="s">
        <v>156</v>
      </c>
      <c r="C50" s="90" t="s">
        <v>150</v>
      </c>
      <c r="D50" s="91"/>
    </row>
    <row r="51" spans="2:37" ht="15.75">
      <c r="B51" s="89" t="s">
        <v>157</v>
      </c>
      <c r="C51" s="90" t="s">
        <v>151</v>
      </c>
      <c r="D51" s="91"/>
      <c r="AA51" s="78"/>
      <c r="AB51" s="78"/>
      <c r="AC51" s="78"/>
      <c r="AD51" s="78"/>
      <c r="AE51" s="78"/>
      <c r="AF51" s="78"/>
      <c r="AG51" s="78"/>
      <c r="AH51" s="78"/>
      <c r="AI51" s="78"/>
      <c r="AJ51" s="79"/>
      <c r="AK51" s="79"/>
    </row>
    <row r="52" spans="2:37" ht="15.75">
      <c r="B52" s="89" t="s">
        <v>158</v>
      </c>
      <c r="C52" s="90" t="s">
        <v>115</v>
      </c>
      <c r="D52" s="91"/>
      <c r="AA52" s="78"/>
      <c r="AB52" s="78"/>
      <c r="AC52" s="78"/>
      <c r="AD52" s="78"/>
      <c r="AE52" s="78"/>
      <c r="AF52" s="78"/>
      <c r="AG52" s="78"/>
      <c r="AH52" s="78"/>
      <c r="AI52" s="78"/>
      <c r="AJ52" s="79"/>
      <c r="AK52" s="79"/>
    </row>
    <row r="53" spans="2:37" ht="15.75">
      <c r="AA53" s="78"/>
      <c r="AB53" s="78"/>
      <c r="AC53" s="78"/>
      <c r="AD53" s="78"/>
      <c r="AE53" s="78"/>
      <c r="AF53" s="78"/>
      <c r="AG53" s="78"/>
      <c r="AH53" s="78"/>
      <c r="AI53" s="78"/>
      <c r="AJ53" s="79"/>
      <c r="AK53" s="79"/>
    </row>
    <row r="54" spans="2:37" ht="18">
      <c r="B54" s="123" t="s">
        <v>277</v>
      </c>
      <c r="C54" s="123" t="s">
        <v>268</v>
      </c>
      <c r="D54" s="91"/>
      <c r="AA54" s="78"/>
      <c r="AB54" s="78"/>
      <c r="AC54" s="78"/>
      <c r="AD54" s="78"/>
      <c r="AE54" s="78"/>
      <c r="AF54" s="78"/>
      <c r="AG54" s="78"/>
      <c r="AH54" s="78"/>
      <c r="AI54" s="78"/>
      <c r="AJ54" s="79"/>
      <c r="AK54" s="79"/>
    </row>
    <row r="55" spans="2:37" ht="18">
      <c r="B55" s="123" t="s">
        <v>278</v>
      </c>
      <c r="C55" s="123" t="s">
        <v>269</v>
      </c>
      <c r="D55" s="91"/>
    </row>
    <row r="56" spans="2:37">
      <c r="B56" s="123" t="s">
        <v>279</v>
      </c>
      <c r="C56" s="123" t="s">
        <v>270</v>
      </c>
      <c r="D56" s="91"/>
    </row>
    <row r="57" spans="2:37">
      <c r="B57" s="123" t="s">
        <v>280</v>
      </c>
      <c r="C57" s="123" t="s">
        <v>271</v>
      </c>
      <c r="D57" s="91"/>
    </row>
    <row r="58" spans="2:37">
      <c r="B58" s="123" t="s">
        <v>281</v>
      </c>
      <c r="C58" s="123" t="s">
        <v>272</v>
      </c>
      <c r="D58" s="91"/>
    </row>
    <row r="59" spans="2:37" ht="18">
      <c r="B59" s="123" t="s">
        <v>282</v>
      </c>
      <c r="C59" s="123" t="s">
        <v>273</v>
      </c>
      <c r="D59" s="91"/>
    </row>
    <row r="60" spans="2:37" ht="18">
      <c r="B60" s="123" t="s">
        <v>283</v>
      </c>
      <c r="C60" s="123" t="s">
        <v>274</v>
      </c>
      <c r="D60" s="91"/>
    </row>
    <row r="61" spans="2:37">
      <c r="B61" s="123" t="s">
        <v>284</v>
      </c>
      <c r="C61" s="123" t="s">
        <v>275</v>
      </c>
      <c r="D61" s="91"/>
    </row>
    <row r="62" spans="2:37" ht="18">
      <c r="B62" s="123" t="s">
        <v>285</v>
      </c>
      <c r="C62" s="123" t="s">
        <v>276</v>
      </c>
      <c r="D62" s="91"/>
    </row>
    <row r="64" spans="2:37">
      <c r="B64" s="76"/>
    </row>
  </sheetData>
  <mergeCells count="11">
    <mergeCell ref="B5:B6"/>
    <mergeCell ref="C5:C6"/>
    <mergeCell ref="D5:D6"/>
    <mergeCell ref="A1:B1"/>
    <mergeCell ref="A2:AS2"/>
    <mergeCell ref="A3:AT3"/>
    <mergeCell ref="AQ4:AT4"/>
    <mergeCell ref="F5:AR5"/>
    <mergeCell ref="AS5:AS6"/>
    <mergeCell ref="AT5:AT6"/>
    <mergeCell ref="A5:A6"/>
  </mergeCells>
  <phoneticPr fontId="28" type="noConversion"/>
  <pageMargins left="0.47" right="0.16" top="0.64" bottom="0.2" header="0.56999999999999995" footer="0.16"/>
  <pageSetup paperSize="8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64"/>
  <sheetViews>
    <sheetView zoomScaleNormal="100" workbookViewId="0">
      <pane xSplit="4" ySplit="6" topLeftCell="M37" activePane="bottomRight" state="frozen"/>
      <selection activeCell="AC19" sqref="AC19"/>
      <selection pane="topRight" activeCell="AC19" sqref="AC19"/>
      <selection pane="bottomLeft" activeCell="AC19" sqref="AC19"/>
      <selection pane="bottomRight" activeCell="AC19" sqref="AC19"/>
    </sheetView>
  </sheetViews>
  <sheetFormatPr defaultColWidth="7.85546875" defaultRowHeight="12.75"/>
  <cols>
    <col min="1" max="1" width="3.7109375" style="73" customWidth="1"/>
    <col min="2" max="2" width="21.5703125" style="74" customWidth="1"/>
    <col min="3" max="3" width="5.140625" style="75" customWidth="1"/>
    <col min="4" max="4" width="8.7109375" style="45" customWidth="1"/>
    <col min="5" max="5" width="6.7109375" style="45" bestFit="1" customWidth="1"/>
    <col min="6" max="8" width="5.7109375" style="45" bestFit="1" customWidth="1"/>
    <col min="9" max="9" width="5" style="45" bestFit="1" customWidth="1"/>
    <col min="10" max="11" width="5.7109375" style="45" bestFit="1" customWidth="1"/>
    <col min="12" max="12" width="4.140625" style="45" bestFit="1" customWidth="1"/>
    <col min="13" max="13" width="5.7109375" style="45" bestFit="1" customWidth="1"/>
    <col min="14" max="14" width="5" style="45" bestFit="1" customWidth="1"/>
    <col min="15" max="15" width="4" style="45" bestFit="1" customWidth="1"/>
    <col min="16" max="16" width="5" style="45" bestFit="1" customWidth="1"/>
    <col min="17" max="18" width="5.7109375" style="45" bestFit="1" customWidth="1"/>
    <col min="19" max="19" width="4.140625" style="45" bestFit="1" customWidth="1"/>
    <col min="20" max="21" width="3.7109375" style="45" bestFit="1" customWidth="1"/>
    <col min="22" max="22" width="4" style="45" bestFit="1" customWidth="1"/>
    <col min="23" max="23" width="4.140625" style="45" bestFit="1" customWidth="1"/>
    <col min="24" max="25" width="4.28515625" style="45" bestFit="1" customWidth="1"/>
    <col min="26" max="26" width="5.7109375" style="45" bestFit="1" customWidth="1"/>
    <col min="27" max="27" width="4.28515625" style="45" bestFit="1" customWidth="1"/>
    <col min="28" max="28" width="3.85546875" style="45" bestFit="1" customWidth="1"/>
    <col min="29" max="29" width="4.140625" style="45" bestFit="1" customWidth="1"/>
    <col min="30" max="30" width="5" style="45" bestFit="1" customWidth="1"/>
    <col min="31" max="31" width="4" style="45" bestFit="1" customWidth="1"/>
    <col min="32" max="32" width="4.28515625" style="45" bestFit="1" customWidth="1"/>
    <col min="33" max="33" width="3.7109375" style="45" bestFit="1" customWidth="1"/>
    <col min="34" max="35" width="4.28515625" style="45" bestFit="1" customWidth="1"/>
    <col min="36" max="37" width="5" style="45" bestFit="1" customWidth="1"/>
    <col min="38" max="38" width="4.28515625" style="45" bestFit="1" customWidth="1"/>
    <col min="39" max="39" width="3.85546875" style="45" bestFit="1" customWidth="1"/>
    <col min="40" max="40" width="4.28515625" style="45" bestFit="1" customWidth="1"/>
    <col min="41" max="42" width="5" style="45" bestFit="1" customWidth="1"/>
    <col min="43" max="43" width="4.140625" style="45" bestFit="1" customWidth="1"/>
    <col min="44" max="44" width="5" style="45" bestFit="1" customWidth="1"/>
    <col min="45" max="45" width="7.42578125" style="45" bestFit="1" customWidth="1"/>
    <col min="46" max="46" width="7.7109375" style="45" bestFit="1" customWidth="1"/>
    <col min="47" max="48" width="9.85546875" style="45" customWidth="1"/>
    <col min="49" max="16384" width="7.85546875" style="45"/>
  </cols>
  <sheetData>
    <row r="1" spans="1:48" ht="15.75">
      <c r="A1" s="460" t="s">
        <v>197</v>
      </c>
      <c r="B1" s="460"/>
      <c r="C1" s="80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</row>
    <row r="2" spans="1:48" ht="14.25" customHeight="1">
      <c r="A2" s="461" t="s">
        <v>0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81"/>
    </row>
    <row r="3" spans="1:48" ht="15.75">
      <c r="A3" s="415" t="s">
        <v>198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5"/>
      <c r="AG3" s="415"/>
      <c r="AH3" s="415"/>
      <c r="AI3" s="415"/>
      <c r="AJ3" s="415"/>
      <c r="AK3" s="415"/>
      <c r="AL3" s="415"/>
      <c r="AM3" s="415"/>
      <c r="AN3" s="415"/>
      <c r="AO3" s="415"/>
      <c r="AP3" s="415"/>
      <c r="AQ3" s="415"/>
      <c r="AR3" s="415"/>
      <c r="AS3" s="415"/>
      <c r="AT3" s="415"/>
    </row>
    <row r="4" spans="1:48" ht="15.75">
      <c r="A4" s="44"/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69" t="s">
        <v>28</v>
      </c>
      <c r="AR4" s="469"/>
      <c r="AS4" s="469"/>
      <c r="AT4" s="469"/>
    </row>
    <row r="5" spans="1:48" ht="14.25" customHeight="1">
      <c r="A5" s="470" t="s">
        <v>16</v>
      </c>
      <c r="B5" s="471" t="s">
        <v>155</v>
      </c>
      <c r="C5" s="466" t="s">
        <v>20</v>
      </c>
      <c r="D5" s="468" t="s">
        <v>127</v>
      </c>
      <c r="E5" s="46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8"/>
      <c r="AP5" s="468"/>
      <c r="AQ5" s="468"/>
      <c r="AR5" s="468"/>
      <c r="AS5" s="468" t="s">
        <v>109</v>
      </c>
      <c r="AT5" s="468" t="s">
        <v>184</v>
      </c>
    </row>
    <row r="6" spans="1:48" s="49" customFormat="1" ht="36" customHeight="1">
      <c r="A6" s="470"/>
      <c r="B6" s="472"/>
      <c r="C6" s="467"/>
      <c r="D6" s="468"/>
      <c r="E6" s="47" t="s">
        <v>21</v>
      </c>
      <c r="F6" s="48" t="s">
        <v>79</v>
      </c>
      <c r="G6" s="46" t="s">
        <v>77</v>
      </c>
      <c r="H6" s="46" t="s">
        <v>190</v>
      </c>
      <c r="I6" s="46" t="s">
        <v>51</v>
      </c>
      <c r="J6" s="46" t="s">
        <v>39</v>
      </c>
      <c r="K6" s="46" t="s">
        <v>22</v>
      </c>
      <c r="L6" s="46" t="s">
        <v>23</v>
      </c>
      <c r="M6" s="46" t="s">
        <v>40</v>
      </c>
      <c r="N6" s="46" t="s">
        <v>71</v>
      </c>
      <c r="O6" s="46" t="s">
        <v>46</v>
      </c>
      <c r="P6" s="46" t="s">
        <v>53</v>
      </c>
      <c r="Q6" s="47" t="s">
        <v>24</v>
      </c>
      <c r="R6" s="46" t="s">
        <v>25</v>
      </c>
      <c r="S6" s="46" t="s">
        <v>26</v>
      </c>
      <c r="T6" s="46" t="s">
        <v>118</v>
      </c>
      <c r="U6" s="46" t="s">
        <v>121</v>
      </c>
      <c r="V6" s="46" t="s">
        <v>122</v>
      </c>
      <c r="W6" s="46" t="s">
        <v>120</v>
      </c>
      <c r="X6" s="46" t="s">
        <v>48</v>
      </c>
      <c r="Y6" s="46" t="s">
        <v>41</v>
      </c>
      <c r="Z6" s="46" t="s">
        <v>27</v>
      </c>
      <c r="AA6" s="46" t="s">
        <v>140</v>
      </c>
      <c r="AB6" s="46" t="s">
        <v>119</v>
      </c>
      <c r="AC6" s="46" t="s">
        <v>70</v>
      </c>
      <c r="AD6" s="46" t="s">
        <v>93</v>
      </c>
      <c r="AE6" s="46" t="s">
        <v>94</v>
      </c>
      <c r="AF6" s="46" t="s">
        <v>98</v>
      </c>
      <c r="AG6" s="46" t="s">
        <v>95</v>
      </c>
      <c r="AH6" s="46" t="s">
        <v>114</v>
      </c>
      <c r="AI6" s="46" t="s">
        <v>96</v>
      </c>
      <c r="AJ6" s="46" t="s">
        <v>43</v>
      </c>
      <c r="AK6" s="46" t="s">
        <v>49</v>
      </c>
      <c r="AL6" s="46" t="s">
        <v>142</v>
      </c>
      <c r="AM6" s="46" t="s">
        <v>143</v>
      </c>
      <c r="AN6" s="46" t="s">
        <v>100</v>
      </c>
      <c r="AO6" s="46" t="s">
        <v>148</v>
      </c>
      <c r="AP6" s="46" t="s">
        <v>149</v>
      </c>
      <c r="AQ6" s="46" t="s">
        <v>75</v>
      </c>
      <c r="AR6" s="46" t="s">
        <v>82</v>
      </c>
      <c r="AS6" s="468"/>
      <c r="AT6" s="468"/>
    </row>
    <row r="7" spans="1:48" s="49" customFormat="1" ht="17.25" customHeight="1">
      <c r="A7" s="50">
        <v>1</v>
      </c>
      <c r="B7" s="51" t="s">
        <v>31</v>
      </c>
      <c r="C7" s="52" t="s">
        <v>21</v>
      </c>
      <c r="D7" s="85">
        <v>1644.16</v>
      </c>
      <c r="E7" s="53">
        <f>D7-AS7</f>
        <v>1466.45</v>
      </c>
      <c r="F7" s="54">
        <f>SUM(F11:F18)</f>
        <v>0</v>
      </c>
      <c r="G7" s="54">
        <f>SUM(G10:G18)</f>
        <v>0</v>
      </c>
      <c r="H7" s="54">
        <f>SUM(H9,H11:H18)</f>
        <v>0</v>
      </c>
      <c r="I7" s="54">
        <f>SUM(I9:I10,I12:I18)</f>
        <v>0</v>
      </c>
      <c r="J7" s="54">
        <f>SUM(J9:J11,J13:J18)</f>
        <v>30</v>
      </c>
      <c r="K7" s="54">
        <f>SUM(K9:K12,K14:K18)</f>
        <v>0</v>
      </c>
      <c r="L7" s="54">
        <f>SUM(L9:L13,L15:L18)</f>
        <v>0</v>
      </c>
      <c r="M7" s="54">
        <f>SUM(M9:M14,M16:M18)</f>
        <v>0</v>
      </c>
      <c r="N7" s="54">
        <f>SUM(N9:N15,N17:N18)</f>
        <v>0</v>
      </c>
      <c r="O7" s="54">
        <f>SUM(O9:O16,O18)</f>
        <v>0</v>
      </c>
      <c r="P7" s="54">
        <f>SUM(P9:P17)</f>
        <v>0</v>
      </c>
      <c r="Q7" s="55">
        <f>SUM(Q9:Q18)</f>
        <v>147.71</v>
      </c>
      <c r="R7" s="54">
        <f>SUM(R9:R18)</f>
        <v>106.1</v>
      </c>
      <c r="S7" s="54">
        <f t="shared" ref="S7:AR7" si="0">SUM(S9:S18)</f>
        <v>0</v>
      </c>
      <c r="T7" s="54">
        <f t="shared" si="0"/>
        <v>0</v>
      </c>
      <c r="U7" s="54">
        <f t="shared" si="0"/>
        <v>0</v>
      </c>
      <c r="V7" s="54">
        <f t="shared" si="0"/>
        <v>0</v>
      </c>
      <c r="W7" s="54">
        <f t="shared" si="0"/>
        <v>5</v>
      </c>
      <c r="X7" s="54">
        <f t="shared" si="0"/>
        <v>4</v>
      </c>
      <c r="Y7" s="54">
        <f t="shared" si="0"/>
        <v>0</v>
      </c>
      <c r="Z7" s="54">
        <f t="shared" si="0"/>
        <v>28.36</v>
      </c>
      <c r="AA7" s="54">
        <f t="shared" si="0"/>
        <v>0</v>
      </c>
      <c r="AB7" s="54">
        <f t="shared" si="0"/>
        <v>0</v>
      </c>
      <c r="AC7" s="54">
        <f t="shared" si="0"/>
        <v>0</v>
      </c>
      <c r="AD7" s="54">
        <f t="shared" si="0"/>
        <v>4.25</v>
      </c>
      <c r="AE7" s="54">
        <f t="shared" si="0"/>
        <v>0</v>
      </c>
      <c r="AF7" s="54">
        <f t="shared" si="0"/>
        <v>0</v>
      </c>
      <c r="AG7" s="54">
        <f t="shared" si="0"/>
        <v>0</v>
      </c>
      <c r="AH7" s="54">
        <f t="shared" si="0"/>
        <v>0</v>
      </c>
      <c r="AI7" s="54">
        <f t="shared" si="0"/>
        <v>0</v>
      </c>
      <c r="AJ7" s="54">
        <f t="shared" si="0"/>
        <v>0</v>
      </c>
      <c r="AK7" s="54">
        <f t="shared" si="0"/>
        <v>0</v>
      </c>
      <c r="AL7" s="54">
        <f t="shared" si="0"/>
        <v>0</v>
      </c>
      <c r="AM7" s="54">
        <f t="shared" si="0"/>
        <v>0</v>
      </c>
      <c r="AN7" s="54">
        <f t="shared" si="0"/>
        <v>0</v>
      </c>
      <c r="AO7" s="54">
        <f t="shared" si="0"/>
        <v>0</v>
      </c>
      <c r="AP7" s="54">
        <f t="shared" si="0"/>
        <v>0</v>
      </c>
      <c r="AQ7" s="54">
        <f t="shared" si="0"/>
        <v>0</v>
      </c>
      <c r="AR7" s="54">
        <f t="shared" si="0"/>
        <v>0</v>
      </c>
      <c r="AS7" s="56">
        <f>SUM(AS9:AS18)</f>
        <v>177.70999999999998</v>
      </c>
      <c r="AT7" s="57">
        <f>E48</f>
        <v>1506.45</v>
      </c>
      <c r="AV7" s="132" t="s">
        <v>193</v>
      </c>
    </row>
    <row r="8" spans="1:48" s="61" customFormat="1" ht="15">
      <c r="A8" s="50" t="s">
        <v>1</v>
      </c>
      <c r="B8" s="51" t="s">
        <v>78</v>
      </c>
      <c r="C8" s="58" t="s">
        <v>79</v>
      </c>
      <c r="D8" s="85">
        <v>759.99</v>
      </c>
      <c r="E8" s="59">
        <f>SUM(I8:P8)</f>
        <v>0</v>
      </c>
      <c r="F8" s="60">
        <f>D8-AS8</f>
        <v>737.29</v>
      </c>
      <c r="G8" s="55">
        <f>SUM(G10)</f>
        <v>0</v>
      </c>
      <c r="H8" s="55">
        <f>SUM(H9)</f>
        <v>0</v>
      </c>
      <c r="I8" s="55">
        <f>SUM(I9:I10)</f>
        <v>0</v>
      </c>
      <c r="J8" s="55">
        <f t="shared" ref="J8:AS8" si="1">SUM(J9:J10)</f>
        <v>0</v>
      </c>
      <c r="K8" s="55">
        <f t="shared" si="1"/>
        <v>0</v>
      </c>
      <c r="L8" s="55">
        <f t="shared" si="1"/>
        <v>0</v>
      </c>
      <c r="M8" s="55">
        <f t="shared" si="1"/>
        <v>0</v>
      </c>
      <c r="N8" s="55">
        <f t="shared" si="1"/>
        <v>0</v>
      </c>
      <c r="O8" s="55">
        <f t="shared" si="1"/>
        <v>0</v>
      </c>
      <c r="P8" s="55">
        <f t="shared" si="1"/>
        <v>0</v>
      </c>
      <c r="Q8" s="55">
        <f>SUM(Q9:Q10)</f>
        <v>22.700000000000003</v>
      </c>
      <c r="R8" s="55">
        <f t="shared" si="1"/>
        <v>0</v>
      </c>
      <c r="S8" s="55">
        <f t="shared" si="1"/>
        <v>0</v>
      </c>
      <c r="T8" s="55">
        <f t="shared" si="1"/>
        <v>0</v>
      </c>
      <c r="U8" s="55">
        <f t="shared" si="1"/>
        <v>0</v>
      </c>
      <c r="V8" s="55">
        <f t="shared" si="1"/>
        <v>0</v>
      </c>
      <c r="W8" s="55">
        <f t="shared" si="1"/>
        <v>5</v>
      </c>
      <c r="X8" s="55">
        <f t="shared" si="1"/>
        <v>2</v>
      </c>
      <c r="Y8" s="55">
        <f t="shared" si="1"/>
        <v>0</v>
      </c>
      <c r="Z8" s="55">
        <f t="shared" si="1"/>
        <v>13.43</v>
      </c>
      <c r="AA8" s="55">
        <f t="shared" si="1"/>
        <v>0</v>
      </c>
      <c r="AB8" s="55">
        <f t="shared" si="1"/>
        <v>0</v>
      </c>
      <c r="AC8" s="55">
        <f t="shared" si="1"/>
        <v>0</v>
      </c>
      <c r="AD8" s="55">
        <f t="shared" si="1"/>
        <v>2.27</v>
      </c>
      <c r="AE8" s="55">
        <f t="shared" si="1"/>
        <v>0</v>
      </c>
      <c r="AF8" s="55">
        <f t="shared" si="1"/>
        <v>0</v>
      </c>
      <c r="AG8" s="55">
        <f t="shared" si="1"/>
        <v>0</v>
      </c>
      <c r="AH8" s="55">
        <f t="shared" si="1"/>
        <v>0</v>
      </c>
      <c r="AI8" s="55">
        <f t="shared" si="1"/>
        <v>0</v>
      </c>
      <c r="AJ8" s="55">
        <f t="shared" si="1"/>
        <v>0</v>
      </c>
      <c r="AK8" s="55">
        <f t="shared" si="1"/>
        <v>0</v>
      </c>
      <c r="AL8" s="55">
        <f t="shared" si="1"/>
        <v>0</v>
      </c>
      <c r="AM8" s="55">
        <f t="shared" si="1"/>
        <v>0</v>
      </c>
      <c r="AN8" s="55">
        <f t="shared" si="1"/>
        <v>0</v>
      </c>
      <c r="AO8" s="55">
        <f t="shared" si="1"/>
        <v>0</v>
      </c>
      <c r="AP8" s="55">
        <f t="shared" si="1"/>
        <v>0</v>
      </c>
      <c r="AQ8" s="55">
        <f t="shared" si="1"/>
        <v>0</v>
      </c>
      <c r="AR8" s="55">
        <f t="shared" si="1"/>
        <v>0</v>
      </c>
      <c r="AS8" s="55">
        <f t="shared" si="1"/>
        <v>22.700000000000003</v>
      </c>
      <c r="AT8" s="58">
        <f>F48</f>
        <v>737.29</v>
      </c>
      <c r="AU8" s="45"/>
      <c r="AV8" s="132" t="s">
        <v>194</v>
      </c>
    </row>
    <row r="9" spans="1:48" s="61" customFormat="1" ht="15">
      <c r="A9" s="50"/>
      <c r="B9" s="51" t="s">
        <v>191</v>
      </c>
      <c r="C9" s="58" t="s">
        <v>77</v>
      </c>
      <c r="D9" s="85">
        <v>617.33000000000004</v>
      </c>
      <c r="E9" s="59">
        <f>SUM(H9:P9)</f>
        <v>0</v>
      </c>
      <c r="F9" s="55">
        <f>SUM(H9)</f>
        <v>0</v>
      </c>
      <c r="G9" s="60">
        <f>D9-AS9</f>
        <v>596.93000000000006</v>
      </c>
      <c r="H9" s="77"/>
      <c r="I9" s="77"/>
      <c r="J9" s="77"/>
      <c r="K9" s="77"/>
      <c r="L9" s="77"/>
      <c r="M9" s="77"/>
      <c r="N9" s="77"/>
      <c r="O9" s="77"/>
      <c r="P9" s="77"/>
      <c r="Q9" s="55">
        <f>SUM(R9:AQ9)</f>
        <v>20.400000000000002</v>
      </c>
      <c r="R9" s="77"/>
      <c r="S9" s="77"/>
      <c r="T9" s="77"/>
      <c r="U9" s="77"/>
      <c r="V9" s="77"/>
      <c r="W9" s="77">
        <v>5</v>
      </c>
      <c r="X9" s="77">
        <v>2</v>
      </c>
      <c r="Y9" s="77"/>
      <c r="Z9" s="77">
        <v>11.13</v>
      </c>
      <c r="AA9" s="77"/>
      <c r="AB9" s="77"/>
      <c r="AC9" s="77"/>
      <c r="AD9" s="77">
        <v>2.27</v>
      </c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55">
        <f>SUM(R9:AR9,H9:P9)</f>
        <v>20.400000000000002</v>
      </c>
      <c r="AT9" s="58">
        <f>G48</f>
        <v>596.93000000000006</v>
      </c>
      <c r="AU9" s="45"/>
      <c r="AV9" s="132" t="s">
        <v>195</v>
      </c>
    </row>
    <row r="10" spans="1:48" s="61" customFormat="1" ht="15">
      <c r="A10" s="50"/>
      <c r="B10" s="51" t="s">
        <v>192</v>
      </c>
      <c r="C10" s="58" t="s">
        <v>190</v>
      </c>
      <c r="D10" s="85">
        <v>142.66</v>
      </c>
      <c r="E10" s="59">
        <f>SUM(G10,I10:P10)</f>
        <v>0</v>
      </c>
      <c r="F10" s="55">
        <f>SUM(G10)</f>
        <v>0</v>
      </c>
      <c r="G10" s="77"/>
      <c r="H10" s="60">
        <f>D10-AS10</f>
        <v>140.35999999999999</v>
      </c>
      <c r="I10" s="77"/>
      <c r="J10" s="77"/>
      <c r="K10" s="77"/>
      <c r="L10" s="77"/>
      <c r="M10" s="77"/>
      <c r="N10" s="77"/>
      <c r="O10" s="77"/>
      <c r="P10" s="77"/>
      <c r="Q10" s="55">
        <f t="shared" ref="Q10:Q17" si="2">SUM(R10:AQ10)</f>
        <v>2.2999999999999998</v>
      </c>
      <c r="R10" s="77"/>
      <c r="S10" s="77"/>
      <c r="T10" s="77"/>
      <c r="U10" s="77"/>
      <c r="V10" s="77"/>
      <c r="W10" s="77"/>
      <c r="X10" s="77"/>
      <c r="Y10" s="77"/>
      <c r="Z10" s="77">
        <v>2.2999999999999998</v>
      </c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55">
        <f>SUM(R10:AR10,I10:P10,G10)</f>
        <v>2.2999999999999998</v>
      </c>
      <c r="AT10" s="58">
        <f>H48</f>
        <v>140.35999999999999</v>
      </c>
      <c r="AU10" s="45"/>
      <c r="AV10" s="132" t="s">
        <v>196</v>
      </c>
    </row>
    <row r="11" spans="1:48" s="61" customFormat="1" ht="15">
      <c r="A11" s="50" t="s">
        <v>2</v>
      </c>
      <c r="B11" s="51" t="s">
        <v>102</v>
      </c>
      <c r="C11" s="58" t="s">
        <v>51</v>
      </c>
      <c r="D11" s="85">
        <v>38.6</v>
      </c>
      <c r="E11" s="59">
        <f>SUM(G11:H11,J11:P11)</f>
        <v>0</v>
      </c>
      <c r="F11" s="55">
        <f>SUM(G11:H11)</f>
        <v>0</v>
      </c>
      <c r="G11" s="77"/>
      <c r="H11" s="77"/>
      <c r="I11" s="60">
        <f>D11-AS11</f>
        <v>33.6</v>
      </c>
      <c r="J11" s="77"/>
      <c r="K11" s="77"/>
      <c r="L11" s="77"/>
      <c r="M11" s="77"/>
      <c r="N11" s="77"/>
      <c r="O11" s="77"/>
      <c r="P11" s="77"/>
      <c r="Q11" s="55">
        <f t="shared" si="2"/>
        <v>5</v>
      </c>
      <c r="R11" s="77"/>
      <c r="S11" s="77"/>
      <c r="T11" s="77"/>
      <c r="U11" s="77"/>
      <c r="V11" s="77"/>
      <c r="W11" s="77"/>
      <c r="X11" s="77"/>
      <c r="Y11" s="77"/>
      <c r="Z11" s="77">
        <v>5</v>
      </c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55">
        <f>SUM(R11:AR11,J11:P11,G11:H11)</f>
        <v>5</v>
      </c>
      <c r="AT11" s="58">
        <f>I48</f>
        <v>33.6</v>
      </c>
      <c r="AU11" s="45"/>
    </row>
    <row r="12" spans="1:48" s="61" customFormat="1" ht="15">
      <c r="A12" s="50" t="s">
        <v>3</v>
      </c>
      <c r="B12" s="51" t="s">
        <v>34</v>
      </c>
      <c r="C12" s="58" t="s">
        <v>39</v>
      </c>
      <c r="D12" s="85">
        <v>334.7</v>
      </c>
      <c r="E12" s="59">
        <f>SUM(G12:I12,K12:P12)</f>
        <v>0</v>
      </c>
      <c r="F12" s="55">
        <f t="shared" ref="F12:F17" si="3">SUM(G12:H12)</f>
        <v>0</v>
      </c>
      <c r="G12" s="77"/>
      <c r="H12" s="77"/>
      <c r="I12" s="77"/>
      <c r="J12" s="60">
        <f>D12-AS12</f>
        <v>325.69</v>
      </c>
      <c r="K12" s="77"/>
      <c r="L12" s="77"/>
      <c r="M12" s="77"/>
      <c r="N12" s="77"/>
      <c r="O12" s="77"/>
      <c r="P12" s="77"/>
      <c r="Q12" s="55">
        <f t="shared" si="2"/>
        <v>9.01</v>
      </c>
      <c r="R12" s="77"/>
      <c r="S12" s="77"/>
      <c r="T12" s="77"/>
      <c r="U12" s="77"/>
      <c r="V12" s="77"/>
      <c r="W12" s="77"/>
      <c r="X12" s="77"/>
      <c r="Y12" s="77"/>
      <c r="Z12" s="77">
        <v>7.03</v>
      </c>
      <c r="AA12" s="77"/>
      <c r="AB12" s="77"/>
      <c r="AC12" s="77"/>
      <c r="AD12" s="77">
        <v>1.98</v>
      </c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55">
        <f>SUM(R12:AR12,K12:P12,G12:I12)</f>
        <v>9.01</v>
      </c>
      <c r="AT12" s="58">
        <f>J48</f>
        <v>355.69</v>
      </c>
      <c r="AU12" s="45"/>
    </row>
    <row r="13" spans="1:48" s="61" customFormat="1" ht="15">
      <c r="A13" s="50" t="s">
        <v>4</v>
      </c>
      <c r="B13" s="51" t="s">
        <v>11</v>
      </c>
      <c r="C13" s="58" t="s">
        <v>22</v>
      </c>
      <c r="D13" s="85">
        <v>315.99</v>
      </c>
      <c r="E13" s="59">
        <f>SUM(G13:J13,L13:P13)</f>
        <v>0</v>
      </c>
      <c r="F13" s="55">
        <f t="shared" si="3"/>
        <v>0</v>
      </c>
      <c r="G13" s="77"/>
      <c r="H13" s="77"/>
      <c r="I13" s="77"/>
      <c r="J13" s="77"/>
      <c r="K13" s="60">
        <f>D13-AS13</f>
        <v>306.69</v>
      </c>
      <c r="L13" s="77"/>
      <c r="M13" s="77"/>
      <c r="N13" s="77"/>
      <c r="O13" s="77"/>
      <c r="P13" s="77"/>
      <c r="Q13" s="55">
        <f t="shared" si="2"/>
        <v>9.3000000000000007</v>
      </c>
      <c r="R13" s="77">
        <v>8.8000000000000007</v>
      </c>
      <c r="S13" s="77"/>
      <c r="T13" s="77"/>
      <c r="U13" s="77"/>
      <c r="V13" s="77"/>
      <c r="W13" s="77"/>
      <c r="X13" s="77"/>
      <c r="Y13" s="77"/>
      <c r="Z13" s="77">
        <v>0.5</v>
      </c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55">
        <f>SUM(R13:AR13,L13:P13,G13:J13)</f>
        <v>9.3000000000000007</v>
      </c>
      <c r="AT13" s="58">
        <f>K48</f>
        <v>306.69</v>
      </c>
      <c r="AU13" s="45"/>
    </row>
    <row r="14" spans="1:48" s="61" customFormat="1" ht="15">
      <c r="A14" s="50" t="s">
        <v>5</v>
      </c>
      <c r="B14" s="51" t="s">
        <v>12</v>
      </c>
      <c r="C14" s="58" t="s">
        <v>23</v>
      </c>
      <c r="D14" s="85">
        <v>0</v>
      </c>
      <c r="E14" s="59">
        <f>SUM(G14:K14,M14:P14)</f>
        <v>0</v>
      </c>
      <c r="F14" s="55">
        <f t="shared" si="3"/>
        <v>0</v>
      </c>
      <c r="G14" s="77"/>
      <c r="H14" s="77"/>
      <c r="I14" s="77"/>
      <c r="J14" s="77"/>
      <c r="K14" s="77"/>
      <c r="L14" s="60">
        <f>D14-AS14</f>
        <v>0</v>
      </c>
      <c r="M14" s="77"/>
      <c r="N14" s="77"/>
      <c r="O14" s="77"/>
      <c r="P14" s="77"/>
      <c r="Q14" s="55">
        <f t="shared" si="2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55">
        <f>SUM(R14:AR14,M14:P14,G14:K14)</f>
        <v>0</v>
      </c>
      <c r="AT14" s="58">
        <f>L48</f>
        <v>0</v>
      </c>
      <c r="AU14" s="45"/>
    </row>
    <row r="15" spans="1:48" s="61" customFormat="1" ht="15">
      <c r="A15" s="50" t="s">
        <v>36</v>
      </c>
      <c r="B15" s="51" t="s">
        <v>35</v>
      </c>
      <c r="C15" s="58" t="s">
        <v>40</v>
      </c>
      <c r="D15" s="85">
        <v>165.55</v>
      </c>
      <c r="E15" s="59">
        <f>SUM(G15:L15,N15:P15)</f>
        <v>30</v>
      </c>
      <c r="F15" s="55">
        <f t="shared" si="3"/>
        <v>0</v>
      </c>
      <c r="G15" s="77"/>
      <c r="H15" s="77"/>
      <c r="I15" s="77"/>
      <c r="J15" s="77">
        <v>30</v>
      </c>
      <c r="K15" s="77"/>
      <c r="L15" s="77"/>
      <c r="M15" s="60">
        <f>D15-AS15</f>
        <v>33.850000000000023</v>
      </c>
      <c r="N15" s="77"/>
      <c r="O15" s="77"/>
      <c r="P15" s="77"/>
      <c r="Q15" s="55">
        <f t="shared" si="2"/>
        <v>101.7</v>
      </c>
      <c r="R15" s="77">
        <v>97.3</v>
      </c>
      <c r="S15" s="77"/>
      <c r="T15" s="77"/>
      <c r="U15" s="77"/>
      <c r="V15" s="77"/>
      <c r="W15" s="77"/>
      <c r="X15" s="77">
        <v>2</v>
      </c>
      <c r="Y15" s="77"/>
      <c r="Z15" s="77">
        <v>2.4</v>
      </c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55">
        <f>SUM(R15:AR15,N15:P15,G15:L15)</f>
        <v>131.69999999999999</v>
      </c>
      <c r="AT15" s="58">
        <f>M48</f>
        <v>33.850000000000023</v>
      </c>
      <c r="AU15" s="45"/>
    </row>
    <row r="16" spans="1:48" s="61" customFormat="1" ht="15">
      <c r="A16" s="50" t="s">
        <v>37</v>
      </c>
      <c r="B16" s="51" t="s">
        <v>83</v>
      </c>
      <c r="C16" s="58" t="s">
        <v>71</v>
      </c>
      <c r="D16" s="85">
        <v>24.72</v>
      </c>
      <c r="E16" s="59">
        <f>SUM(G16:M16,O16:P16)</f>
        <v>0</v>
      </c>
      <c r="F16" s="55">
        <f t="shared" si="3"/>
        <v>0</v>
      </c>
      <c r="G16" s="77"/>
      <c r="H16" s="77"/>
      <c r="I16" s="77"/>
      <c r="J16" s="77"/>
      <c r="K16" s="77"/>
      <c r="L16" s="77"/>
      <c r="M16" s="77"/>
      <c r="N16" s="60">
        <f>D16-AS16</f>
        <v>24.72</v>
      </c>
      <c r="O16" s="77"/>
      <c r="P16" s="77"/>
      <c r="Q16" s="55">
        <f t="shared" si="2"/>
        <v>0</v>
      </c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55">
        <f>SUM(R16:AR16,O16:P16,G16:M16)</f>
        <v>0</v>
      </c>
      <c r="AT16" s="58">
        <f>N48</f>
        <v>34.72</v>
      </c>
      <c r="AU16" s="45"/>
    </row>
    <row r="17" spans="1:47" s="61" customFormat="1" ht="15">
      <c r="A17" s="50" t="s">
        <v>47</v>
      </c>
      <c r="B17" s="51" t="s">
        <v>45</v>
      </c>
      <c r="C17" s="58" t="s">
        <v>46</v>
      </c>
      <c r="D17" s="85">
        <v>0</v>
      </c>
      <c r="E17" s="59">
        <f>SUM(G17:N17,P17)</f>
        <v>0</v>
      </c>
      <c r="F17" s="55">
        <f t="shared" si="3"/>
        <v>0</v>
      </c>
      <c r="G17" s="77"/>
      <c r="H17" s="77"/>
      <c r="I17" s="77"/>
      <c r="J17" s="77"/>
      <c r="K17" s="77"/>
      <c r="L17" s="77"/>
      <c r="M17" s="77"/>
      <c r="N17" s="77"/>
      <c r="O17" s="60">
        <f>D17-AS17</f>
        <v>0</v>
      </c>
      <c r="P17" s="77"/>
      <c r="Q17" s="55">
        <f t="shared" si="2"/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55">
        <f>SUM(R17:AR17,P17,G17:N17)</f>
        <v>0</v>
      </c>
      <c r="AT17" s="58">
        <f>O48</f>
        <v>0</v>
      </c>
      <c r="AU17" s="45"/>
    </row>
    <row r="18" spans="1:47" s="61" customFormat="1" ht="15">
      <c r="A18" s="50" t="s">
        <v>176</v>
      </c>
      <c r="B18" s="51" t="s">
        <v>52</v>
      </c>
      <c r="C18" s="58" t="s">
        <v>53</v>
      </c>
      <c r="D18" s="85">
        <v>4.6100000000000003</v>
      </c>
      <c r="E18" s="59">
        <f>SUM(G18:O18)</f>
        <v>0</v>
      </c>
      <c r="F18" s="55">
        <f>SUM(G18:H18)</f>
        <v>0</v>
      </c>
      <c r="G18" s="77"/>
      <c r="H18" s="77"/>
      <c r="I18" s="77"/>
      <c r="J18" s="77"/>
      <c r="K18" s="77"/>
      <c r="L18" s="77"/>
      <c r="M18" s="77"/>
      <c r="N18" s="77"/>
      <c r="O18" s="77"/>
      <c r="P18" s="60">
        <f>D18-AS18</f>
        <v>4.6100000000000003</v>
      </c>
      <c r="Q18" s="55">
        <f>SUM(R18:AQ18)</f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55">
        <f>SUM(R18:AR18,G18:O18)</f>
        <v>0</v>
      </c>
      <c r="AT18" s="58">
        <f>P48</f>
        <v>4.6100000000000003</v>
      </c>
      <c r="AU18" s="45"/>
    </row>
    <row r="19" spans="1:47" s="61" customFormat="1" ht="15">
      <c r="A19" s="50">
        <v>2</v>
      </c>
      <c r="B19" s="50" t="s">
        <v>32</v>
      </c>
      <c r="C19" s="58" t="s">
        <v>24</v>
      </c>
      <c r="D19" s="85">
        <v>331.48</v>
      </c>
      <c r="E19" s="59">
        <f>SUM(G19:P19)</f>
        <v>10</v>
      </c>
      <c r="F19" s="55">
        <f t="shared" ref="F19:F46" si="4">SUM(G19:H19)</f>
        <v>0</v>
      </c>
      <c r="G19" s="55">
        <f>SUM(G20:G45)</f>
        <v>0</v>
      </c>
      <c r="H19" s="55">
        <f t="shared" ref="H19:P19" si="5">SUM(H20:H45)</f>
        <v>0</v>
      </c>
      <c r="I19" s="55">
        <f t="shared" si="5"/>
        <v>0</v>
      </c>
      <c r="J19" s="55">
        <f t="shared" si="5"/>
        <v>0</v>
      </c>
      <c r="K19" s="55">
        <f t="shared" si="5"/>
        <v>0</v>
      </c>
      <c r="L19" s="55">
        <f t="shared" si="5"/>
        <v>0</v>
      </c>
      <c r="M19" s="55">
        <f t="shared" si="5"/>
        <v>0</v>
      </c>
      <c r="N19" s="55">
        <f t="shared" si="5"/>
        <v>10</v>
      </c>
      <c r="O19" s="55">
        <f t="shared" si="5"/>
        <v>0</v>
      </c>
      <c r="P19" s="55">
        <f t="shared" si="5"/>
        <v>0</v>
      </c>
      <c r="Q19" s="60">
        <f>D19-AS19</f>
        <v>321.48</v>
      </c>
      <c r="R19" s="55">
        <f>SUM(R21:R45)</f>
        <v>0</v>
      </c>
      <c r="S19" s="55">
        <f>SUM(S22:S45,S20)</f>
        <v>0</v>
      </c>
      <c r="T19" s="55">
        <f>SUM(T20:T21,T23:T45)</f>
        <v>0</v>
      </c>
      <c r="U19" s="55">
        <f>SUM(U20:U22,U24:U45)</f>
        <v>0</v>
      </c>
      <c r="V19" s="55">
        <f>SUM(V20:V23,V25:V45)</f>
        <v>0</v>
      </c>
      <c r="W19" s="55">
        <f>SUM(W20:W24,W26:W45)</f>
        <v>0</v>
      </c>
      <c r="X19" s="55">
        <f>SUM(X20:X25,X27:X45)</f>
        <v>0</v>
      </c>
      <c r="Y19" s="55">
        <f>SUM(Y20:Y26,Y28:Y45)</f>
        <v>0</v>
      </c>
      <c r="Z19" s="55">
        <f>SUM(Z20:Z27,Z29:Z45)</f>
        <v>0</v>
      </c>
      <c r="AA19" s="55">
        <f>SUM(AA20:AA28,AA30:AA45)</f>
        <v>0</v>
      </c>
      <c r="AB19" s="55">
        <f>SUM(AB20:AB29,AB31:AB45)</f>
        <v>0</v>
      </c>
      <c r="AC19" s="55">
        <f>SUM(AC20:AC30,AC32:AC45)</f>
        <v>0</v>
      </c>
      <c r="AD19" s="55">
        <f>SUM(AD20:AD31,AD33:AD45)</f>
        <v>0</v>
      </c>
      <c r="AE19" s="55">
        <f>SUM(AE20:AE32,AE34:AE45)</f>
        <v>0</v>
      </c>
      <c r="AF19" s="55">
        <f>SUM(AF20:AF33,AF35:AF45)</f>
        <v>0</v>
      </c>
      <c r="AG19" s="55">
        <f>SUM(AG20:AG34,AG36:AG45)</f>
        <v>0</v>
      </c>
      <c r="AH19" s="55">
        <f>SUM(AH20:AH35,AH37:AH45)</f>
        <v>0</v>
      </c>
      <c r="AI19" s="55">
        <f>SUM(AI20:AI36,AI38:AI45)</f>
        <v>0</v>
      </c>
      <c r="AJ19" s="55">
        <f>SUM(AJ20:AJ37,AJ39:AJ45)</f>
        <v>0</v>
      </c>
      <c r="AK19" s="55">
        <f>SUM(AK20:AK38,AK40:AK45)</f>
        <v>0</v>
      </c>
      <c r="AL19" s="55">
        <f>SUM(AL20:AL39,AL41:AL45)</f>
        <v>0</v>
      </c>
      <c r="AM19" s="55">
        <f>SUM(AM20:AM40,AM42:AM45)</f>
        <v>0</v>
      </c>
      <c r="AN19" s="55">
        <f>SUM(AN20:AN41,AN43:AN45)</f>
        <v>0</v>
      </c>
      <c r="AO19" s="55">
        <f>SUM(AO20:AO42,AO44:AO45)</f>
        <v>0</v>
      </c>
      <c r="AP19" s="55">
        <f>SUM(AP20:AP43,AP45)</f>
        <v>0</v>
      </c>
      <c r="AQ19" s="55">
        <f>SUM(AQ20:AQ44)</f>
        <v>0</v>
      </c>
      <c r="AR19" s="55">
        <f>SUM(AR20:AR45)</f>
        <v>0</v>
      </c>
      <c r="AS19" s="55">
        <f>SUM(AS20:AS45)</f>
        <v>10</v>
      </c>
      <c r="AT19" s="58">
        <f>Q48</f>
        <v>482.35</v>
      </c>
      <c r="AU19" s="45"/>
    </row>
    <row r="20" spans="1:47" s="61" customFormat="1" ht="15">
      <c r="A20" s="50" t="s">
        <v>17</v>
      </c>
      <c r="B20" s="51" t="s">
        <v>13</v>
      </c>
      <c r="C20" s="58" t="s">
        <v>25</v>
      </c>
      <c r="D20" s="85">
        <v>0</v>
      </c>
      <c r="E20" s="59">
        <f>SUM(G20:P20)</f>
        <v>0</v>
      </c>
      <c r="F20" s="55">
        <f t="shared" si="4"/>
        <v>0</v>
      </c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55">
        <f>SUM(S20:AQ20)</f>
        <v>0</v>
      </c>
      <c r="R20" s="60">
        <f>D20-AS20</f>
        <v>0</v>
      </c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55">
        <f>SUM(S20:AR20,G20:P20)</f>
        <v>0</v>
      </c>
      <c r="AT20" s="58">
        <f>R48</f>
        <v>106.1</v>
      </c>
      <c r="AU20" s="45"/>
    </row>
    <row r="21" spans="1:47" s="61" customFormat="1" ht="15">
      <c r="A21" s="50" t="s">
        <v>6</v>
      </c>
      <c r="B21" s="51" t="s">
        <v>14</v>
      </c>
      <c r="C21" s="58" t="s">
        <v>26</v>
      </c>
      <c r="D21" s="85">
        <v>0</v>
      </c>
      <c r="E21" s="59">
        <f t="shared" ref="E21:E46" si="6">SUM(G21:P21)</f>
        <v>0</v>
      </c>
      <c r="F21" s="55">
        <f t="shared" si="4"/>
        <v>0</v>
      </c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55">
        <f>SUM(R21,T21:AQ21)</f>
        <v>0</v>
      </c>
      <c r="R21" s="77"/>
      <c r="S21" s="60">
        <f>D21-AS21</f>
        <v>0</v>
      </c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55">
        <f>SUM(T21:AR21,R21,G21:P21)</f>
        <v>0</v>
      </c>
      <c r="AT21" s="58">
        <f>S48</f>
        <v>0</v>
      </c>
      <c r="AU21" s="45"/>
    </row>
    <row r="22" spans="1:47" s="61" customFormat="1" ht="15">
      <c r="A22" s="50" t="s">
        <v>7</v>
      </c>
      <c r="B22" s="51" t="s">
        <v>15</v>
      </c>
      <c r="C22" s="58" t="s">
        <v>118</v>
      </c>
      <c r="D22" s="85">
        <v>0</v>
      </c>
      <c r="E22" s="59">
        <f t="shared" si="6"/>
        <v>0</v>
      </c>
      <c r="F22" s="55">
        <f t="shared" si="4"/>
        <v>0</v>
      </c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55">
        <f>SUM(R22:S22,U22:AQ22)</f>
        <v>0</v>
      </c>
      <c r="R22" s="77"/>
      <c r="S22" s="77"/>
      <c r="T22" s="60">
        <f>D22-AS22</f>
        <v>0</v>
      </c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5">
        <f>SUM(U22:AR22,R22:S22,G22:P22)</f>
        <v>0</v>
      </c>
      <c r="AT22" s="58">
        <f>T48</f>
        <v>0</v>
      </c>
      <c r="AU22" s="45"/>
    </row>
    <row r="23" spans="1:47" s="61" customFormat="1" ht="15">
      <c r="A23" s="50" t="s">
        <v>8</v>
      </c>
      <c r="B23" s="51" t="s">
        <v>80</v>
      </c>
      <c r="C23" s="58" t="s">
        <v>121</v>
      </c>
      <c r="D23" s="85">
        <v>0</v>
      </c>
      <c r="E23" s="59">
        <f t="shared" si="6"/>
        <v>0</v>
      </c>
      <c r="F23" s="55">
        <f t="shared" si="4"/>
        <v>0</v>
      </c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55">
        <f>SUM(R23:T23,V23:AQ23)</f>
        <v>0</v>
      </c>
      <c r="R23" s="77"/>
      <c r="S23" s="77"/>
      <c r="T23" s="77"/>
      <c r="U23" s="60">
        <f>D23-AS23</f>
        <v>0</v>
      </c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55">
        <f>SUM(V23:AR23,R23:T23,G23:P23)</f>
        <v>0</v>
      </c>
      <c r="AT23" s="58">
        <f>U48</f>
        <v>0</v>
      </c>
      <c r="AU23" s="45"/>
    </row>
    <row r="24" spans="1:47" s="61" customFormat="1" ht="15">
      <c r="A24" s="50" t="s">
        <v>9</v>
      </c>
      <c r="B24" s="51" t="s">
        <v>84</v>
      </c>
      <c r="C24" s="58" t="s">
        <v>122</v>
      </c>
      <c r="D24" s="85">
        <v>0</v>
      </c>
      <c r="E24" s="59">
        <f t="shared" si="6"/>
        <v>0</v>
      </c>
      <c r="F24" s="55">
        <f t="shared" si="4"/>
        <v>0</v>
      </c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55">
        <f>SUM(R24:U24,W24:AQ24)</f>
        <v>0</v>
      </c>
      <c r="R24" s="77"/>
      <c r="S24" s="77"/>
      <c r="T24" s="77"/>
      <c r="U24" s="77"/>
      <c r="V24" s="60">
        <f>D24-AS24</f>
        <v>0</v>
      </c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55">
        <f>SUM(W24:AR24,R24:U24,G24:P24)</f>
        <v>0</v>
      </c>
      <c r="AT24" s="58">
        <f>V48</f>
        <v>0</v>
      </c>
      <c r="AU24" s="45"/>
    </row>
    <row r="25" spans="1:47" s="61" customFormat="1" ht="15">
      <c r="A25" s="50" t="s">
        <v>10</v>
      </c>
      <c r="B25" s="51" t="s">
        <v>85</v>
      </c>
      <c r="C25" s="58" t="s">
        <v>120</v>
      </c>
      <c r="D25" s="85">
        <v>0</v>
      </c>
      <c r="E25" s="59">
        <f t="shared" si="6"/>
        <v>0</v>
      </c>
      <c r="F25" s="55">
        <f t="shared" si="4"/>
        <v>0</v>
      </c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55">
        <f>SUM(R25:V25,X25:AQ25)</f>
        <v>0</v>
      </c>
      <c r="R25" s="77"/>
      <c r="S25" s="77"/>
      <c r="T25" s="77"/>
      <c r="U25" s="77"/>
      <c r="V25" s="77"/>
      <c r="W25" s="60">
        <f>D25-AS25</f>
        <v>0</v>
      </c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55">
        <f>SUM(X25:AR25,R25:V25,G25:P25)</f>
        <v>0</v>
      </c>
      <c r="AT25" s="58">
        <f>W48</f>
        <v>5</v>
      </c>
      <c r="AU25" s="45"/>
    </row>
    <row r="26" spans="1:47" s="61" customFormat="1" ht="18">
      <c r="A26" s="50" t="s">
        <v>18</v>
      </c>
      <c r="B26" s="51" t="s">
        <v>86</v>
      </c>
      <c r="C26" s="58" t="s">
        <v>48</v>
      </c>
      <c r="D26" s="85">
        <v>0</v>
      </c>
      <c r="E26" s="59">
        <f t="shared" si="6"/>
        <v>0</v>
      </c>
      <c r="F26" s="55">
        <f t="shared" si="4"/>
        <v>0</v>
      </c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55">
        <f>SUM(R26:W26,Y26:AQ26)</f>
        <v>0</v>
      </c>
      <c r="R26" s="77"/>
      <c r="S26" s="77"/>
      <c r="T26" s="77"/>
      <c r="U26" s="77"/>
      <c r="V26" s="77"/>
      <c r="W26" s="77"/>
      <c r="X26" s="60">
        <f>D26-AS26</f>
        <v>0</v>
      </c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55">
        <f>SUM(Y26:AR26,R26:W26,G26:P26)</f>
        <v>0</v>
      </c>
      <c r="AT26" s="58">
        <f>X48</f>
        <v>6</v>
      </c>
      <c r="AU26" s="45"/>
    </row>
    <row r="27" spans="1:47" s="61" customFormat="1" ht="20.25" customHeight="1">
      <c r="A27" s="50" t="s">
        <v>19</v>
      </c>
      <c r="B27" s="51" t="s">
        <v>87</v>
      </c>
      <c r="C27" s="58" t="s">
        <v>41</v>
      </c>
      <c r="D27" s="85">
        <v>4.91</v>
      </c>
      <c r="E27" s="59">
        <f t="shared" si="6"/>
        <v>0</v>
      </c>
      <c r="F27" s="55">
        <f t="shared" si="4"/>
        <v>0</v>
      </c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55">
        <f>SUM(R27:X27,Z27:AQ27)</f>
        <v>0</v>
      </c>
      <c r="R27" s="77"/>
      <c r="S27" s="77"/>
      <c r="T27" s="77"/>
      <c r="U27" s="77"/>
      <c r="V27" s="77"/>
      <c r="W27" s="77"/>
      <c r="X27" s="77"/>
      <c r="Y27" s="60">
        <f>D27-AS27</f>
        <v>4.91</v>
      </c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55">
        <f>SUM(Z27:AR27,R27:X27,G27:P27)</f>
        <v>0</v>
      </c>
      <c r="AT27" s="58">
        <f>Y48</f>
        <v>4.91</v>
      </c>
      <c r="AU27" s="45"/>
    </row>
    <row r="28" spans="1:47" s="61" customFormat="1" ht="20.25" customHeight="1">
      <c r="A28" s="50" t="s">
        <v>42</v>
      </c>
      <c r="B28" s="51" t="s">
        <v>126</v>
      </c>
      <c r="C28" s="58" t="s">
        <v>27</v>
      </c>
      <c r="D28" s="85">
        <v>140.01</v>
      </c>
      <c r="E28" s="59">
        <f t="shared" si="6"/>
        <v>0</v>
      </c>
      <c r="F28" s="55">
        <f t="shared" si="4"/>
        <v>0</v>
      </c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55">
        <f>SUM(R28:Y28,AA28:AQ28)</f>
        <v>0</v>
      </c>
      <c r="R28" s="77"/>
      <c r="S28" s="77"/>
      <c r="T28" s="77"/>
      <c r="U28" s="77"/>
      <c r="V28" s="77"/>
      <c r="W28" s="77"/>
      <c r="X28" s="77"/>
      <c r="Y28" s="77"/>
      <c r="Z28" s="60">
        <f>D28-AS28</f>
        <v>140.01</v>
      </c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55">
        <f>SUM(AA28:AR28,R28:Y28,G28:P28)</f>
        <v>0</v>
      </c>
      <c r="AT28" s="58">
        <f>Z48</f>
        <v>179</v>
      </c>
      <c r="AU28" s="45"/>
    </row>
    <row r="29" spans="1:47" s="61" customFormat="1" ht="15">
      <c r="A29" s="50" t="s">
        <v>125</v>
      </c>
      <c r="B29" s="51" t="s">
        <v>101</v>
      </c>
      <c r="C29" s="51" t="s">
        <v>140</v>
      </c>
      <c r="D29" s="85">
        <v>0.7</v>
      </c>
      <c r="E29" s="59">
        <f t="shared" si="6"/>
        <v>0</v>
      </c>
      <c r="F29" s="55">
        <f t="shared" si="4"/>
        <v>0</v>
      </c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55">
        <f>SUM(R29:Z29,AB29:AQ29)</f>
        <v>0</v>
      </c>
      <c r="R29" s="77"/>
      <c r="S29" s="77"/>
      <c r="T29" s="77"/>
      <c r="U29" s="77"/>
      <c r="V29" s="77"/>
      <c r="W29" s="77"/>
      <c r="X29" s="77"/>
      <c r="Y29" s="77"/>
      <c r="Z29" s="77"/>
      <c r="AA29" s="60">
        <f>D29-AS29</f>
        <v>0.7</v>
      </c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55">
        <f>SUM(AB29:AR29,R29:Z29,G29:P29)</f>
        <v>0</v>
      </c>
      <c r="AT29" s="58">
        <f>AA48</f>
        <v>1.23</v>
      </c>
      <c r="AU29" s="45"/>
    </row>
    <row r="30" spans="1:47" s="61" customFormat="1" ht="15">
      <c r="A30" s="50" t="s">
        <v>167</v>
      </c>
      <c r="B30" s="51" t="s">
        <v>116</v>
      </c>
      <c r="C30" s="58" t="s">
        <v>119</v>
      </c>
      <c r="D30" s="85">
        <v>0</v>
      </c>
      <c r="E30" s="59">
        <f t="shared" si="6"/>
        <v>0</v>
      </c>
      <c r="F30" s="55">
        <f t="shared" si="4"/>
        <v>0</v>
      </c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55">
        <f>SUM(R30:AA30,AC30:AQ30)</f>
        <v>0</v>
      </c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60">
        <f>D30-AS30</f>
        <v>0</v>
      </c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55">
        <f>SUM(AC30:AR30,R30:AA30,G30:P30)</f>
        <v>0</v>
      </c>
      <c r="AT30" s="58">
        <f>AB48</f>
        <v>0</v>
      </c>
      <c r="AU30" s="45"/>
    </row>
    <row r="31" spans="1:47" s="61" customFormat="1" ht="15">
      <c r="A31" s="50" t="s">
        <v>168</v>
      </c>
      <c r="B31" s="51" t="s">
        <v>81</v>
      </c>
      <c r="C31" s="58" t="s">
        <v>70</v>
      </c>
      <c r="D31" s="85">
        <v>0</v>
      </c>
      <c r="E31" s="59">
        <f t="shared" si="6"/>
        <v>0</v>
      </c>
      <c r="F31" s="55">
        <f t="shared" si="4"/>
        <v>0</v>
      </c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55">
        <f>SUM(R31:AB31,AD31:AQ31)</f>
        <v>0</v>
      </c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60">
        <f>D31-AS31</f>
        <v>0</v>
      </c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55">
        <f>SUM(AD31:AR31,R31:AB31,G31:P31)</f>
        <v>0</v>
      </c>
      <c r="AT31" s="58">
        <f>AC48</f>
        <v>0</v>
      </c>
      <c r="AU31" s="45"/>
    </row>
    <row r="32" spans="1:47" s="61" customFormat="1" ht="15">
      <c r="A32" s="50" t="s">
        <v>169</v>
      </c>
      <c r="B32" s="51" t="s">
        <v>88</v>
      </c>
      <c r="C32" s="58" t="s">
        <v>93</v>
      </c>
      <c r="D32" s="85">
        <v>64.989999999999995</v>
      </c>
      <c r="E32" s="59">
        <f t="shared" si="6"/>
        <v>0</v>
      </c>
      <c r="F32" s="55">
        <f t="shared" si="4"/>
        <v>0</v>
      </c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55">
        <f>SUM(R32:AC32,AE32:AQ32)</f>
        <v>0</v>
      </c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60">
        <f>D32-AS32</f>
        <v>64.989999999999995</v>
      </c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55">
        <f>SUM(AE32:AR32,R32:AC32,G32:P32)</f>
        <v>0</v>
      </c>
      <c r="AT32" s="58">
        <f>AD48</f>
        <v>69.239999999999995</v>
      </c>
      <c r="AU32" s="45"/>
    </row>
    <row r="33" spans="1:47" s="61" customFormat="1" ht="15">
      <c r="A33" s="50" t="s">
        <v>170</v>
      </c>
      <c r="B33" s="51" t="s">
        <v>89</v>
      </c>
      <c r="C33" s="58" t="s">
        <v>94</v>
      </c>
      <c r="D33" s="85">
        <v>0</v>
      </c>
      <c r="E33" s="59">
        <f t="shared" si="6"/>
        <v>0</v>
      </c>
      <c r="F33" s="55">
        <f t="shared" si="4"/>
        <v>0</v>
      </c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55">
        <f>SUM(R33:AD33,AF33:AQ33)</f>
        <v>0</v>
      </c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60">
        <f>D33-AS33</f>
        <v>0</v>
      </c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55">
        <f>SUM(AF33:AR33,R33:AD33,G33:P33)</f>
        <v>0</v>
      </c>
      <c r="AT33" s="58">
        <f>AE48</f>
        <v>0</v>
      </c>
      <c r="AU33" s="45"/>
    </row>
    <row r="34" spans="1:47" s="61" customFormat="1" ht="15">
      <c r="A34" s="50" t="s">
        <v>171</v>
      </c>
      <c r="B34" s="51" t="s">
        <v>90</v>
      </c>
      <c r="C34" s="58" t="s">
        <v>98</v>
      </c>
      <c r="D34" s="85">
        <v>0.77</v>
      </c>
      <c r="E34" s="59">
        <f t="shared" si="6"/>
        <v>0</v>
      </c>
      <c r="F34" s="55">
        <f t="shared" si="4"/>
        <v>0</v>
      </c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55">
        <f>SUM(R34:AE34,AG34:AQ34)</f>
        <v>0</v>
      </c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60">
        <f>D34-AS34</f>
        <v>0.77</v>
      </c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55">
        <f>SUM(AG34:AR34,R34:AE34,G34:P34)</f>
        <v>0</v>
      </c>
      <c r="AT34" s="58">
        <f>AF48</f>
        <v>0.77</v>
      </c>
      <c r="AU34" s="45"/>
    </row>
    <row r="35" spans="1:47" s="61" customFormat="1" ht="18">
      <c r="A35" s="50" t="s">
        <v>172</v>
      </c>
      <c r="B35" s="51" t="s">
        <v>113</v>
      </c>
      <c r="C35" s="58" t="s">
        <v>95</v>
      </c>
      <c r="D35" s="85">
        <v>0</v>
      </c>
      <c r="E35" s="59">
        <f t="shared" si="6"/>
        <v>0</v>
      </c>
      <c r="F35" s="55">
        <f t="shared" si="4"/>
        <v>0</v>
      </c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55">
        <f>SUM(R35:AF35,AH35:AQ35)</f>
        <v>0</v>
      </c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60">
        <f>D35-AS35</f>
        <v>0</v>
      </c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55">
        <f>SUM(AH35:AR35,R35:AF35,G35:P35)</f>
        <v>0</v>
      </c>
      <c r="AT35" s="58">
        <f>AG48</f>
        <v>0</v>
      </c>
      <c r="AU35" s="45"/>
    </row>
    <row r="36" spans="1:47" s="61" customFormat="1" ht="15">
      <c r="A36" s="50" t="s">
        <v>173</v>
      </c>
      <c r="B36" s="51" t="s">
        <v>117</v>
      </c>
      <c r="C36" s="58" t="s">
        <v>114</v>
      </c>
      <c r="D36" s="85">
        <v>0</v>
      </c>
      <c r="E36" s="59">
        <f t="shared" si="6"/>
        <v>0</v>
      </c>
      <c r="F36" s="55">
        <f t="shared" si="4"/>
        <v>0</v>
      </c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55">
        <f>SUM(R36:AG36,AI36:AQ36)</f>
        <v>0</v>
      </c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60">
        <f>D36-AS36</f>
        <v>0</v>
      </c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55">
        <f>SUM(AI36:AR36,R36:AG36,G36:P36)</f>
        <v>0</v>
      </c>
      <c r="AT36" s="58">
        <f>AH48</f>
        <v>0</v>
      </c>
      <c r="AU36" s="45"/>
    </row>
    <row r="37" spans="1:47" s="61" customFormat="1" ht="15">
      <c r="A37" s="50" t="s">
        <v>174</v>
      </c>
      <c r="B37" s="51" t="s">
        <v>91</v>
      </c>
      <c r="C37" s="58" t="s">
        <v>96</v>
      </c>
      <c r="D37" s="85">
        <v>0.56000000000000005</v>
      </c>
      <c r="E37" s="59">
        <f t="shared" si="6"/>
        <v>0</v>
      </c>
      <c r="F37" s="55">
        <f t="shared" si="4"/>
        <v>0</v>
      </c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55">
        <f>SUM(R37:AH37,AJ37:AQ37)</f>
        <v>0</v>
      </c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60">
        <f>D37-AS37</f>
        <v>0.56000000000000005</v>
      </c>
      <c r="AJ37" s="77"/>
      <c r="AK37" s="77"/>
      <c r="AL37" s="77"/>
      <c r="AM37" s="77"/>
      <c r="AN37" s="77"/>
      <c r="AO37" s="77"/>
      <c r="AP37" s="77"/>
      <c r="AQ37" s="77"/>
      <c r="AR37" s="77"/>
      <c r="AS37" s="55">
        <f>SUM(AJ37:AR37,R37:AH37,G37:P37)</f>
        <v>0</v>
      </c>
      <c r="AT37" s="58">
        <f>AI48</f>
        <v>0.56000000000000005</v>
      </c>
      <c r="AU37" s="45"/>
    </row>
    <row r="38" spans="1:47" s="61" customFormat="1" ht="18">
      <c r="A38" s="50" t="s">
        <v>175</v>
      </c>
      <c r="B38" s="51" t="s">
        <v>92</v>
      </c>
      <c r="C38" s="58" t="s">
        <v>43</v>
      </c>
      <c r="D38" s="85">
        <v>24.83</v>
      </c>
      <c r="E38" s="59">
        <f t="shared" si="6"/>
        <v>0</v>
      </c>
      <c r="F38" s="55">
        <f t="shared" si="4"/>
        <v>0</v>
      </c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55">
        <f>SUM(R38:AI38,AK38:AQ38)</f>
        <v>0</v>
      </c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60">
        <f>D38-AS38</f>
        <v>24.83</v>
      </c>
      <c r="AK38" s="77"/>
      <c r="AL38" s="77"/>
      <c r="AM38" s="77"/>
      <c r="AN38" s="77"/>
      <c r="AO38" s="77"/>
      <c r="AP38" s="77"/>
      <c r="AQ38" s="77"/>
      <c r="AR38" s="77"/>
      <c r="AS38" s="55">
        <f>SUM(AK38:AR38,R38:AI38,G38:P38)</f>
        <v>0</v>
      </c>
      <c r="AT38" s="58">
        <f>AJ48</f>
        <v>24.83</v>
      </c>
      <c r="AU38" s="45"/>
    </row>
    <row r="39" spans="1:47" s="61" customFormat="1" ht="18">
      <c r="A39" s="50" t="s">
        <v>177</v>
      </c>
      <c r="B39" s="51" t="s">
        <v>99</v>
      </c>
      <c r="C39" s="58" t="s">
        <v>49</v>
      </c>
      <c r="D39" s="85">
        <v>5.29</v>
      </c>
      <c r="E39" s="59">
        <f t="shared" si="6"/>
        <v>0</v>
      </c>
      <c r="F39" s="55">
        <f t="shared" si="4"/>
        <v>0</v>
      </c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55">
        <f>SUM(R39:AJ39,AL39:AQ39)</f>
        <v>0</v>
      </c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60">
        <f>D39-AS39</f>
        <v>5.29</v>
      </c>
      <c r="AL39" s="77"/>
      <c r="AM39" s="77"/>
      <c r="AN39" s="77"/>
      <c r="AO39" s="77"/>
      <c r="AP39" s="77"/>
      <c r="AQ39" s="77"/>
      <c r="AR39" s="77"/>
      <c r="AS39" s="55">
        <f>SUM(AL39:AR39,R39:AJ39,G39:P39)</f>
        <v>0</v>
      </c>
      <c r="AT39" s="58">
        <f>AK48</f>
        <v>5.29</v>
      </c>
      <c r="AU39" s="45"/>
    </row>
    <row r="40" spans="1:47" s="61" customFormat="1" ht="15">
      <c r="A40" s="50" t="s">
        <v>178</v>
      </c>
      <c r="B40" s="51" t="s">
        <v>144</v>
      </c>
      <c r="C40" s="58" t="s">
        <v>142</v>
      </c>
      <c r="D40" s="85">
        <v>1.1200000000000001</v>
      </c>
      <c r="E40" s="59">
        <f t="shared" si="6"/>
        <v>0</v>
      </c>
      <c r="F40" s="55">
        <f t="shared" si="4"/>
        <v>0</v>
      </c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55">
        <f>SUM(R40:AK40,AM40:AQ40)</f>
        <v>0</v>
      </c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60">
        <f>D40-AS40</f>
        <v>1.1200000000000001</v>
      </c>
      <c r="AM40" s="77"/>
      <c r="AN40" s="77"/>
      <c r="AO40" s="77"/>
      <c r="AP40" s="77"/>
      <c r="AQ40" s="77"/>
      <c r="AR40" s="77"/>
      <c r="AS40" s="55">
        <f>SUM(AM40:AR40,R40:AK40,G40:P40)</f>
        <v>0</v>
      </c>
      <c r="AT40" s="58">
        <f>AL48</f>
        <v>1.1200000000000001</v>
      </c>
      <c r="AU40" s="45"/>
    </row>
    <row r="41" spans="1:47" s="61" customFormat="1" ht="18">
      <c r="A41" s="50" t="s">
        <v>179</v>
      </c>
      <c r="B41" s="51" t="s">
        <v>145</v>
      </c>
      <c r="C41" s="58" t="s">
        <v>143</v>
      </c>
      <c r="D41" s="85">
        <v>0</v>
      </c>
      <c r="E41" s="59">
        <f t="shared" si="6"/>
        <v>0</v>
      </c>
      <c r="F41" s="55">
        <f t="shared" si="4"/>
        <v>0</v>
      </c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55">
        <f>SUM(R41:AL41,AN41:AQ41)</f>
        <v>0</v>
      </c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60">
        <f>D41-AS41</f>
        <v>0</v>
      </c>
      <c r="AN41" s="77"/>
      <c r="AO41" s="77"/>
      <c r="AP41" s="77"/>
      <c r="AQ41" s="77"/>
      <c r="AR41" s="77"/>
      <c r="AS41" s="55">
        <f>SUM(AN41:AR41,R41:AL41,G41:P41)</f>
        <v>0</v>
      </c>
      <c r="AT41" s="58">
        <f>AM48</f>
        <v>0</v>
      </c>
      <c r="AU41" s="45"/>
    </row>
    <row r="42" spans="1:47" s="61" customFormat="1" ht="15">
      <c r="A42" s="50" t="s">
        <v>180</v>
      </c>
      <c r="B42" s="51" t="s">
        <v>141</v>
      </c>
      <c r="C42" s="58" t="s">
        <v>100</v>
      </c>
      <c r="D42" s="85">
        <v>6.14</v>
      </c>
      <c r="E42" s="59">
        <f t="shared" si="6"/>
        <v>0</v>
      </c>
      <c r="F42" s="55">
        <f t="shared" si="4"/>
        <v>0</v>
      </c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55">
        <f>SUM(R42:AM42,AO42:AQ42)</f>
        <v>0</v>
      </c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60">
        <f>D42-AS42</f>
        <v>6.14</v>
      </c>
      <c r="AO42" s="77"/>
      <c r="AP42" s="77"/>
      <c r="AQ42" s="77"/>
      <c r="AR42" s="77"/>
      <c r="AS42" s="55">
        <f>SUM(AO42:AR42,R42:AM42,G42:P42)</f>
        <v>0</v>
      </c>
      <c r="AT42" s="58">
        <f>AN48</f>
        <v>6.14</v>
      </c>
      <c r="AU42" s="45"/>
    </row>
    <row r="43" spans="1:47" s="61" customFormat="1" ht="15">
      <c r="A43" s="50" t="s">
        <v>181</v>
      </c>
      <c r="B43" s="51" t="s">
        <v>147</v>
      </c>
      <c r="C43" s="58" t="s">
        <v>148</v>
      </c>
      <c r="D43" s="85">
        <v>58.4</v>
      </c>
      <c r="E43" s="59">
        <f t="shared" si="6"/>
        <v>0</v>
      </c>
      <c r="F43" s="55">
        <f t="shared" si="4"/>
        <v>0</v>
      </c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55">
        <f>SUM(R43:AN43,AP43:AQ43)</f>
        <v>0</v>
      </c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60">
        <f>D43-AS43</f>
        <v>58.4</v>
      </c>
      <c r="AP43" s="77"/>
      <c r="AQ43" s="77"/>
      <c r="AR43" s="77"/>
      <c r="AS43" s="55">
        <f>SUM(AP43:AR43,R43:AN43,G43:P43)</f>
        <v>0</v>
      </c>
      <c r="AT43" s="58">
        <f>AO48</f>
        <v>58.4</v>
      </c>
      <c r="AU43" s="45"/>
    </row>
    <row r="44" spans="1:47" s="61" customFormat="1" ht="15">
      <c r="A44" s="50" t="s">
        <v>182</v>
      </c>
      <c r="B44" s="51" t="s">
        <v>146</v>
      </c>
      <c r="C44" s="58" t="s">
        <v>149</v>
      </c>
      <c r="D44" s="85">
        <v>23.75</v>
      </c>
      <c r="E44" s="59">
        <f t="shared" si="6"/>
        <v>10</v>
      </c>
      <c r="F44" s="55">
        <f t="shared" si="4"/>
        <v>0</v>
      </c>
      <c r="G44" s="77"/>
      <c r="H44" s="77"/>
      <c r="I44" s="77"/>
      <c r="J44" s="77"/>
      <c r="K44" s="77"/>
      <c r="L44" s="77"/>
      <c r="M44" s="77"/>
      <c r="N44" s="77">
        <v>10</v>
      </c>
      <c r="O44" s="77"/>
      <c r="P44" s="77"/>
      <c r="Q44" s="55">
        <f>SUM(R44:AO44,AQ44)</f>
        <v>0</v>
      </c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60">
        <f>D44-AS44</f>
        <v>13.75</v>
      </c>
      <c r="AQ44" s="77"/>
      <c r="AR44" s="77"/>
      <c r="AS44" s="55">
        <f>SUM(AQ44:AR44,R44:AO44,G44:P44)</f>
        <v>10</v>
      </c>
      <c r="AT44" s="58">
        <f>AP48</f>
        <v>13.75</v>
      </c>
      <c r="AU44" s="45"/>
    </row>
    <row r="45" spans="1:47" s="61" customFormat="1" ht="15">
      <c r="A45" s="50" t="s">
        <v>183</v>
      </c>
      <c r="B45" s="51" t="s">
        <v>74</v>
      </c>
      <c r="C45" s="58" t="s">
        <v>75</v>
      </c>
      <c r="D45" s="85">
        <v>0</v>
      </c>
      <c r="E45" s="59">
        <f t="shared" si="6"/>
        <v>0</v>
      </c>
      <c r="F45" s="55">
        <f t="shared" si="4"/>
        <v>0</v>
      </c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55">
        <f>SUM(R45:AP45)</f>
        <v>0</v>
      </c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60">
        <f>D45-AS45</f>
        <v>0</v>
      </c>
      <c r="AR45" s="77"/>
      <c r="AS45" s="55">
        <f>SUM(AR45,R45:AP45,G45:P45)</f>
        <v>0</v>
      </c>
      <c r="AT45" s="58">
        <f>AQ48</f>
        <v>0</v>
      </c>
      <c r="AU45" s="45"/>
    </row>
    <row r="46" spans="1:47" s="61" customFormat="1" ht="15">
      <c r="A46" s="63">
        <v>3</v>
      </c>
      <c r="B46" s="64" t="s">
        <v>69</v>
      </c>
      <c r="C46" s="65" t="s">
        <v>82</v>
      </c>
      <c r="D46" s="85">
        <v>68.73</v>
      </c>
      <c r="E46" s="59">
        <f t="shared" si="6"/>
        <v>0</v>
      </c>
      <c r="F46" s="55">
        <f t="shared" si="4"/>
        <v>0</v>
      </c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55">
        <f>SUM(R46:AQ46)</f>
        <v>13.16</v>
      </c>
      <c r="R46" s="77"/>
      <c r="S46" s="77"/>
      <c r="T46" s="77"/>
      <c r="U46" s="77"/>
      <c r="V46" s="77"/>
      <c r="W46" s="77"/>
      <c r="X46" s="77">
        <v>2</v>
      </c>
      <c r="Y46" s="77"/>
      <c r="Z46" s="77">
        <f>13.13-2.5</f>
        <v>10.63</v>
      </c>
      <c r="AA46" s="77">
        <v>0.53</v>
      </c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60">
        <f>D46-AS46</f>
        <v>55.570000000000007</v>
      </c>
      <c r="AS46" s="55">
        <f>SUM(R46:AQ46,G46:P46)</f>
        <v>13.16</v>
      </c>
      <c r="AT46" s="58">
        <f>AR48</f>
        <v>55.570000000000007</v>
      </c>
      <c r="AU46" s="45"/>
    </row>
    <row r="47" spans="1:47" ht="16.5" customHeight="1">
      <c r="A47" s="66"/>
      <c r="B47" s="67" t="s">
        <v>110</v>
      </c>
      <c r="C47" s="68"/>
      <c r="D47" s="62"/>
      <c r="E47" s="55">
        <f>SUM(G47:P47)</f>
        <v>40</v>
      </c>
      <c r="F47" s="55">
        <f>SUM(G47:H47)</f>
        <v>0</v>
      </c>
      <c r="G47" s="55">
        <f>SUM(G20:G46,G10:G18)</f>
        <v>0</v>
      </c>
      <c r="H47" s="55">
        <f>SUM(H20:H46,H11:H18,H9)</f>
        <v>0</v>
      </c>
      <c r="I47" s="55">
        <f>SUM(I20:I46,I12:I18,I9:I10)</f>
        <v>0</v>
      </c>
      <c r="J47" s="55">
        <f>SUM(J20:J46,J13:J18,J9:J11)</f>
        <v>30</v>
      </c>
      <c r="K47" s="55">
        <f>SUM(K20:K46,K14:K18,K9:K12)</f>
        <v>0</v>
      </c>
      <c r="L47" s="55">
        <f>SUM(L20:L46,L15:L18,L9:L13)</f>
        <v>0</v>
      </c>
      <c r="M47" s="55">
        <f>SUM(M20:M46,M16:M18,M9:M14)</f>
        <v>0</v>
      </c>
      <c r="N47" s="55">
        <f>SUM(N20:N46,N17:N18,N9:N15)</f>
        <v>10</v>
      </c>
      <c r="O47" s="55">
        <f>SUM(O20:O46,O18,O9:O16)</f>
        <v>0</v>
      </c>
      <c r="P47" s="55">
        <f>SUM(P20:P46,P9:P17)</f>
        <v>0</v>
      </c>
      <c r="Q47" s="55">
        <f>SUM(R47:AQ47)</f>
        <v>160.87</v>
      </c>
      <c r="R47" s="55">
        <f>SUM(R21:R46,R9:R18)</f>
        <v>106.1</v>
      </c>
      <c r="S47" s="55">
        <f>SUM(S22:S46,S20,S9:S18)</f>
        <v>0</v>
      </c>
      <c r="T47" s="55">
        <f>SUM(T23:T46,T20:T21,T9:T18)</f>
        <v>0</v>
      </c>
      <c r="U47" s="55">
        <f>SUM(U24:U46,U20:U22,U9:U18)</f>
        <v>0</v>
      </c>
      <c r="V47" s="55">
        <f>SUM(V25:V46,V20:V23,V9:V18)</f>
        <v>0</v>
      </c>
      <c r="W47" s="55">
        <f>SUM(W26:W46,W20:W24,W9:W18)</f>
        <v>5</v>
      </c>
      <c r="X47" s="55">
        <f>SUM(X27:X46,X20:X25,X9:X18)</f>
        <v>6</v>
      </c>
      <c r="Y47" s="55">
        <f>SUM(Y28:Y46,Y20:Y26,Y9:Y18)</f>
        <v>0</v>
      </c>
      <c r="Z47" s="55">
        <f>SUM(Z29:Z46,Z20:Z27,Z9:Z18)</f>
        <v>38.99</v>
      </c>
      <c r="AA47" s="55">
        <f>SUM(AA30:AA46,AA20:AA28,AA9:AA18)</f>
        <v>0.53</v>
      </c>
      <c r="AB47" s="55">
        <f>SUM(AB31:AB46,AB20:AB29,AB9:AB18)</f>
        <v>0</v>
      </c>
      <c r="AC47" s="55">
        <f>SUM(AC32:AC46,AC20:AC30,AC9:AC18)</f>
        <v>0</v>
      </c>
      <c r="AD47" s="55">
        <f>SUM(AD33:AD46,AD20:AD31,AD9:AD18)</f>
        <v>4.25</v>
      </c>
      <c r="AE47" s="55">
        <f>SUM(AE34:AE46,AE20:AE32,AE9:AE18)</f>
        <v>0</v>
      </c>
      <c r="AF47" s="55">
        <f>SUM(AF35:AF46,AF20:AF33,AF9:AF18)</f>
        <v>0</v>
      </c>
      <c r="AG47" s="55">
        <f>SUM(AG36:AG46,AG20:AG34,AG9:AG18)</f>
        <v>0</v>
      </c>
      <c r="AH47" s="55">
        <f>SUM(AH37:AH46,AH20:AH35,AH9:AH18)</f>
        <v>0</v>
      </c>
      <c r="AI47" s="55">
        <f>SUM(AI9:AI18,AI20:AI36,AI38:AI46)</f>
        <v>0</v>
      </c>
      <c r="AJ47" s="55">
        <f>SUM(AJ39:AJ46,AJ20:AJ37,AJ9:AJ18)</f>
        <v>0</v>
      </c>
      <c r="AK47" s="55">
        <f>SUM(AK40:AK46,AK20:AK38,AK9:AK18)</f>
        <v>0</v>
      </c>
      <c r="AL47" s="55">
        <f>SUM(AL41:AL46,AL20:AL39,AL9:AL18)</f>
        <v>0</v>
      </c>
      <c r="AM47" s="55">
        <f>SUM(AM42:AM46,AM20:AM40,AM9:AM18)</f>
        <v>0</v>
      </c>
      <c r="AN47" s="55">
        <f>SUM(AN43:AN46,AN20:AN41,AN9:AN18)</f>
        <v>0</v>
      </c>
      <c r="AO47" s="55">
        <f>SUM(AO44:AO46,AO20:AO42,AO9:AO18)</f>
        <v>0</v>
      </c>
      <c r="AP47" s="55">
        <f>SUM(AP45:AP46,AP20:AP43,AP9:AP18)</f>
        <v>0</v>
      </c>
      <c r="AQ47" s="55">
        <f>SUM(AQ46,AQ20:AQ44,AQ9:AQ18)</f>
        <v>0</v>
      </c>
      <c r="AR47" s="55">
        <f>SUM(AR20:AR45,AR9:AR18)</f>
        <v>0</v>
      </c>
      <c r="AS47" s="62"/>
      <c r="AT47" s="62"/>
    </row>
    <row r="48" spans="1:47" ht="16.5" customHeight="1">
      <c r="A48" s="69"/>
      <c r="B48" s="70" t="s">
        <v>111</v>
      </c>
      <c r="C48" s="71"/>
      <c r="D48" s="72"/>
      <c r="E48" s="72">
        <f>E47+E7</f>
        <v>1506.45</v>
      </c>
      <c r="F48" s="72">
        <f>F8+F47</f>
        <v>737.29</v>
      </c>
      <c r="G48" s="72">
        <f>G47+G9</f>
        <v>596.93000000000006</v>
      </c>
      <c r="H48" s="72">
        <f>H10+H47</f>
        <v>140.35999999999999</v>
      </c>
      <c r="I48" s="72">
        <f>I11+I47</f>
        <v>33.6</v>
      </c>
      <c r="J48" s="72">
        <f>J12+J47</f>
        <v>355.69</v>
      </c>
      <c r="K48" s="72">
        <f>K13+K47</f>
        <v>306.69</v>
      </c>
      <c r="L48" s="72">
        <f>L14+L47</f>
        <v>0</v>
      </c>
      <c r="M48" s="72">
        <f>M15+M47</f>
        <v>33.850000000000023</v>
      </c>
      <c r="N48" s="72">
        <f>N47+N16</f>
        <v>34.72</v>
      </c>
      <c r="O48" s="72">
        <f>O47+O17</f>
        <v>0</v>
      </c>
      <c r="P48" s="72">
        <f>P47+P18</f>
        <v>4.6100000000000003</v>
      </c>
      <c r="Q48" s="72">
        <f>SUM(Q47,Q19)</f>
        <v>482.35</v>
      </c>
      <c r="R48" s="72">
        <f>R47+R20</f>
        <v>106.1</v>
      </c>
      <c r="S48" s="72">
        <f>S47+S21</f>
        <v>0</v>
      </c>
      <c r="T48" s="72">
        <f>T47+T22</f>
        <v>0</v>
      </c>
      <c r="U48" s="72">
        <f>U47+U23</f>
        <v>0</v>
      </c>
      <c r="V48" s="72">
        <f>+V47+V24</f>
        <v>0</v>
      </c>
      <c r="W48" s="72">
        <f>+W47+W25</f>
        <v>5</v>
      </c>
      <c r="X48" s="72">
        <f>X47+X26</f>
        <v>6</v>
      </c>
      <c r="Y48" s="72">
        <f>+Y47+Y27</f>
        <v>4.91</v>
      </c>
      <c r="Z48" s="72">
        <f>+Z47+Z28</f>
        <v>179</v>
      </c>
      <c r="AA48" s="72">
        <f>AA47+AA29</f>
        <v>1.23</v>
      </c>
      <c r="AB48" s="72">
        <f>AB47+AB30</f>
        <v>0</v>
      </c>
      <c r="AC48" s="72">
        <f>AC47+AC31</f>
        <v>0</v>
      </c>
      <c r="AD48" s="72">
        <f>AD47+AD32</f>
        <v>69.239999999999995</v>
      </c>
      <c r="AE48" s="72">
        <f>AE47+AE33</f>
        <v>0</v>
      </c>
      <c r="AF48" s="72">
        <f>AF47+AF34</f>
        <v>0.77</v>
      </c>
      <c r="AG48" s="72">
        <f>AG47+AG35</f>
        <v>0</v>
      </c>
      <c r="AH48" s="72">
        <f>AH47+AH36</f>
        <v>0</v>
      </c>
      <c r="AI48" s="72">
        <f>AI47+AI37</f>
        <v>0.56000000000000005</v>
      </c>
      <c r="AJ48" s="72">
        <f>AJ47+AJ38</f>
        <v>24.83</v>
      </c>
      <c r="AK48" s="72">
        <f>AK47+AK39</f>
        <v>5.29</v>
      </c>
      <c r="AL48" s="72">
        <f>AL47+AL40</f>
        <v>1.1200000000000001</v>
      </c>
      <c r="AM48" s="72">
        <f>AM47+AM41</f>
        <v>0</v>
      </c>
      <c r="AN48" s="72">
        <f>AN47+AN42</f>
        <v>6.14</v>
      </c>
      <c r="AO48" s="72">
        <f>AO47+AO43</f>
        <v>58.4</v>
      </c>
      <c r="AP48" s="72">
        <f>AP47+AP44</f>
        <v>13.75</v>
      </c>
      <c r="AQ48" s="72">
        <f>AQ47+AQ45</f>
        <v>0</v>
      </c>
      <c r="AR48" s="72">
        <f>AR47+AR46</f>
        <v>55.570000000000007</v>
      </c>
      <c r="AS48" s="72"/>
      <c r="AT48" s="72"/>
    </row>
    <row r="50" spans="2:37">
      <c r="B50" s="89" t="s">
        <v>156</v>
      </c>
      <c r="C50" s="90" t="s">
        <v>150</v>
      </c>
      <c r="D50" s="91"/>
    </row>
    <row r="51" spans="2:37" ht="15.75">
      <c r="B51" s="89" t="s">
        <v>157</v>
      </c>
      <c r="C51" s="90" t="s">
        <v>151</v>
      </c>
      <c r="D51" s="91"/>
      <c r="AA51" s="78"/>
      <c r="AB51" s="78"/>
      <c r="AC51" s="78"/>
      <c r="AD51" s="78"/>
      <c r="AE51" s="78"/>
      <c r="AF51" s="78"/>
      <c r="AG51" s="78"/>
      <c r="AH51" s="78"/>
      <c r="AI51" s="78"/>
      <c r="AJ51" s="79"/>
      <c r="AK51" s="79"/>
    </row>
    <row r="52" spans="2:37" ht="15.75">
      <c r="B52" s="89" t="s">
        <v>158</v>
      </c>
      <c r="C52" s="90" t="s">
        <v>115</v>
      </c>
      <c r="D52" s="91"/>
      <c r="AA52" s="78"/>
      <c r="AB52" s="78"/>
      <c r="AC52" s="78"/>
      <c r="AD52" s="78"/>
      <c r="AE52" s="78"/>
      <c r="AF52" s="78"/>
      <c r="AG52" s="78"/>
      <c r="AH52" s="78"/>
      <c r="AI52" s="78"/>
      <c r="AJ52" s="79"/>
      <c r="AK52" s="79"/>
    </row>
    <row r="53" spans="2:37" ht="15.75">
      <c r="AA53" s="78"/>
      <c r="AB53" s="78"/>
      <c r="AC53" s="78"/>
      <c r="AD53" s="78"/>
      <c r="AE53" s="78"/>
      <c r="AF53" s="78"/>
      <c r="AG53" s="78"/>
      <c r="AH53" s="78"/>
      <c r="AI53" s="78"/>
      <c r="AJ53" s="79"/>
      <c r="AK53" s="79"/>
    </row>
    <row r="54" spans="2:37" ht="18">
      <c r="B54" s="123" t="s">
        <v>277</v>
      </c>
      <c r="C54" s="123" t="s">
        <v>268</v>
      </c>
      <c r="D54" s="91"/>
      <c r="AA54" s="78"/>
      <c r="AB54" s="78"/>
      <c r="AC54" s="78"/>
      <c r="AD54" s="78"/>
      <c r="AE54" s="78"/>
      <c r="AF54" s="78"/>
      <c r="AG54" s="78"/>
      <c r="AH54" s="78"/>
      <c r="AI54" s="78"/>
      <c r="AJ54" s="79"/>
      <c r="AK54" s="79"/>
    </row>
    <row r="55" spans="2:37" ht="18">
      <c r="B55" s="123" t="s">
        <v>278</v>
      </c>
      <c r="C55" s="123" t="s">
        <v>269</v>
      </c>
      <c r="D55" s="91"/>
    </row>
    <row r="56" spans="2:37">
      <c r="B56" s="123" t="s">
        <v>279</v>
      </c>
      <c r="C56" s="123" t="s">
        <v>270</v>
      </c>
      <c r="D56" s="91"/>
    </row>
    <row r="57" spans="2:37">
      <c r="B57" s="123" t="s">
        <v>280</v>
      </c>
      <c r="C57" s="123" t="s">
        <v>271</v>
      </c>
      <c r="D57" s="91"/>
    </row>
    <row r="58" spans="2:37">
      <c r="B58" s="123" t="s">
        <v>281</v>
      </c>
      <c r="C58" s="123" t="s">
        <v>272</v>
      </c>
      <c r="D58" s="91"/>
    </row>
    <row r="59" spans="2:37" ht="18">
      <c r="B59" s="123" t="s">
        <v>282</v>
      </c>
      <c r="C59" s="123" t="s">
        <v>273</v>
      </c>
      <c r="D59" s="91"/>
    </row>
    <row r="60" spans="2:37" ht="18">
      <c r="B60" s="123" t="s">
        <v>283</v>
      </c>
      <c r="C60" s="123" t="s">
        <v>274</v>
      </c>
      <c r="D60" s="91"/>
    </row>
    <row r="61" spans="2:37">
      <c r="B61" s="123" t="s">
        <v>284</v>
      </c>
      <c r="C61" s="123" t="s">
        <v>275</v>
      </c>
      <c r="D61" s="91"/>
    </row>
    <row r="62" spans="2:37" ht="18">
      <c r="B62" s="123" t="s">
        <v>285</v>
      </c>
      <c r="C62" s="123" t="s">
        <v>276</v>
      </c>
      <c r="D62" s="91"/>
    </row>
    <row r="64" spans="2:37">
      <c r="B64" s="76"/>
    </row>
  </sheetData>
  <mergeCells count="11">
    <mergeCell ref="B5:B6"/>
    <mergeCell ref="C5:C6"/>
    <mergeCell ref="D5:D6"/>
    <mergeCell ref="A1:B1"/>
    <mergeCell ref="A2:AS2"/>
    <mergeCell ref="A3:AT3"/>
    <mergeCell ref="AQ4:AT4"/>
    <mergeCell ref="F5:AR5"/>
    <mergeCell ref="AS5:AS6"/>
    <mergeCell ref="AT5:AT6"/>
    <mergeCell ref="A5:A6"/>
  </mergeCells>
  <phoneticPr fontId="28" type="noConversion"/>
  <pageMargins left="0.47" right="0.16" top="0.64" bottom="0.2" header="0.56999999999999995" footer="0.16"/>
  <pageSetup paperSize="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64"/>
  <sheetViews>
    <sheetView zoomScaleNormal="100" workbookViewId="0">
      <pane xSplit="4" ySplit="6" topLeftCell="E37" activePane="bottomRight" state="frozen"/>
      <selection activeCell="L52" sqref="L52"/>
      <selection pane="topRight" activeCell="L52" sqref="L52"/>
      <selection pane="bottomLeft" activeCell="L52" sqref="L52"/>
      <selection pane="bottomRight" activeCell="L52" sqref="L52"/>
    </sheetView>
  </sheetViews>
  <sheetFormatPr defaultColWidth="7.85546875" defaultRowHeight="12.75"/>
  <cols>
    <col min="1" max="1" width="3.7109375" style="73" customWidth="1"/>
    <col min="2" max="2" width="21.5703125" style="74" customWidth="1"/>
    <col min="3" max="3" width="5.140625" style="75" customWidth="1"/>
    <col min="4" max="4" width="8.7109375" style="45" customWidth="1"/>
    <col min="5" max="5" width="6.7109375" style="45" bestFit="1" customWidth="1"/>
    <col min="6" max="8" width="5.7109375" style="45" bestFit="1" customWidth="1"/>
    <col min="9" max="9" width="5" style="45" bestFit="1" customWidth="1"/>
    <col min="10" max="10" width="5.7109375" style="45" bestFit="1" customWidth="1"/>
    <col min="11" max="13" width="6.7109375" style="45" bestFit="1" customWidth="1"/>
    <col min="14" max="14" width="4.28515625" style="45" bestFit="1" customWidth="1"/>
    <col min="15" max="15" width="4" style="45" bestFit="1" customWidth="1"/>
    <col min="16" max="16" width="5" style="45" bestFit="1" customWidth="1"/>
    <col min="17" max="17" width="5.7109375" style="45" bestFit="1" customWidth="1"/>
    <col min="18" max="18" width="4" style="45" bestFit="1" customWidth="1"/>
    <col min="19" max="19" width="4.140625" style="45" bestFit="1" customWidth="1"/>
    <col min="20" max="20" width="4" style="45" bestFit="1" customWidth="1"/>
    <col min="21" max="21" width="3.7109375" style="45" bestFit="1" customWidth="1"/>
    <col min="22" max="22" width="4" style="45" bestFit="1" customWidth="1"/>
    <col min="23" max="23" width="4.140625" style="45" bestFit="1" customWidth="1"/>
    <col min="24" max="24" width="4.28515625" style="45" bestFit="1" customWidth="1"/>
    <col min="25" max="25" width="5" style="45" bestFit="1" customWidth="1"/>
    <col min="26" max="26" width="5.7109375" style="45" bestFit="1" customWidth="1"/>
    <col min="27" max="27" width="4" style="45" bestFit="1" customWidth="1"/>
    <col min="28" max="28" width="3.85546875" style="45" bestFit="1" customWidth="1"/>
    <col min="29" max="29" width="4.140625" style="45" bestFit="1" customWidth="1"/>
    <col min="30" max="30" width="5" style="45" bestFit="1" customWidth="1"/>
    <col min="31" max="31" width="4" style="45" bestFit="1" customWidth="1"/>
    <col min="32" max="34" width="4.28515625" style="45" bestFit="1" customWidth="1"/>
    <col min="35" max="35" width="4" style="45" bestFit="1" customWidth="1"/>
    <col min="36" max="36" width="5" style="45" bestFit="1" customWidth="1"/>
    <col min="37" max="37" width="3.85546875" style="45" bestFit="1" customWidth="1"/>
    <col min="38" max="38" width="4.28515625" style="45" bestFit="1" customWidth="1"/>
    <col min="39" max="39" width="3.85546875" style="45" bestFit="1" customWidth="1"/>
    <col min="40" max="40" width="4.28515625" style="45" bestFit="1" customWidth="1"/>
    <col min="41" max="41" width="5" style="45" bestFit="1" customWidth="1"/>
    <col min="42" max="42" width="5.7109375" style="45" bestFit="1" customWidth="1"/>
    <col min="43" max="43" width="4.140625" style="45" bestFit="1" customWidth="1"/>
    <col min="44" max="44" width="5.7109375" style="45" bestFit="1" customWidth="1"/>
    <col min="45" max="45" width="7.42578125" style="45" bestFit="1" customWidth="1"/>
    <col min="46" max="46" width="7.7109375" style="45" bestFit="1" customWidth="1"/>
    <col min="47" max="48" width="9.85546875" style="45" customWidth="1"/>
    <col min="49" max="16384" width="7.85546875" style="45"/>
  </cols>
  <sheetData>
    <row r="1" spans="1:48" ht="15.75">
      <c r="A1" s="460" t="s">
        <v>197</v>
      </c>
      <c r="B1" s="460"/>
      <c r="C1" s="80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</row>
    <row r="2" spans="1:48" ht="14.25" customHeight="1">
      <c r="A2" s="461" t="s">
        <v>0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81"/>
    </row>
    <row r="3" spans="1:48" ht="15.75">
      <c r="A3" s="415" t="s">
        <v>198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5"/>
      <c r="AG3" s="415"/>
      <c r="AH3" s="415"/>
      <c r="AI3" s="415"/>
      <c r="AJ3" s="415"/>
      <c r="AK3" s="415"/>
      <c r="AL3" s="415"/>
      <c r="AM3" s="415"/>
      <c r="AN3" s="415"/>
      <c r="AO3" s="415"/>
      <c r="AP3" s="415"/>
      <c r="AQ3" s="415"/>
      <c r="AR3" s="415"/>
      <c r="AS3" s="415"/>
      <c r="AT3" s="415"/>
    </row>
    <row r="4" spans="1:48" ht="15.75">
      <c r="A4" s="44"/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69" t="s">
        <v>28</v>
      </c>
      <c r="AR4" s="469"/>
      <c r="AS4" s="469"/>
      <c r="AT4" s="469"/>
    </row>
    <row r="5" spans="1:48" ht="14.25" customHeight="1">
      <c r="A5" s="470" t="s">
        <v>16</v>
      </c>
      <c r="B5" s="471" t="s">
        <v>155</v>
      </c>
      <c r="C5" s="466" t="s">
        <v>20</v>
      </c>
      <c r="D5" s="468" t="s">
        <v>127</v>
      </c>
      <c r="E5" s="46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8"/>
      <c r="AP5" s="468"/>
      <c r="AQ5" s="468"/>
      <c r="AR5" s="468"/>
      <c r="AS5" s="468" t="s">
        <v>109</v>
      </c>
      <c r="AT5" s="468" t="s">
        <v>184</v>
      </c>
    </row>
    <row r="6" spans="1:48" s="49" customFormat="1" ht="36" customHeight="1">
      <c r="A6" s="470"/>
      <c r="B6" s="472"/>
      <c r="C6" s="467"/>
      <c r="D6" s="468"/>
      <c r="E6" s="47" t="s">
        <v>21</v>
      </c>
      <c r="F6" s="48" t="s">
        <v>79</v>
      </c>
      <c r="G6" s="46" t="s">
        <v>77</v>
      </c>
      <c r="H6" s="46" t="s">
        <v>190</v>
      </c>
      <c r="I6" s="46" t="s">
        <v>51</v>
      </c>
      <c r="J6" s="46" t="s">
        <v>39</v>
      </c>
      <c r="K6" s="46" t="s">
        <v>22</v>
      </c>
      <c r="L6" s="46" t="s">
        <v>23</v>
      </c>
      <c r="M6" s="46" t="s">
        <v>40</v>
      </c>
      <c r="N6" s="46" t="s">
        <v>71</v>
      </c>
      <c r="O6" s="46" t="s">
        <v>46</v>
      </c>
      <c r="P6" s="46" t="s">
        <v>53</v>
      </c>
      <c r="Q6" s="47" t="s">
        <v>24</v>
      </c>
      <c r="R6" s="46" t="s">
        <v>25</v>
      </c>
      <c r="S6" s="46" t="s">
        <v>26</v>
      </c>
      <c r="T6" s="46" t="s">
        <v>118</v>
      </c>
      <c r="U6" s="46" t="s">
        <v>121</v>
      </c>
      <c r="V6" s="46" t="s">
        <v>122</v>
      </c>
      <c r="W6" s="46" t="s">
        <v>120</v>
      </c>
      <c r="X6" s="46" t="s">
        <v>48</v>
      </c>
      <c r="Y6" s="46" t="s">
        <v>41</v>
      </c>
      <c r="Z6" s="46" t="s">
        <v>27</v>
      </c>
      <c r="AA6" s="46" t="s">
        <v>140</v>
      </c>
      <c r="AB6" s="46" t="s">
        <v>119</v>
      </c>
      <c r="AC6" s="46" t="s">
        <v>70</v>
      </c>
      <c r="AD6" s="46" t="s">
        <v>93</v>
      </c>
      <c r="AE6" s="46" t="s">
        <v>94</v>
      </c>
      <c r="AF6" s="46" t="s">
        <v>98</v>
      </c>
      <c r="AG6" s="46" t="s">
        <v>95</v>
      </c>
      <c r="AH6" s="46" t="s">
        <v>114</v>
      </c>
      <c r="AI6" s="46" t="s">
        <v>96</v>
      </c>
      <c r="AJ6" s="46" t="s">
        <v>43</v>
      </c>
      <c r="AK6" s="46" t="s">
        <v>49</v>
      </c>
      <c r="AL6" s="46" t="s">
        <v>142</v>
      </c>
      <c r="AM6" s="46" t="s">
        <v>143</v>
      </c>
      <c r="AN6" s="46" t="s">
        <v>100</v>
      </c>
      <c r="AO6" s="46" t="s">
        <v>148</v>
      </c>
      <c r="AP6" s="46" t="s">
        <v>149</v>
      </c>
      <c r="AQ6" s="46" t="s">
        <v>75</v>
      </c>
      <c r="AR6" s="46" t="s">
        <v>82</v>
      </c>
      <c r="AS6" s="468"/>
      <c r="AT6" s="468"/>
    </row>
    <row r="7" spans="1:48" s="49" customFormat="1" ht="17.25" customHeight="1">
      <c r="A7" s="50">
        <v>1</v>
      </c>
      <c r="B7" s="51" t="s">
        <v>31</v>
      </c>
      <c r="C7" s="52" t="s">
        <v>21</v>
      </c>
      <c r="D7" s="85">
        <v>7131.28</v>
      </c>
      <c r="E7" s="53">
        <f>D7-AS7</f>
        <v>7105.42</v>
      </c>
      <c r="F7" s="54">
        <f>SUM(F11:F18)</f>
        <v>0</v>
      </c>
      <c r="G7" s="54">
        <f>SUM(G10:G18)</f>
        <v>0</v>
      </c>
      <c r="H7" s="54">
        <f>SUM(H9,H11:H18)</f>
        <v>0</v>
      </c>
      <c r="I7" s="54">
        <f>SUM(I9:I10,I12:I18)</f>
        <v>0</v>
      </c>
      <c r="J7" s="54">
        <f>SUM(J9:J11,J13:J18)</f>
        <v>0</v>
      </c>
      <c r="K7" s="54">
        <f>SUM(K9:K12,K14:K18)</f>
        <v>0</v>
      </c>
      <c r="L7" s="54">
        <f>SUM(L9:L13,L15:L18)</f>
        <v>0</v>
      </c>
      <c r="M7" s="54">
        <f>SUM(M9:M14,M16:M18)</f>
        <v>0</v>
      </c>
      <c r="N7" s="54">
        <f>SUM(N9:N15,N17:N18)</f>
        <v>0</v>
      </c>
      <c r="O7" s="54">
        <f>SUM(O9:O16,O18)</f>
        <v>0</v>
      </c>
      <c r="P7" s="54">
        <f>SUM(P9:P17)</f>
        <v>0</v>
      </c>
      <c r="Q7" s="55">
        <f>SUM(Q9:Q18)</f>
        <v>25.86</v>
      </c>
      <c r="R7" s="54">
        <f>SUM(R9:R18)</f>
        <v>0</v>
      </c>
      <c r="S7" s="54">
        <f t="shared" ref="S7:AR7" si="0">SUM(S9:S18)</f>
        <v>1</v>
      </c>
      <c r="T7" s="54">
        <f t="shared" si="0"/>
        <v>0</v>
      </c>
      <c r="U7" s="54">
        <f t="shared" si="0"/>
        <v>0</v>
      </c>
      <c r="V7" s="54">
        <f t="shared" si="0"/>
        <v>0</v>
      </c>
      <c r="W7" s="54">
        <f t="shared" si="0"/>
        <v>5.9</v>
      </c>
      <c r="X7" s="54">
        <f t="shared" si="0"/>
        <v>4.75</v>
      </c>
      <c r="Y7" s="54">
        <f t="shared" si="0"/>
        <v>0</v>
      </c>
      <c r="Z7" s="54">
        <f t="shared" si="0"/>
        <v>6.58</v>
      </c>
      <c r="AA7" s="54">
        <f t="shared" si="0"/>
        <v>0</v>
      </c>
      <c r="AB7" s="54">
        <f t="shared" si="0"/>
        <v>0</v>
      </c>
      <c r="AC7" s="54">
        <f t="shared" si="0"/>
        <v>0</v>
      </c>
      <c r="AD7" s="54">
        <f t="shared" si="0"/>
        <v>4.5999999999999996</v>
      </c>
      <c r="AE7" s="54">
        <f t="shared" si="0"/>
        <v>0</v>
      </c>
      <c r="AF7" s="54">
        <f t="shared" si="0"/>
        <v>0</v>
      </c>
      <c r="AG7" s="54">
        <f t="shared" si="0"/>
        <v>0</v>
      </c>
      <c r="AH7" s="54">
        <f t="shared" si="0"/>
        <v>0</v>
      </c>
      <c r="AI7" s="54">
        <f t="shared" si="0"/>
        <v>0</v>
      </c>
      <c r="AJ7" s="54">
        <f t="shared" si="0"/>
        <v>3</v>
      </c>
      <c r="AK7" s="54">
        <f t="shared" si="0"/>
        <v>0</v>
      </c>
      <c r="AL7" s="54">
        <f t="shared" si="0"/>
        <v>0.03</v>
      </c>
      <c r="AM7" s="54">
        <f t="shared" si="0"/>
        <v>0</v>
      </c>
      <c r="AN7" s="54">
        <f t="shared" si="0"/>
        <v>0</v>
      </c>
      <c r="AO7" s="54">
        <f t="shared" si="0"/>
        <v>0</v>
      </c>
      <c r="AP7" s="54">
        <f t="shared" si="0"/>
        <v>0</v>
      </c>
      <c r="AQ7" s="54">
        <f t="shared" si="0"/>
        <v>0</v>
      </c>
      <c r="AR7" s="54">
        <f t="shared" si="0"/>
        <v>0</v>
      </c>
      <c r="AS7" s="56">
        <f>SUM(AS9:AS18)</f>
        <v>25.86</v>
      </c>
      <c r="AT7" s="57">
        <f>E48</f>
        <v>7105.42</v>
      </c>
      <c r="AV7" s="132" t="s">
        <v>193</v>
      </c>
    </row>
    <row r="8" spans="1:48" s="61" customFormat="1" ht="15">
      <c r="A8" s="50" t="s">
        <v>1</v>
      </c>
      <c r="B8" s="51" t="s">
        <v>78</v>
      </c>
      <c r="C8" s="58" t="s">
        <v>79</v>
      </c>
      <c r="D8" s="85">
        <v>722.52</v>
      </c>
      <c r="E8" s="59">
        <f>SUM(I8:P8)</f>
        <v>0</v>
      </c>
      <c r="F8" s="60">
        <f>D8-AS8</f>
        <v>708.13</v>
      </c>
      <c r="G8" s="55">
        <f>SUM(G10)</f>
        <v>0</v>
      </c>
      <c r="H8" s="55">
        <f>SUM(H9)</f>
        <v>0</v>
      </c>
      <c r="I8" s="55">
        <f>SUM(I9:I10)</f>
        <v>0</v>
      </c>
      <c r="J8" s="55">
        <f>SUM(J9:J10)</f>
        <v>0</v>
      </c>
      <c r="K8" s="55">
        <f t="shared" ref="K8:AS8" si="1">SUM(K9:K10)</f>
        <v>0</v>
      </c>
      <c r="L8" s="55">
        <f t="shared" si="1"/>
        <v>0</v>
      </c>
      <c r="M8" s="55">
        <f t="shared" si="1"/>
        <v>0</v>
      </c>
      <c r="N8" s="55">
        <f t="shared" si="1"/>
        <v>0</v>
      </c>
      <c r="O8" s="55">
        <f t="shared" si="1"/>
        <v>0</v>
      </c>
      <c r="P8" s="55">
        <f t="shared" si="1"/>
        <v>0</v>
      </c>
      <c r="Q8" s="55">
        <f>SUM(Q9:Q10)</f>
        <v>14.389999999999999</v>
      </c>
      <c r="R8" s="55">
        <f t="shared" si="1"/>
        <v>0</v>
      </c>
      <c r="S8" s="55">
        <f t="shared" si="1"/>
        <v>0</v>
      </c>
      <c r="T8" s="55">
        <f t="shared" si="1"/>
        <v>0</v>
      </c>
      <c r="U8" s="55">
        <f t="shared" si="1"/>
        <v>0</v>
      </c>
      <c r="V8" s="55">
        <f t="shared" si="1"/>
        <v>0</v>
      </c>
      <c r="W8" s="55">
        <f t="shared" si="1"/>
        <v>3.6</v>
      </c>
      <c r="X8" s="55">
        <f t="shared" si="1"/>
        <v>3</v>
      </c>
      <c r="Y8" s="55">
        <f t="shared" si="1"/>
        <v>0</v>
      </c>
      <c r="Z8" s="55">
        <f t="shared" si="1"/>
        <v>3.46</v>
      </c>
      <c r="AA8" s="55">
        <f t="shared" si="1"/>
        <v>0</v>
      </c>
      <c r="AB8" s="55">
        <f t="shared" si="1"/>
        <v>0</v>
      </c>
      <c r="AC8" s="55">
        <f t="shared" si="1"/>
        <v>0</v>
      </c>
      <c r="AD8" s="55">
        <f t="shared" si="1"/>
        <v>3.3</v>
      </c>
      <c r="AE8" s="55">
        <f t="shared" si="1"/>
        <v>0</v>
      </c>
      <c r="AF8" s="55">
        <f t="shared" si="1"/>
        <v>0</v>
      </c>
      <c r="AG8" s="55">
        <f t="shared" si="1"/>
        <v>0</v>
      </c>
      <c r="AH8" s="55">
        <f t="shared" si="1"/>
        <v>0</v>
      </c>
      <c r="AI8" s="55">
        <f t="shared" si="1"/>
        <v>0</v>
      </c>
      <c r="AJ8" s="55">
        <f t="shared" si="1"/>
        <v>1</v>
      </c>
      <c r="AK8" s="55">
        <f t="shared" si="1"/>
        <v>0</v>
      </c>
      <c r="AL8" s="55">
        <f t="shared" si="1"/>
        <v>0.03</v>
      </c>
      <c r="AM8" s="55">
        <f t="shared" si="1"/>
        <v>0</v>
      </c>
      <c r="AN8" s="55">
        <f t="shared" si="1"/>
        <v>0</v>
      </c>
      <c r="AO8" s="55">
        <f t="shared" si="1"/>
        <v>0</v>
      </c>
      <c r="AP8" s="55">
        <f t="shared" si="1"/>
        <v>0</v>
      </c>
      <c r="AQ8" s="55">
        <f t="shared" si="1"/>
        <v>0</v>
      </c>
      <c r="AR8" s="55">
        <f>SUM(AR9:AR10)</f>
        <v>0</v>
      </c>
      <c r="AS8" s="55">
        <f t="shared" si="1"/>
        <v>14.389999999999999</v>
      </c>
      <c r="AT8" s="58">
        <f>F48</f>
        <v>708.13</v>
      </c>
      <c r="AU8" s="45"/>
      <c r="AV8" s="132" t="s">
        <v>194</v>
      </c>
    </row>
    <row r="9" spans="1:48" s="61" customFormat="1" ht="15">
      <c r="A9" s="50"/>
      <c r="B9" s="51" t="s">
        <v>191</v>
      </c>
      <c r="C9" s="58" t="s">
        <v>77</v>
      </c>
      <c r="D9" s="85">
        <v>619.45000000000005</v>
      </c>
      <c r="E9" s="59">
        <f>SUM(H9:P9)</f>
        <v>0</v>
      </c>
      <c r="F9" s="55">
        <f>SUM(H9)</f>
        <v>0</v>
      </c>
      <c r="G9" s="60">
        <f>D9-AS9</f>
        <v>605.99</v>
      </c>
      <c r="H9" s="77"/>
      <c r="I9" s="77"/>
      <c r="J9" s="77"/>
      <c r="K9" s="77"/>
      <c r="L9" s="77"/>
      <c r="M9" s="77"/>
      <c r="N9" s="77"/>
      <c r="O9" s="77"/>
      <c r="P9" s="77"/>
      <c r="Q9" s="55">
        <f>SUM(R9:AQ9)</f>
        <v>13.459999999999999</v>
      </c>
      <c r="R9" s="77"/>
      <c r="S9" s="77"/>
      <c r="T9" s="77"/>
      <c r="U9" s="77"/>
      <c r="V9" s="77"/>
      <c r="W9" s="77">
        <v>3.6</v>
      </c>
      <c r="X9" s="77">
        <v>3</v>
      </c>
      <c r="Y9" s="77"/>
      <c r="Z9" s="77">
        <f>4.12-1.19</f>
        <v>2.93</v>
      </c>
      <c r="AA9" s="77"/>
      <c r="AB9" s="77"/>
      <c r="AC9" s="77"/>
      <c r="AD9" s="77">
        <v>2.9</v>
      </c>
      <c r="AE9" s="77"/>
      <c r="AF9" s="77"/>
      <c r="AG9" s="77"/>
      <c r="AH9" s="77"/>
      <c r="AI9" s="77"/>
      <c r="AJ9" s="77">
        <v>1</v>
      </c>
      <c r="AK9" s="77"/>
      <c r="AL9" s="77">
        <v>0.03</v>
      </c>
      <c r="AM9" s="77"/>
      <c r="AN9" s="77"/>
      <c r="AO9" s="77"/>
      <c r="AP9" s="77"/>
      <c r="AQ9" s="77"/>
      <c r="AR9" s="77"/>
      <c r="AS9" s="55">
        <f>SUM(R9:AR9,H9:P9)</f>
        <v>13.459999999999999</v>
      </c>
      <c r="AT9" s="58">
        <f>G48</f>
        <v>605.99</v>
      </c>
      <c r="AU9" s="45"/>
      <c r="AV9" s="132" t="s">
        <v>195</v>
      </c>
    </row>
    <row r="10" spans="1:48" s="61" customFormat="1" ht="15">
      <c r="A10" s="50"/>
      <c r="B10" s="51" t="s">
        <v>192</v>
      </c>
      <c r="C10" s="58" t="s">
        <v>190</v>
      </c>
      <c r="D10" s="85">
        <v>103.07</v>
      </c>
      <c r="E10" s="59">
        <f>SUM(G10,I10:P10)</f>
        <v>0</v>
      </c>
      <c r="F10" s="55">
        <f>SUM(G10)</f>
        <v>0</v>
      </c>
      <c r="G10" s="77"/>
      <c r="H10" s="60">
        <f>D10-AS10</f>
        <v>102.13999999999999</v>
      </c>
      <c r="I10" s="77"/>
      <c r="J10" s="77"/>
      <c r="K10" s="77"/>
      <c r="L10" s="77"/>
      <c r="M10" s="77"/>
      <c r="N10" s="77"/>
      <c r="O10" s="77"/>
      <c r="P10" s="77"/>
      <c r="Q10" s="55">
        <f t="shared" ref="Q10:Q17" si="2">SUM(R10:AQ10)</f>
        <v>0.93</v>
      </c>
      <c r="R10" s="77"/>
      <c r="S10" s="77"/>
      <c r="T10" s="77"/>
      <c r="U10" s="77"/>
      <c r="V10" s="77"/>
      <c r="W10" s="77"/>
      <c r="X10" s="77"/>
      <c r="Y10" s="77"/>
      <c r="Z10" s="77">
        <v>0.53</v>
      </c>
      <c r="AA10" s="77"/>
      <c r="AB10" s="77"/>
      <c r="AC10" s="77"/>
      <c r="AD10" s="77">
        <v>0.4</v>
      </c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55">
        <f>SUM(R10:AR10,I10:P10,G10)</f>
        <v>0.93</v>
      </c>
      <c r="AT10" s="58">
        <f>H48</f>
        <v>102.13999999999999</v>
      </c>
      <c r="AU10" s="45"/>
      <c r="AV10" s="132" t="s">
        <v>196</v>
      </c>
    </row>
    <row r="11" spans="1:48" s="61" customFormat="1" ht="15">
      <c r="A11" s="50" t="s">
        <v>2</v>
      </c>
      <c r="B11" s="51" t="s">
        <v>102</v>
      </c>
      <c r="C11" s="58" t="s">
        <v>51</v>
      </c>
      <c r="D11" s="85">
        <v>64.84</v>
      </c>
      <c r="E11" s="59">
        <f>SUM(G11:H11,J11:P11)</f>
        <v>0</v>
      </c>
      <c r="F11" s="55">
        <f>SUM(G11:H11)</f>
        <v>0</v>
      </c>
      <c r="G11" s="77"/>
      <c r="H11" s="77"/>
      <c r="I11" s="60">
        <f>D11-AS11</f>
        <v>59.59</v>
      </c>
      <c r="J11" s="77"/>
      <c r="K11" s="77"/>
      <c r="L11" s="77"/>
      <c r="M11" s="77"/>
      <c r="N11" s="77"/>
      <c r="O11" s="77"/>
      <c r="P11" s="77"/>
      <c r="Q11" s="55">
        <f t="shared" si="2"/>
        <v>5.25</v>
      </c>
      <c r="R11" s="77"/>
      <c r="S11" s="77">
        <v>1</v>
      </c>
      <c r="T11" s="77"/>
      <c r="U11" s="77"/>
      <c r="V11" s="77"/>
      <c r="W11" s="77">
        <v>2.2999999999999998</v>
      </c>
      <c r="X11" s="77">
        <v>1.45</v>
      </c>
      <c r="Y11" s="77"/>
      <c r="Z11" s="77">
        <v>0.5</v>
      </c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55">
        <f>SUM(R11:AR11,J11:P11,G11:H11)</f>
        <v>5.25</v>
      </c>
      <c r="AT11" s="58">
        <f>I48</f>
        <v>59.59</v>
      </c>
      <c r="AU11" s="45"/>
    </row>
    <row r="12" spans="1:48" s="61" customFormat="1" ht="15">
      <c r="A12" s="50" t="s">
        <v>3</v>
      </c>
      <c r="B12" s="51" t="s">
        <v>34</v>
      </c>
      <c r="C12" s="58" t="s">
        <v>39</v>
      </c>
      <c r="D12" s="85">
        <v>308.07</v>
      </c>
      <c r="E12" s="59">
        <f>SUM(G12:I12,K12:P12)</f>
        <v>0</v>
      </c>
      <c r="F12" s="55">
        <f t="shared" ref="F12:F17" si="3">SUM(G12:H12)</f>
        <v>0</v>
      </c>
      <c r="G12" s="77"/>
      <c r="H12" s="77"/>
      <c r="I12" s="77"/>
      <c r="J12" s="60">
        <f>D12-AS12</f>
        <v>304.17</v>
      </c>
      <c r="K12" s="77"/>
      <c r="L12" s="77"/>
      <c r="M12" s="77"/>
      <c r="N12" s="77"/>
      <c r="O12" s="77"/>
      <c r="P12" s="77"/>
      <c r="Q12" s="55">
        <f t="shared" si="2"/>
        <v>3.8999999999999995</v>
      </c>
      <c r="R12" s="77"/>
      <c r="S12" s="77"/>
      <c r="T12" s="77"/>
      <c r="U12" s="77"/>
      <c r="V12" s="77"/>
      <c r="W12" s="77"/>
      <c r="X12" s="77">
        <v>0.3</v>
      </c>
      <c r="Y12" s="77"/>
      <c r="Z12" s="77">
        <v>2.2999999999999998</v>
      </c>
      <c r="AA12" s="77"/>
      <c r="AB12" s="77"/>
      <c r="AC12" s="77"/>
      <c r="AD12" s="77">
        <v>1.3</v>
      </c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55">
        <f>SUM(R12:AR12,K12:P12,G12:I12)</f>
        <v>3.8999999999999995</v>
      </c>
      <c r="AT12" s="58">
        <f>J48</f>
        <v>304.17</v>
      </c>
      <c r="AU12" s="45"/>
    </row>
    <row r="13" spans="1:48" s="61" customFormat="1" ht="15">
      <c r="A13" s="50" t="s">
        <v>4</v>
      </c>
      <c r="B13" s="51" t="s">
        <v>11</v>
      </c>
      <c r="C13" s="58" t="s">
        <v>22</v>
      </c>
      <c r="D13" s="85">
        <v>1742.04</v>
      </c>
      <c r="E13" s="59">
        <f>SUM(G13:J13,L13:P13)</f>
        <v>0</v>
      </c>
      <c r="F13" s="55">
        <f t="shared" si="3"/>
        <v>0</v>
      </c>
      <c r="G13" s="77"/>
      <c r="H13" s="77"/>
      <c r="I13" s="77"/>
      <c r="J13" s="77"/>
      <c r="K13" s="60">
        <f>D13-AS13</f>
        <v>1742.04</v>
      </c>
      <c r="L13" s="77"/>
      <c r="M13" s="77"/>
      <c r="N13" s="77"/>
      <c r="O13" s="77"/>
      <c r="P13" s="77"/>
      <c r="Q13" s="55">
        <f t="shared" si="2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55">
        <f>SUM(R13:AR13,L13:P13,G13:J13)</f>
        <v>0</v>
      </c>
      <c r="AT13" s="58">
        <f>K48</f>
        <v>1742.04</v>
      </c>
      <c r="AU13" s="45"/>
    </row>
    <row r="14" spans="1:48" s="61" customFormat="1" ht="15">
      <c r="A14" s="50" t="s">
        <v>5</v>
      </c>
      <c r="B14" s="51" t="s">
        <v>12</v>
      </c>
      <c r="C14" s="58" t="s">
        <v>23</v>
      </c>
      <c r="D14" s="85">
        <v>3004.41</v>
      </c>
      <c r="E14" s="59">
        <f>SUM(G14:K14,M14:P14)</f>
        <v>0</v>
      </c>
      <c r="F14" s="55">
        <f t="shared" si="3"/>
        <v>0</v>
      </c>
      <c r="G14" s="77"/>
      <c r="H14" s="77"/>
      <c r="I14" s="77"/>
      <c r="J14" s="77"/>
      <c r="K14" s="77"/>
      <c r="L14" s="60">
        <f>D14-AS14</f>
        <v>3004.41</v>
      </c>
      <c r="M14" s="77"/>
      <c r="N14" s="77"/>
      <c r="O14" s="77"/>
      <c r="P14" s="77"/>
      <c r="Q14" s="55">
        <f t="shared" si="2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55">
        <f>SUM(R14:AR14,M14:P14,G14:K14)</f>
        <v>0</v>
      </c>
      <c r="AT14" s="58">
        <f>L48</f>
        <v>3004.41</v>
      </c>
      <c r="AU14" s="45"/>
    </row>
    <row r="15" spans="1:48" s="61" customFormat="1" ht="15">
      <c r="A15" s="50" t="s">
        <v>36</v>
      </c>
      <c r="B15" s="51" t="s">
        <v>35</v>
      </c>
      <c r="C15" s="58" t="s">
        <v>40</v>
      </c>
      <c r="D15" s="85">
        <v>1271.79</v>
      </c>
      <c r="E15" s="59">
        <f>SUM(G15:L15,N15:P15)</f>
        <v>0</v>
      </c>
      <c r="F15" s="55">
        <f t="shared" si="3"/>
        <v>0</v>
      </c>
      <c r="G15" s="77"/>
      <c r="H15" s="77"/>
      <c r="I15" s="77"/>
      <c r="J15" s="77"/>
      <c r="K15" s="77"/>
      <c r="L15" s="77"/>
      <c r="M15" s="60">
        <f>D15-AS15</f>
        <v>1269.47</v>
      </c>
      <c r="N15" s="77"/>
      <c r="O15" s="77"/>
      <c r="P15" s="77"/>
      <c r="Q15" s="55">
        <f t="shared" si="2"/>
        <v>2.3199999999999998</v>
      </c>
      <c r="R15" s="77"/>
      <c r="S15" s="77"/>
      <c r="T15" s="77"/>
      <c r="U15" s="77"/>
      <c r="V15" s="77"/>
      <c r="W15" s="77"/>
      <c r="X15" s="77"/>
      <c r="Y15" s="77"/>
      <c r="Z15" s="77">
        <v>0.32</v>
      </c>
      <c r="AA15" s="77"/>
      <c r="AB15" s="77"/>
      <c r="AC15" s="77"/>
      <c r="AD15" s="77"/>
      <c r="AE15" s="77"/>
      <c r="AF15" s="77"/>
      <c r="AG15" s="77"/>
      <c r="AH15" s="77"/>
      <c r="AI15" s="77"/>
      <c r="AJ15" s="77">
        <v>2</v>
      </c>
      <c r="AK15" s="77"/>
      <c r="AL15" s="77"/>
      <c r="AM15" s="77"/>
      <c r="AN15" s="77"/>
      <c r="AO15" s="77"/>
      <c r="AP15" s="77"/>
      <c r="AQ15" s="77"/>
      <c r="AR15" s="77"/>
      <c r="AS15" s="55">
        <f>SUM(R15:AR15,N15:P15,G15:L15)</f>
        <v>2.3199999999999998</v>
      </c>
      <c r="AT15" s="58">
        <f>M48</f>
        <v>1269.47</v>
      </c>
      <c r="AU15" s="45"/>
    </row>
    <row r="16" spans="1:48" s="61" customFormat="1" ht="15">
      <c r="A16" s="50" t="s">
        <v>37</v>
      </c>
      <c r="B16" s="51" t="s">
        <v>83</v>
      </c>
      <c r="C16" s="58" t="s">
        <v>71</v>
      </c>
      <c r="D16" s="85">
        <v>8.41</v>
      </c>
      <c r="E16" s="59">
        <f>SUM(G16:M16,O16:P16)</f>
        <v>0</v>
      </c>
      <c r="F16" s="55">
        <f t="shared" si="3"/>
        <v>0</v>
      </c>
      <c r="G16" s="77"/>
      <c r="H16" s="77"/>
      <c r="I16" s="77"/>
      <c r="J16" s="77"/>
      <c r="K16" s="77"/>
      <c r="L16" s="77"/>
      <c r="M16" s="77"/>
      <c r="N16" s="60">
        <f>D16-AS16</f>
        <v>8.41</v>
      </c>
      <c r="O16" s="77"/>
      <c r="P16" s="77"/>
      <c r="Q16" s="55">
        <f t="shared" si="2"/>
        <v>0</v>
      </c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55">
        <f>SUM(R16:AR16,O16:P16,G16:M16)</f>
        <v>0</v>
      </c>
      <c r="AT16" s="58">
        <f>N48</f>
        <v>8.41</v>
      </c>
      <c r="AU16" s="45"/>
    </row>
    <row r="17" spans="1:47" s="61" customFormat="1" ht="15">
      <c r="A17" s="50" t="s">
        <v>47</v>
      </c>
      <c r="B17" s="51" t="s">
        <v>45</v>
      </c>
      <c r="C17" s="58" t="s">
        <v>46</v>
      </c>
      <c r="D17" s="85">
        <v>0</v>
      </c>
      <c r="E17" s="59">
        <f>SUM(G17:N17,P17)</f>
        <v>0</v>
      </c>
      <c r="F17" s="55">
        <f t="shared" si="3"/>
        <v>0</v>
      </c>
      <c r="G17" s="77"/>
      <c r="H17" s="77"/>
      <c r="I17" s="77"/>
      <c r="J17" s="77"/>
      <c r="K17" s="77"/>
      <c r="L17" s="77"/>
      <c r="M17" s="77"/>
      <c r="N17" s="77"/>
      <c r="O17" s="60">
        <f>D17-AS17</f>
        <v>0</v>
      </c>
      <c r="P17" s="77"/>
      <c r="Q17" s="55">
        <f t="shared" si="2"/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55">
        <f>SUM(R17:AR17,P17,G17:N17)</f>
        <v>0</v>
      </c>
      <c r="AT17" s="58">
        <f>O48</f>
        <v>0</v>
      </c>
      <c r="AU17" s="45"/>
    </row>
    <row r="18" spans="1:47" s="61" customFormat="1" ht="15">
      <c r="A18" s="50" t="s">
        <v>176</v>
      </c>
      <c r="B18" s="51" t="s">
        <v>52</v>
      </c>
      <c r="C18" s="58" t="s">
        <v>53</v>
      </c>
      <c r="D18" s="85">
        <v>9.1999999999999993</v>
      </c>
      <c r="E18" s="59">
        <f>SUM(G18:O18)</f>
        <v>0</v>
      </c>
      <c r="F18" s="55">
        <f>SUM(G18:H18)</f>
        <v>0</v>
      </c>
      <c r="G18" s="77"/>
      <c r="H18" s="77"/>
      <c r="I18" s="77"/>
      <c r="J18" s="77"/>
      <c r="K18" s="77"/>
      <c r="L18" s="77"/>
      <c r="M18" s="77"/>
      <c r="N18" s="77"/>
      <c r="O18" s="77"/>
      <c r="P18" s="60">
        <f>D18-AS18</f>
        <v>9.1999999999999993</v>
      </c>
      <c r="Q18" s="55">
        <f>SUM(R18:AQ18)</f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55">
        <f>SUM(R18:AR18,G18:O18)</f>
        <v>0</v>
      </c>
      <c r="AT18" s="58">
        <f>P48</f>
        <v>9.1999999999999993</v>
      </c>
      <c r="AU18" s="45"/>
    </row>
    <row r="19" spans="1:47" s="61" customFormat="1" ht="15">
      <c r="A19" s="50">
        <v>2</v>
      </c>
      <c r="B19" s="50" t="s">
        <v>32</v>
      </c>
      <c r="C19" s="58" t="s">
        <v>24</v>
      </c>
      <c r="D19" s="85">
        <v>484.48</v>
      </c>
      <c r="E19" s="59">
        <f>SUM(G19:P19)</f>
        <v>0</v>
      </c>
      <c r="F19" s="55">
        <f t="shared" ref="F19:F46" si="4">SUM(G19:H19)</f>
        <v>0</v>
      </c>
      <c r="G19" s="55">
        <f>SUM(G20:G45)</f>
        <v>0</v>
      </c>
      <c r="H19" s="55">
        <f t="shared" ref="H19:P19" si="5">SUM(H20:H45)</f>
        <v>0</v>
      </c>
      <c r="I19" s="55">
        <f t="shared" si="5"/>
        <v>0</v>
      </c>
      <c r="J19" s="55">
        <f t="shared" si="5"/>
        <v>0</v>
      </c>
      <c r="K19" s="55">
        <f t="shared" si="5"/>
        <v>0</v>
      </c>
      <c r="L19" s="55">
        <f t="shared" si="5"/>
        <v>0</v>
      </c>
      <c r="M19" s="55">
        <f t="shared" si="5"/>
        <v>0</v>
      </c>
      <c r="N19" s="55">
        <f t="shared" si="5"/>
        <v>0</v>
      </c>
      <c r="O19" s="55">
        <f t="shared" si="5"/>
        <v>0</v>
      </c>
      <c r="P19" s="55">
        <f t="shared" si="5"/>
        <v>0</v>
      </c>
      <c r="Q19" s="60">
        <f>D19-AS19</f>
        <v>482.16</v>
      </c>
      <c r="R19" s="55">
        <f>SUM(R21:R45)</f>
        <v>0</v>
      </c>
      <c r="S19" s="55">
        <f>SUM(S22:S45,S20)</f>
        <v>0</v>
      </c>
      <c r="T19" s="55">
        <f>SUM(T20:T21,T23:T45)</f>
        <v>0</v>
      </c>
      <c r="U19" s="55">
        <f>SUM(U20:U22,U24:U45)</f>
        <v>0</v>
      </c>
      <c r="V19" s="55">
        <f>SUM(V20:V23,V25:V45)</f>
        <v>0</v>
      </c>
      <c r="W19" s="55">
        <f>SUM(W20:W24,W26:W45)</f>
        <v>2</v>
      </c>
      <c r="X19" s="55">
        <f>SUM(X20:X25,X27:X45)</f>
        <v>0</v>
      </c>
      <c r="Y19" s="55">
        <f>SUM(Y20:Y26,Y28:Y45)</f>
        <v>0</v>
      </c>
      <c r="Z19" s="55">
        <f>SUM(Z20:Z27,Z29:Z45)</f>
        <v>0.04</v>
      </c>
      <c r="AA19" s="55">
        <f>SUM(AA20:AA28,AA30:AA45)</f>
        <v>0</v>
      </c>
      <c r="AB19" s="55">
        <f>SUM(AB20:AB29,AB31:AB45)</f>
        <v>0</v>
      </c>
      <c r="AC19" s="55">
        <f>SUM(AC20:AC30,AC32:AC45)</f>
        <v>0</v>
      </c>
      <c r="AD19" s="55">
        <f>SUM(AD20:AD31,AD33:AD45)</f>
        <v>0.2</v>
      </c>
      <c r="AE19" s="55">
        <f>SUM(AE20:AE32,AE34:AE45)</f>
        <v>0</v>
      </c>
      <c r="AF19" s="55">
        <f>SUM(AF20:AF33,AF35:AF45)</f>
        <v>0.08</v>
      </c>
      <c r="AG19" s="55">
        <f>SUM(AG20:AG34,AG36:AG45)</f>
        <v>0</v>
      </c>
      <c r="AH19" s="55">
        <f>SUM(AH20:AH35,AH37:AH45)</f>
        <v>0</v>
      </c>
      <c r="AI19" s="55">
        <f>SUM(AI20:AI36,AI38:AI45)</f>
        <v>0</v>
      </c>
      <c r="AJ19" s="55">
        <f>SUM(AJ20:AJ37,AJ39:AJ45)</f>
        <v>0</v>
      </c>
      <c r="AK19" s="55">
        <f>SUM(AK20:AK38,AK40:AK45)</f>
        <v>0</v>
      </c>
      <c r="AL19" s="55">
        <f>SUM(AL20:AL39,AL41:AL45)</f>
        <v>0</v>
      </c>
      <c r="AM19" s="55">
        <f>SUM(AM20:AM40,AM42:AM45)</f>
        <v>0</v>
      </c>
      <c r="AN19" s="55">
        <f>SUM(AN20:AN41,AN43:AN45)</f>
        <v>0</v>
      </c>
      <c r="AO19" s="55">
        <f>SUM(AO20:AO42,AO44:AO45)</f>
        <v>0</v>
      </c>
      <c r="AP19" s="55">
        <f>SUM(AP20:AP43,AP45)</f>
        <v>0</v>
      </c>
      <c r="AQ19" s="55">
        <f>SUM(AQ20:AQ44)</f>
        <v>0</v>
      </c>
      <c r="AR19" s="55">
        <f>SUM(AR20:AR45)</f>
        <v>0</v>
      </c>
      <c r="AS19" s="55">
        <f>SUM(AS20:AS45)</f>
        <v>2.3200000000000003</v>
      </c>
      <c r="AT19" s="58">
        <f>Q48</f>
        <v>511.34000000000003</v>
      </c>
      <c r="AU19" s="45"/>
    </row>
    <row r="20" spans="1:47" s="61" customFormat="1" ht="15">
      <c r="A20" s="50" t="s">
        <v>17</v>
      </c>
      <c r="B20" s="51" t="s">
        <v>13</v>
      </c>
      <c r="C20" s="58" t="s">
        <v>25</v>
      </c>
      <c r="D20" s="85">
        <v>0</v>
      </c>
      <c r="E20" s="59">
        <f>SUM(G20:P20)</f>
        <v>0</v>
      </c>
      <c r="F20" s="55">
        <f t="shared" si="4"/>
        <v>0</v>
      </c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55">
        <f>SUM(S20:AQ20)</f>
        <v>0</v>
      </c>
      <c r="R20" s="60">
        <f>D20-AS20</f>
        <v>0</v>
      </c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55">
        <f>SUM(S20:AR20,G20:P20)</f>
        <v>0</v>
      </c>
      <c r="AT20" s="58">
        <f>R48</f>
        <v>0</v>
      </c>
      <c r="AU20" s="45"/>
    </row>
    <row r="21" spans="1:47" s="61" customFormat="1" ht="15">
      <c r="A21" s="50" t="s">
        <v>6</v>
      </c>
      <c r="B21" s="51" t="s">
        <v>14</v>
      </c>
      <c r="C21" s="58" t="s">
        <v>26</v>
      </c>
      <c r="D21" s="85">
        <v>0</v>
      </c>
      <c r="E21" s="59">
        <f t="shared" ref="E21:E46" si="6">SUM(G21:P21)</f>
        <v>0</v>
      </c>
      <c r="F21" s="55">
        <f t="shared" si="4"/>
        <v>0</v>
      </c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55">
        <f>SUM(R21,T21:AQ21)</f>
        <v>0</v>
      </c>
      <c r="R21" s="77"/>
      <c r="S21" s="60">
        <f>D21-AS21</f>
        <v>0</v>
      </c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55">
        <f>SUM(T21:AR21,R21,G21:P21)</f>
        <v>0</v>
      </c>
      <c r="AT21" s="58">
        <f>S48</f>
        <v>1</v>
      </c>
      <c r="AU21" s="45"/>
    </row>
    <row r="22" spans="1:47" s="61" customFormat="1" ht="15">
      <c r="A22" s="50" t="s">
        <v>7</v>
      </c>
      <c r="B22" s="51" t="s">
        <v>15</v>
      </c>
      <c r="C22" s="58" t="s">
        <v>118</v>
      </c>
      <c r="D22" s="85">
        <v>0</v>
      </c>
      <c r="E22" s="59">
        <f t="shared" si="6"/>
        <v>0</v>
      </c>
      <c r="F22" s="55">
        <f t="shared" si="4"/>
        <v>0</v>
      </c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55">
        <f>SUM(R22:S22,U22:AQ22)</f>
        <v>0</v>
      </c>
      <c r="R22" s="77"/>
      <c r="S22" s="77"/>
      <c r="T22" s="60">
        <f>D22-AS22</f>
        <v>0</v>
      </c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5">
        <f>SUM(U22:AR22,R22:S22,G22:P22)</f>
        <v>0</v>
      </c>
      <c r="AT22" s="58">
        <f>T48</f>
        <v>0</v>
      </c>
      <c r="AU22" s="45"/>
    </row>
    <row r="23" spans="1:47" s="61" customFormat="1" ht="15">
      <c r="A23" s="50" t="s">
        <v>8</v>
      </c>
      <c r="B23" s="51" t="s">
        <v>80</v>
      </c>
      <c r="C23" s="58" t="s">
        <v>121</v>
      </c>
      <c r="D23" s="85">
        <v>0</v>
      </c>
      <c r="E23" s="59">
        <f t="shared" si="6"/>
        <v>0</v>
      </c>
      <c r="F23" s="55">
        <f t="shared" si="4"/>
        <v>0</v>
      </c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55">
        <f>SUM(R23:T23,V23:AQ23)</f>
        <v>0</v>
      </c>
      <c r="R23" s="77"/>
      <c r="S23" s="77"/>
      <c r="T23" s="77"/>
      <c r="U23" s="60">
        <f>D23-AS23</f>
        <v>0</v>
      </c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55">
        <f>SUM(V23:AR23,R23:T23,G23:P23)</f>
        <v>0</v>
      </c>
      <c r="AT23" s="58">
        <f>U48</f>
        <v>0</v>
      </c>
      <c r="AU23" s="45"/>
    </row>
    <row r="24" spans="1:47" s="61" customFormat="1" ht="15">
      <c r="A24" s="50" t="s">
        <v>9</v>
      </c>
      <c r="B24" s="51" t="s">
        <v>84</v>
      </c>
      <c r="C24" s="58" t="s">
        <v>122</v>
      </c>
      <c r="D24" s="85">
        <v>0</v>
      </c>
      <c r="E24" s="59">
        <f t="shared" si="6"/>
        <v>0</v>
      </c>
      <c r="F24" s="55">
        <f t="shared" si="4"/>
        <v>0</v>
      </c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55">
        <f>SUM(R24:U24,W24:AQ24)</f>
        <v>0</v>
      </c>
      <c r="R24" s="77"/>
      <c r="S24" s="77"/>
      <c r="T24" s="77"/>
      <c r="U24" s="77"/>
      <c r="V24" s="60">
        <f>D24-AS24</f>
        <v>0</v>
      </c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55">
        <f>SUM(W24:AR24,R24:U24,G24:P24)</f>
        <v>0</v>
      </c>
      <c r="AT24" s="58">
        <f>V48</f>
        <v>0</v>
      </c>
      <c r="AU24" s="45"/>
    </row>
    <row r="25" spans="1:47" s="61" customFormat="1" ht="15">
      <c r="A25" s="50" t="s">
        <v>10</v>
      </c>
      <c r="B25" s="51" t="s">
        <v>85</v>
      </c>
      <c r="C25" s="58" t="s">
        <v>120</v>
      </c>
      <c r="D25" s="85">
        <v>0</v>
      </c>
      <c r="E25" s="59">
        <f t="shared" si="6"/>
        <v>0</v>
      </c>
      <c r="F25" s="55">
        <f t="shared" si="4"/>
        <v>0</v>
      </c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55">
        <f>SUM(R25:V25,X25:AQ25)</f>
        <v>0</v>
      </c>
      <c r="R25" s="77"/>
      <c r="S25" s="77"/>
      <c r="T25" s="77"/>
      <c r="U25" s="77"/>
      <c r="V25" s="77"/>
      <c r="W25" s="60">
        <f>D25-AS25</f>
        <v>0</v>
      </c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55">
        <f>SUM(X25:AR25,R25:V25,G25:P25)</f>
        <v>0</v>
      </c>
      <c r="AT25" s="58">
        <f>W48</f>
        <v>7.8999999999999995</v>
      </c>
      <c r="AU25" s="45"/>
    </row>
    <row r="26" spans="1:47" s="61" customFormat="1" ht="18">
      <c r="A26" s="50" t="s">
        <v>18</v>
      </c>
      <c r="B26" s="51" t="s">
        <v>86</v>
      </c>
      <c r="C26" s="58" t="s">
        <v>48</v>
      </c>
      <c r="D26" s="85">
        <v>0.5</v>
      </c>
      <c r="E26" s="59">
        <f t="shared" si="6"/>
        <v>0</v>
      </c>
      <c r="F26" s="55">
        <f t="shared" si="4"/>
        <v>0</v>
      </c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55">
        <f>SUM(R26:W26,Y26:AQ26)</f>
        <v>0</v>
      </c>
      <c r="R26" s="77"/>
      <c r="S26" s="77"/>
      <c r="T26" s="77"/>
      <c r="U26" s="77"/>
      <c r="V26" s="77"/>
      <c r="W26" s="77"/>
      <c r="X26" s="60">
        <f>D26-AS26</f>
        <v>0.5</v>
      </c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55">
        <f>SUM(Y26:AR26,R26:W26,G26:P26)</f>
        <v>0</v>
      </c>
      <c r="AT26" s="58">
        <f>X48</f>
        <v>6.25</v>
      </c>
      <c r="AU26" s="45"/>
    </row>
    <row r="27" spans="1:47" s="61" customFormat="1" ht="20.25" customHeight="1">
      <c r="A27" s="50" t="s">
        <v>19</v>
      </c>
      <c r="B27" s="51" t="s">
        <v>87</v>
      </c>
      <c r="C27" s="58" t="s">
        <v>41</v>
      </c>
      <c r="D27" s="85">
        <v>14.62</v>
      </c>
      <c r="E27" s="59">
        <f t="shared" si="6"/>
        <v>0</v>
      </c>
      <c r="F27" s="55">
        <f t="shared" si="4"/>
        <v>0</v>
      </c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55">
        <f>SUM(R27:X27,Z27:AQ27)</f>
        <v>0</v>
      </c>
      <c r="R27" s="77"/>
      <c r="S27" s="77"/>
      <c r="T27" s="77"/>
      <c r="U27" s="77"/>
      <c r="V27" s="77"/>
      <c r="W27" s="77"/>
      <c r="X27" s="77"/>
      <c r="Y27" s="60">
        <f>D27-AS27</f>
        <v>14.62</v>
      </c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55">
        <f>SUM(Z27:AR27,R27:X27,G27:P27)</f>
        <v>0</v>
      </c>
      <c r="AT27" s="58">
        <f>Y48</f>
        <v>14.62</v>
      </c>
      <c r="AU27" s="45"/>
    </row>
    <row r="28" spans="1:47" s="61" customFormat="1" ht="20.25" customHeight="1">
      <c r="A28" s="50" t="s">
        <v>42</v>
      </c>
      <c r="B28" s="51" t="s">
        <v>126</v>
      </c>
      <c r="C28" s="58" t="s">
        <v>27</v>
      </c>
      <c r="D28" s="85">
        <v>197.88000000000002</v>
      </c>
      <c r="E28" s="59">
        <f t="shared" si="6"/>
        <v>0</v>
      </c>
      <c r="F28" s="55">
        <f t="shared" si="4"/>
        <v>0</v>
      </c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55">
        <f>SUM(R28:Y28,AA28:AQ28)</f>
        <v>2.2800000000000002</v>
      </c>
      <c r="R28" s="77"/>
      <c r="S28" s="77"/>
      <c r="T28" s="77"/>
      <c r="U28" s="77"/>
      <c r="V28" s="77"/>
      <c r="W28" s="77">
        <v>2</v>
      </c>
      <c r="X28" s="77"/>
      <c r="Y28" s="77"/>
      <c r="Z28" s="60">
        <f>D28-AS28</f>
        <v>195.60000000000002</v>
      </c>
      <c r="AA28" s="77"/>
      <c r="AB28" s="77"/>
      <c r="AC28" s="77"/>
      <c r="AD28" s="77">
        <v>0.2</v>
      </c>
      <c r="AE28" s="77"/>
      <c r="AF28" s="77">
        <v>0.08</v>
      </c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55">
        <f>SUM(AA28:AR28,R28:Y28,G28:P28)</f>
        <v>2.2800000000000002</v>
      </c>
      <c r="AT28" s="58">
        <f>Z48</f>
        <v>202.22000000000003</v>
      </c>
      <c r="AU28" s="45"/>
    </row>
    <row r="29" spans="1:47" s="61" customFormat="1" ht="15">
      <c r="A29" s="50" t="s">
        <v>125</v>
      </c>
      <c r="B29" s="51" t="s">
        <v>101</v>
      </c>
      <c r="C29" s="51" t="s">
        <v>140</v>
      </c>
      <c r="D29" s="85">
        <v>0</v>
      </c>
      <c r="E29" s="59">
        <f t="shared" si="6"/>
        <v>0</v>
      </c>
      <c r="F29" s="55">
        <f t="shared" si="4"/>
        <v>0</v>
      </c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55">
        <f>SUM(R29:Z29,AB29:AQ29)</f>
        <v>0</v>
      </c>
      <c r="R29" s="77"/>
      <c r="S29" s="77"/>
      <c r="T29" s="77"/>
      <c r="U29" s="77"/>
      <c r="V29" s="77"/>
      <c r="W29" s="77"/>
      <c r="X29" s="77"/>
      <c r="Y29" s="77"/>
      <c r="Z29" s="77"/>
      <c r="AA29" s="60">
        <f>D29-AS29</f>
        <v>0</v>
      </c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55">
        <f>SUM(AB29:AR29,R29:Z29,G29:P29)</f>
        <v>0</v>
      </c>
      <c r="AT29" s="58">
        <f>AA48</f>
        <v>0</v>
      </c>
      <c r="AU29" s="45"/>
    </row>
    <row r="30" spans="1:47" s="61" customFormat="1" ht="15">
      <c r="A30" s="50" t="s">
        <v>167</v>
      </c>
      <c r="B30" s="51" t="s">
        <v>116</v>
      </c>
      <c r="C30" s="58" t="s">
        <v>119</v>
      </c>
      <c r="D30" s="85">
        <v>0</v>
      </c>
      <c r="E30" s="59">
        <f t="shared" si="6"/>
        <v>0</v>
      </c>
      <c r="F30" s="55">
        <f t="shared" si="4"/>
        <v>0</v>
      </c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55">
        <f>SUM(R30:AA30,AC30:AQ30)</f>
        <v>0</v>
      </c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60">
        <f>D30-AS30</f>
        <v>0</v>
      </c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55">
        <f>SUM(AC30:AR30,R30:AA30,G30:P30)</f>
        <v>0</v>
      </c>
      <c r="AT30" s="58">
        <f>AB48</f>
        <v>0</v>
      </c>
      <c r="AU30" s="45"/>
    </row>
    <row r="31" spans="1:47" s="61" customFormat="1" ht="15">
      <c r="A31" s="50" t="s">
        <v>168</v>
      </c>
      <c r="B31" s="51" t="s">
        <v>81</v>
      </c>
      <c r="C31" s="58" t="s">
        <v>70</v>
      </c>
      <c r="D31" s="85">
        <v>0</v>
      </c>
      <c r="E31" s="59">
        <f t="shared" si="6"/>
        <v>0</v>
      </c>
      <c r="F31" s="55">
        <f t="shared" si="4"/>
        <v>0</v>
      </c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55">
        <f>SUM(R31:AB31,AD31:AQ31)</f>
        <v>0</v>
      </c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60">
        <f>D31-AS31</f>
        <v>0</v>
      </c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55">
        <f>SUM(AD31:AR31,R31:AB31,G31:P31)</f>
        <v>0</v>
      </c>
      <c r="AT31" s="58">
        <f>AC48</f>
        <v>0</v>
      </c>
      <c r="AU31" s="45"/>
    </row>
    <row r="32" spans="1:47" s="61" customFormat="1" ht="15">
      <c r="A32" s="50" t="s">
        <v>169</v>
      </c>
      <c r="B32" s="51" t="s">
        <v>88</v>
      </c>
      <c r="C32" s="58" t="s">
        <v>93</v>
      </c>
      <c r="D32" s="85">
        <v>70.569999999999993</v>
      </c>
      <c r="E32" s="59">
        <f t="shared" si="6"/>
        <v>0</v>
      </c>
      <c r="F32" s="55">
        <f t="shared" si="4"/>
        <v>0</v>
      </c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55">
        <f>SUM(R32:AC32,AE32:AQ32)</f>
        <v>0</v>
      </c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60">
        <f>D32-AS32</f>
        <v>70.569999999999993</v>
      </c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55">
        <f>SUM(AE32:AR32,R32:AC32,G32:P32)</f>
        <v>0</v>
      </c>
      <c r="AT32" s="58">
        <f>AD48</f>
        <v>75.36999999999999</v>
      </c>
      <c r="AU32" s="45"/>
    </row>
    <row r="33" spans="1:47" s="61" customFormat="1" ht="15">
      <c r="A33" s="50" t="s">
        <v>170</v>
      </c>
      <c r="B33" s="51" t="s">
        <v>89</v>
      </c>
      <c r="C33" s="58" t="s">
        <v>94</v>
      </c>
      <c r="D33" s="85">
        <v>0</v>
      </c>
      <c r="E33" s="59">
        <f t="shared" si="6"/>
        <v>0</v>
      </c>
      <c r="F33" s="55">
        <f t="shared" si="4"/>
        <v>0</v>
      </c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55">
        <f>SUM(R33:AD33,AF33:AQ33)</f>
        <v>0</v>
      </c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60">
        <f>D33-AS33</f>
        <v>0</v>
      </c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55">
        <f>SUM(AF33:AR33,R33:AD33,G33:P33)</f>
        <v>0</v>
      </c>
      <c r="AT33" s="58">
        <f>AE48</f>
        <v>0</v>
      </c>
      <c r="AU33" s="45"/>
    </row>
    <row r="34" spans="1:47" s="61" customFormat="1" ht="15">
      <c r="A34" s="50" t="s">
        <v>171</v>
      </c>
      <c r="B34" s="51" t="s">
        <v>90</v>
      </c>
      <c r="C34" s="58" t="s">
        <v>98</v>
      </c>
      <c r="D34" s="85">
        <v>0.55000000000000004</v>
      </c>
      <c r="E34" s="59">
        <f t="shared" si="6"/>
        <v>0</v>
      </c>
      <c r="F34" s="55">
        <f t="shared" si="4"/>
        <v>0</v>
      </c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55">
        <f>SUM(R34:AE34,AG34:AQ34)</f>
        <v>0</v>
      </c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60">
        <f>D34-AS34</f>
        <v>0.55000000000000004</v>
      </c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55">
        <f>SUM(AG34:AR34,R34:AE34,G34:P34)</f>
        <v>0</v>
      </c>
      <c r="AT34" s="58">
        <f>AF48</f>
        <v>0.63</v>
      </c>
      <c r="AU34" s="45"/>
    </row>
    <row r="35" spans="1:47" s="61" customFormat="1" ht="18">
      <c r="A35" s="50" t="s">
        <v>172</v>
      </c>
      <c r="B35" s="51" t="s">
        <v>113</v>
      </c>
      <c r="C35" s="58" t="s">
        <v>95</v>
      </c>
      <c r="D35" s="85">
        <v>0.18</v>
      </c>
      <c r="E35" s="59">
        <f t="shared" si="6"/>
        <v>0</v>
      </c>
      <c r="F35" s="55">
        <f t="shared" si="4"/>
        <v>0</v>
      </c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55">
        <f>SUM(R35:AF35,AH35:AQ35)</f>
        <v>0</v>
      </c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60">
        <f>D35-AS35</f>
        <v>0.18</v>
      </c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55">
        <f>SUM(AH35:AR35,R35:AF35,G35:P35)</f>
        <v>0</v>
      </c>
      <c r="AT35" s="58">
        <f>AG48</f>
        <v>0.18</v>
      </c>
      <c r="AU35" s="45"/>
    </row>
    <row r="36" spans="1:47" s="61" customFormat="1" ht="15">
      <c r="A36" s="50" t="s">
        <v>173</v>
      </c>
      <c r="B36" s="51" t="s">
        <v>117</v>
      </c>
      <c r="C36" s="58" t="s">
        <v>114</v>
      </c>
      <c r="D36" s="85">
        <v>0</v>
      </c>
      <c r="E36" s="59">
        <f t="shared" si="6"/>
        <v>0</v>
      </c>
      <c r="F36" s="55">
        <f t="shared" si="4"/>
        <v>0</v>
      </c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55">
        <f>SUM(R36:AG36,AI36:AQ36)</f>
        <v>0</v>
      </c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60">
        <f>D36-AS36</f>
        <v>0</v>
      </c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55">
        <f>SUM(AI36:AR36,R36:AG36,G36:P36)</f>
        <v>0</v>
      </c>
      <c r="AT36" s="58">
        <f>AH48</f>
        <v>0</v>
      </c>
      <c r="AU36" s="45"/>
    </row>
    <row r="37" spans="1:47" s="61" customFormat="1" ht="15">
      <c r="A37" s="50" t="s">
        <v>174</v>
      </c>
      <c r="B37" s="51" t="s">
        <v>91</v>
      </c>
      <c r="C37" s="58" t="s">
        <v>96</v>
      </c>
      <c r="D37" s="85">
        <v>0</v>
      </c>
      <c r="E37" s="59">
        <f t="shared" si="6"/>
        <v>0</v>
      </c>
      <c r="F37" s="55">
        <f t="shared" si="4"/>
        <v>0</v>
      </c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55">
        <f>SUM(R37:AH37,AJ37:AQ37)</f>
        <v>0</v>
      </c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60">
        <f>D37-AS37</f>
        <v>0</v>
      </c>
      <c r="AJ37" s="77"/>
      <c r="AK37" s="77"/>
      <c r="AL37" s="77"/>
      <c r="AM37" s="77"/>
      <c r="AN37" s="77"/>
      <c r="AO37" s="77"/>
      <c r="AP37" s="77"/>
      <c r="AQ37" s="77"/>
      <c r="AR37" s="77"/>
      <c r="AS37" s="55">
        <f>SUM(AJ37:AR37,R37:AH37,G37:P37)</f>
        <v>0</v>
      </c>
      <c r="AT37" s="58">
        <f>AI48</f>
        <v>0</v>
      </c>
      <c r="AU37" s="45"/>
    </row>
    <row r="38" spans="1:47" s="61" customFormat="1" ht="18">
      <c r="A38" s="50" t="s">
        <v>175</v>
      </c>
      <c r="B38" s="51" t="s">
        <v>92</v>
      </c>
      <c r="C38" s="58" t="s">
        <v>43</v>
      </c>
      <c r="D38" s="85">
        <v>20.54</v>
      </c>
      <c r="E38" s="59">
        <f t="shared" si="6"/>
        <v>0</v>
      </c>
      <c r="F38" s="55">
        <f t="shared" si="4"/>
        <v>0</v>
      </c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55">
        <f>SUM(R38:AI38,AK38:AQ38)</f>
        <v>0.02</v>
      </c>
      <c r="R38" s="77"/>
      <c r="S38" s="77"/>
      <c r="T38" s="77"/>
      <c r="U38" s="77"/>
      <c r="V38" s="77"/>
      <c r="W38" s="77"/>
      <c r="X38" s="77"/>
      <c r="Y38" s="77"/>
      <c r="Z38" s="77">
        <v>0.02</v>
      </c>
      <c r="AA38" s="77"/>
      <c r="AB38" s="77"/>
      <c r="AC38" s="77"/>
      <c r="AD38" s="77"/>
      <c r="AE38" s="77"/>
      <c r="AF38" s="77"/>
      <c r="AG38" s="77"/>
      <c r="AH38" s="77"/>
      <c r="AI38" s="77"/>
      <c r="AJ38" s="60">
        <f>D38-AS38</f>
        <v>20.52</v>
      </c>
      <c r="AK38" s="77"/>
      <c r="AL38" s="77"/>
      <c r="AM38" s="77"/>
      <c r="AN38" s="77"/>
      <c r="AO38" s="77"/>
      <c r="AP38" s="77"/>
      <c r="AQ38" s="77"/>
      <c r="AR38" s="77"/>
      <c r="AS38" s="55">
        <f>SUM(AK38:AR38,R38:AI38,G38:P38)</f>
        <v>0.02</v>
      </c>
      <c r="AT38" s="58">
        <f>AJ48</f>
        <v>23.52</v>
      </c>
      <c r="AU38" s="45"/>
    </row>
    <row r="39" spans="1:47" s="61" customFormat="1" ht="18">
      <c r="A39" s="50" t="s">
        <v>177</v>
      </c>
      <c r="B39" s="51" t="s">
        <v>99</v>
      </c>
      <c r="C39" s="58" t="s">
        <v>49</v>
      </c>
      <c r="D39" s="85">
        <v>0</v>
      </c>
      <c r="E39" s="59">
        <f t="shared" si="6"/>
        <v>0</v>
      </c>
      <c r="F39" s="55">
        <f t="shared" si="4"/>
        <v>0</v>
      </c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55">
        <f>SUM(R39:AJ39,AL39:AQ39)</f>
        <v>0</v>
      </c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60">
        <f>D39-AS39</f>
        <v>0</v>
      </c>
      <c r="AL39" s="77"/>
      <c r="AM39" s="77"/>
      <c r="AN39" s="77"/>
      <c r="AO39" s="77"/>
      <c r="AP39" s="77"/>
      <c r="AQ39" s="77"/>
      <c r="AR39" s="77"/>
      <c r="AS39" s="55">
        <f>SUM(AL39:AR39,R39:AJ39,G39:P39)</f>
        <v>0</v>
      </c>
      <c r="AT39" s="58">
        <f>AK48</f>
        <v>0</v>
      </c>
      <c r="AU39" s="45"/>
    </row>
    <row r="40" spans="1:47" s="61" customFormat="1" ht="15">
      <c r="A40" s="50" t="s">
        <v>178</v>
      </c>
      <c r="B40" s="51" t="s">
        <v>144</v>
      </c>
      <c r="C40" s="58" t="s">
        <v>142</v>
      </c>
      <c r="D40" s="85">
        <v>0.87</v>
      </c>
      <c r="E40" s="59">
        <f t="shared" si="6"/>
        <v>0</v>
      </c>
      <c r="F40" s="55">
        <f t="shared" si="4"/>
        <v>0</v>
      </c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55">
        <f>SUM(R40:AK40,AM40:AQ40)</f>
        <v>0</v>
      </c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60">
        <f>D40-AS40</f>
        <v>0.87</v>
      </c>
      <c r="AM40" s="77"/>
      <c r="AN40" s="77"/>
      <c r="AO40" s="77"/>
      <c r="AP40" s="77"/>
      <c r="AQ40" s="77"/>
      <c r="AR40" s="77"/>
      <c r="AS40" s="55">
        <f>SUM(AM40:AR40,R40:AK40,G40:P40)</f>
        <v>0</v>
      </c>
      <c r="AT40" s="58">
        <f>AL48</f>
        <v>0.9</v>
      </c>
      <c r="AU40" s="45"/>
    </row>
    <row r="41" spans="1:47" s="61" customFormat="1" ht="18">
      <c r="A41" s="50" t="s">
        <v>179</v>
      </c>
      <c r="B41" s="51" t="s">
        <v>145</v>
      </c>
      <c r="C41" s="58" t="s">
        <v>143</v>
      </c>
      <c r="D41" s="85">
        <v>0</v>
      </c>
      <c r="E41" s="59">
        <f t="shared" si="6"/>
        <v>0</v>
      </c>
      <c r="F41" s="55">
        <f t="shared" si="4"/>
        <v>0</v>
      </c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55">
        <f>SUM(R41:AL41,AN41:AQ41)</f>
        <v>0</v>
      </c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60">
        <f>D41-AS41</f>
        <v>0</v>
      </c>
      <c r="AN41" s="77"/>
      <c r="AO41" s="77"/>
      <c r="AP41" s="77"/>
      <c r="AQ41" s="77"/>
      <c r="AR41" s="77"/>
      <c r="AS41" s="55">
        <f>SUM(AN41:AR41,R41:AL41,G41:P41)</f>
        <v>0</v>
      </c>
      <c r="AT41" s="58">
        <f>AM48</f>
        <v>0</v>
      </c>
      <c r="AU41" s="45"/>
    </row>
    <row r="42" spans="1:47" s="61" customFormat="1" ht="15">
      <c r="A42" s="50" t="s">
        <v>180</v>
      </c>
      <c r="B42" s="51" t="s">
        <v>141</v>
      </c>
      <c r="C42" s="58" t="s">
        <v>100</v>
      </c>
      <c r="D42" s="85">
        <v>2.21</v>
      </c>
      <c r="E42" s="59">
        <f t="shared" si="6"/>
        <v>0</v>
      </c>
      <c r="F42" s="55">
        <f t="shared" si="4"/>
        <v>0</v>
      </c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55">
        <f>SUM(R42:AM42,AO42:AQ42)</f>
        <v>0</v>
      </c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60">
        <f>D42-AS42</f>
        <v>2.21</v>
      </c>
      <c r="AO42" s="77"/>
      <c r="AP42" s="77"/>
      <c r="AQ42" s="77"/>
      <c r="AR42" s="77"/>
      <c r="AS42" s="55">
        <f>SUM(AO42:AR42,R42:AM42,G42:P42)</f>
        <v>0</v>
      </c>
      <c r="AT42" s="58">
        <f>AN48</f>
        <v>2.21</v>
      </c>
      <c r="AU42" s="45"/>
    </row>
    <row r="43" spans="1:47" s="61" customFormat="1" ht="15">
      <c r="A43" s="50" t="s">
        <v>181</v>
      </c>
      <c r="B43" s="51" t="s">
        <v>147</v>
      </c>
      <c r="C43" s="58" t="s">
        <v>148</v>
      </c>
      <c r="D43" s="85">
        <v>61.32</v>
      </c>
      <c r="E43" s="59">
        <f t="shared" si="6"/>
        <v>0</v>
      </c>
      <c r="F43" s="55">
        <f t="shared" si="4"/>
        <v>0</v>
      </c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55">
        <f>SUM(R43:AN43,AP43:AQ43)</f>
        <v>0</v>
      </c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60">
        <f>D43-AS43</f>
        <v>61.32</v>
      </c>
      <c r="AP43" s="77"/>
      <c r="AQ43" s="77"/>
      <c r="AR43" s="77"/>
      <c r="AS43" s="55">
        <f>SUM(AP43:AR43,R43:AN43,G43:P43)</f>
        <v>0</v>
      </c>
      <c r="AT43" s="58">
        <f>AO48</f>
        <v>61.32</v>
      </c>
      <c r="AU43" s="45"/>
    </row>
    <row r="44" spans="1:47" s="61" customFormat="1" ht="15">
      <c r="A44" s="50" t="s">
        <v>182</v>
      </c>
      <c r="B44" s="51" t="s">
        <v>146</v>
      </c>
      <c r="C44" s="58" t="s">
        <v>149</v>
      </c>
      <c r="D44" s="85">
        <v>115.22</v>
      </c>
      <c r="E44" s="59">
        <f t="shared" si="6"/>
        <v>0</v>
      </c>
      <c r="F44" s="55">
        <f t="shared" si="4"/>
        <v>0</v>
      </c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55">
        <f>SUM(R44:AO44,AQ44)</f>
        <v>0.02</v>
      </c>
      <c r="R44" s="77"/>
      <c r="S44" s="77"/>
      <c r="T44" s="77"/>
      <c r="U44" s="77"/>
      <c r="V44" s="77"/>
      <c r="W44" s="77"/>
      <c r="X44" s="77"/>
      <c r="Y44" s="77"/>
      <c r="Z44" s="77">
        <v>0.02</v>
      </c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60">
        <f>D44-AS44</f>
        <v>115.2</v>
      </c>
      <c r="AQ44" s="77"/>
      <c r="AR44" s="77"/>
      <c r="AS44" s="55">
        <f>SUM(AQ44:AR44,R44:AO44,G44:P44)</f>
        <v>0.02</v>
      </c>
      <c r="AT44" s="58">
        <f>AP48</f>
        <v>115.2</v>
      </c>
      <c r="AU44" s="45"/>
    </row>
    <row r="45" spans="1:47" s="61" customFormat="1" ht="15">
      <c r="A45" s="50" t="s">
        <v>183</v>
      </c>
      <c r="B45" s="51" t="s">
        <v>74</v>
      </c>
      <c r="C45" s="58" t="s">
        <v>75</v>
      </c>
      <c r="D45" s="85">
        <v>0</v>
      </c>
      <c r="E45" s="59">
        <f t="shared" si="6"/>
        <v>0</v>
      </c>
      <c r="F45" s="55">
        <f t="shared" si="4"/>
        <v>0</v>
      </c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55">
        <f>SUM(R45:AP45)</f>
        <v>0</v>
      </c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60">
        <f>D45-AS45</f>
        <v>0</v>
      </c>
      <c r="AR45" s="77"/>
      <c r="AS45" s="55">
        <f>SUM(AR45,R45:AP45,G45:P45)</f>
        <v>0</v>
      </c>
      <c r="AT45" s="58">
        <f>AQ48</f>
        <v>0</v>
      </c>
      <c r="AU45" s="45"/>
    </row>
    <row r="46" spans="1:47" s="61" customFormat="1" ht="15">
      <c r="A46" s="63">
        <v>3</v>
      </c>
      <c r="B46" s="64" t="s">
        <v>69</v>
      </c>
      <c r="C46" s="65" t="s">
        <v>82</v>
      </c>
      <c r="D46" s="85">
        <v>108.45</v>
      </c>
      <c r="E46" s="59">
        <f t="shared" si="6"/>
        <v>0</v>
      </c>
      <c r="F46" s="55">
        <f t="shared" si="4"/>
        <v>0</v>
      </c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55">
        <f>SUM(R46:AQ46)</f>
        <v>1</v>
      </c>
      <c r="R46" s="77"/>
      <c r="S46" s="77"/>
      <c r="T46" s="77"/>
      <c r="U46" s="77"/>
      <c r="V46" s="77"/>
      <c r="W46" s="77"/>
      <c r="X46" s="77">
        <v>1</v>
      </c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60">
        <f>D46-AS46</f>
        <v>107.45</v>
      </c>
      <c r="AS46" s="55">
        <f>SUM(R46:AQ46,G46:P46)</f>
        <v>1</v>
      </c>
      <c r="AT46" s="58">
        <f>AR48</f>
        <v>107.45</v>
      </c>
      <c r="AU46" s="45"/>
    </row>
    <row r="47" spans="1:47" ht="16.5" customHeight="1">
      <c r="A47" s="66"/>
      <c r="B47" s="67" t="s">
        <v>110</v>
      </c>
      <c r="C47" s="68"/>
      <c r="D47" s="62"/>
      <c r="E47" s="55">
        <f>SUM(G47:P47)</f>
        <v>0</v>
      </c>
      <c r="F47" s="55">
        <f>SUM(G47:H47)</f>
        <v>0</v>
      </c>
      <c r="G47" s="55">
        <f>SUM(G20:G46,G10:G18)</f>
        <v>0</v>
      </c>
      <c r="H47" s="55">
        <f>SUM(H20:H46,H11:H18,H9)</f>
        <v>0</v>
      </c>
      <c r="I47" s="55">
        <f>SUM(I20:I46,I12:I18,I9:I10)</f>
        <v>0</v>
      </c>
      <c r="J47" s="55">
        <f>SUM(J20:J46,J13:J18,J9:J11)</f>
        <v>0</v>
      </c>
      <c r="K47" s="55">
        <f>SUM(K20:K46,K14:K18,K9:K12)</f>
        <v>0</v>
      </c>
      <c r="L47" s="55">
        <f>SUM(L20:L46,L15:L18,L9:L13)</f>
        <v>0</v>
      </c>
      <c r="M47" s="55">
        <f>SUM(M20:M46,M16:M18,M9:M14)</f>
        <v>0</v>
      </c>
      <c r="N47" s="55">
        <f>SUM(N20:N46,N17:N18,N9:N15)</f>
        <v>0</v>
      </c>
      <c r="O47" s="55">
        <f>SUM(O20:O46,O18,O9:O16)</f>
        <v>0</v>
      </c>
      <c r="P47" s="55">
        <f>SUM(P20:P46,P9:P17)</f>
        <v>0</v>
      </c>
      <c r="Q47" s="55">
        <f>SUM(R47:AQ47)</f>
        <v>29.18</v>
      </c>
      <c r="R47" s="55">
        <f>SUM(R21:R46,R9:R18)</f>
        <v>0</v>
      </c>
      <c r="S47" s="55">
        <f>SUM(S22:S46,S20,S9:S18)</f>
        <v>1</v>
      </c>
      <c r="T47" s="55">
        <f>SUM(T23:T46,T20:T21,T9:T18)</f>
        <v>0</v>
      </c>
      <c r="U47" s="55">
        <f>SUM(U24:U46,U20:U22,U9:U18)</f>
        <v>0</v>
      </c>
      <c r="V47" s="55">
        <f>SUM(V25:V46,V20:V23,V9:V18)</f>
        <v>0</v>
      </c>
      <c r="W47" s="55">
        <f>SUM(W26:W46,W20:W24,W9:W18)</f>
        <v>7.8999999999999995</v>
      </c>
      <c r="X47" s="55">
        <f>SUM(X27:X46,X20:X25,X9:X18)</f>
        <v>5.75</v>
      </c>
      <c r="Y47" s="55">
        <f>SUM(Y28:Y46,Y20:Y26,Y9:Y18)</f>
        <v>0</v>
      </c>
      <c r="Z47" s="55">
        <f>SUM(Z29:Z46,Z20:Z27,Z9:Z18)</f>
        <v>6.62</v>
      </c>
      <c r="AA47" s="55">
        <f>SUM(AA30:AA46,AA20:AA28,AA9:AA18)</f>
        <v>0</v>
      </c>
      <c r="AB47" s="55">
        <f>SUM(AB31:AB46,AB20:AB29,AB9:AB18)</f>
        <v>0</v>
      </c>
      <c r="AC47" s="55">
        <f>SUM(AC32:AC46,AC20:AC30,AC9:AC18)</f>
        <v>0</v>
      </c>
      <c r="AD47" s="55">
        <f>SUM(AD33:AD46,AD20:AD31,AD9:AD18)</f>
        <v>4.8</v>
      </c>
      <c r="AE47" s="55">
        <f>SUM(AE34:AE46,AE20:AE32,AE9:AE18)</f>
        <v>0</v>
      </c>
      <c r="AF47" s="55">
        <f>SUM(AF35:AF46,AF20:AF33,AF9:AF18)</f>
        <v>0.08</v>
      </c>
      <c r="AG47" s="55">
        <f>SUM(AG36:AG46,AG20:AG34,AG9:AG18)</f>
        <v>0</v>
      </c>
      <c r="AH47" s="55">
        <f>SUM(AH37:AH46,AH20:AH35,AH9:AH18)</f>
        <v>0</v>
      </c>
      <c r="AI47" s="55">
        <f>SUM(AI9:AI18,AI20:AI36,AI38:AI46)</f>
        <v>0</v>
      </c>
      <c r="AJ47" s="55">
        <f>SUM(AJ39:AJ46,AJ20:AJ37,AJ9:AJ18)</f>
        <v>3</v>
      </c>
      <c r="AK47" s="55">
        <f>SUM(AK40:AK46,AK20:AK38,AK9:AK18)</f>
        <v>0</v>
      </c>
      <c r="AL47" s="55">
        <f>SUM(AL41:AL46,AL20:AL39,AL9:AL18)</f>
        <v>0.03</v>
      </c>
      <c r="AM47" s="55">
        <f>SUM(AM42:AM46,AM20:AM40,AM9:AM18)</f>
        <v>0</v>
      </c>
      <c r="AN47" s="55">
        <f>SUM(AN43:AN46,AN20:AN41,AN9:AN18)</f>
        <v>0</v>
      </c>
      <c r="AO47" s="55">
        <f>SUM(AO44:AO46,AO20:AO42,AO9:AO18)</f>
        <v>0</v>
      </c>
      <c r="AP47" s="55">
        <f>SUM(AP45:AP46,AP20:AP43,AP9:AP18)</f>
        <v>0</v>
      </c>
      <c r="AQ47" s="55">
        <f>SUM(AQ46,AQ20:AQ44,AQ9:AQ18)</f>
        <v>0</v>
      </c>
      <c r="AR47" s="55">
        <f>SUM(AR20:AR45,AR9:AR18)</f>
        <v>0</v>
      </c>
      <c r="AS47" s="62"/>
      <c r="AT47" s="62"/>
    </row>
    <row r="48" spans="1:47" ht="16.5" customHeight="1">
      <c r="A48" s="69"/>
      <c r="B48" s="70" t="s">
        <v>111</v>
      </c>
      <c r="C48" s="71"/>
      <c r="D48" s="72"/>
      <c r="E48" s="72">
        <f>E47+E7</f>
        <v>7105.42</v>
      </c>
      <c r="F48" s="72">
        <f>F8+F47</f>
        <v>708.13</v>
      </c>
      <c r="G48" s="72">
        <f>G47+G9</f>
        <v>605.99</v>
      </c>
      <c r="H48" s="72">
        <f>H10+H47</f>
        <v>102.13999999999999</v>
      </c>
      <c r="I48" s="72">
        <f>I11+I47</f>
        <v>59.59</v>
      </c>
      <c r="J48" s="72">
        <f>J12+J47</f>
        <v>304.17</v>
      </c>
      <c r="K48" s="72">
        <f>K13+K47</f>
        <v>1742.04</v>
      </c>
      <c r="L48" s="72">
        <f>L14+L47</f>
        <v>3004.41</v>
      </c>
      <c r="M48" s="72">
        <f>M15+M47</f>
        <v>1269.47</v>
      </c>
      <c r="N48" s="72">
        <f>N47+N16</f>
        <v>8.41</v>
      </c>
      <c r="O48" s="72">
        <f>O47+O17</f>
        <v>0</v>
      </c>
      <c r="P48" s="72">
        <f>P47+P18</f>
        <v>9.1999999999999993</v>
      </c>
      <c r="Q48" s="72">
        <f>SUM(Q47,Q19)</f>
        <v>511.34000000000003</v>
      </c>
      <c r="R48" s="72">
        <f>R47+R20</f>
        <v>0</v>
      </c>
      <c r="S48" s="72">
        <f>S47+S21</f>
        <v>1</v>
      </c>
      <c r="T48" s="72">
        <f>T47+T22</f>
        <v>0</v>
      </c>
      <c r="U48" s="72">
        <f>U47+U23</f>
        <v>0</v>
      </c>
      <c r="V48" s="72">
        <f>+V47+V24</f>
        <v>0</v>
      </c>
      <c r="W48" s="72">
        <f>+W47+W25</f>
        <v>7.8999999999999995</v>
      </c>
      <c r="X48" s="72">
        <f>X47+X26</f>
        <v>6.25</v>
      </c>
      <c r="Y48" s="72">
        <f>+Y47+Y27</f>
        <v>14.62</v>
      </c>
      <c r="Z48" s="72">
        <f>+Z47+Z28</f>
        <v>202.22000000000003</v>
      </c>
      <c r="AA48" s="72">
        <f>AA47+AA29</f>
        <v>0</v>
      </c>
      <c r="AB48" s="72">
        <f>AB47+AB30</f>
        <v>0</v>
      </c>
      <c r="AC48" s="72">
        <f>AC47+AC31</f>
        <v>0</v>
      </c>
      <c r="AD48" s="72">
        <f>AD47+AD32</f>
        <v>75.36999999999999</v>
      </c>
      <c r="AE48" s="72">
        <f>AE47+AE33</f>
        <v>0</v>
      </c>
      <c r="AF48" s="72">
        <f>AF47+AF34</f>
        <v>0.63</v>
      </c>
      <c r="AG48" s="72">
        <f>AG47+AG35</f>
        <v>0.18</v>
      </c>
      <c r="AH48" s="72">
        <f>AH47+AH36</f>
        <v>0</v>
      </c>
      <c r="AI48" s="72">
        <f>AI47+AI37</f>
        <v>0</v>
      </c>
      <c r="AJ48" s="72">
        <f>AJ47+AJ38</f>
        <v>23.52</v>
      </c>
      <c r="AK48" s="72">
        <f>AK47+AK39</f>
        <v>0</v>
      </c>
      <c r="AL48" s="72">
        <f>AL47+AL40</f>
        <v>0.9</v>
      </c>
      <c r="AM48" s="72">
        <f>AM47+AM41</f>
        <v>0</v>
      </c>
      <c r="AN48" s="72">
        <f>AN47+AN42</f>
        <v>2.21</v>
      </c>
      <c r="AO48" s="72">
        <f>AO47+AO43</f>
        <v>61.32</v>
      </c>
      <c r="AP48" s="72">
        <f>AP47+AP44</f>
        <v>115.2</v>
      </c>
      <c r="AQ48" s="72">
        <f>AQ47+AQ45</f>
        <v>0</v>
      </c>
      <c r="AR48" s="72">
        <f>AR47+AR46</f>
        <v>107.45</v>
      </c>
      <c r="AS48" s="72"/>
      <c r="AT48" s="72"/>
    </row>
    <row r="50" spans="2:37">
      <c r="B50" s="89" t="s">
        <v>156</v>
      </c>
      <c r="C50" s="90" t="s">
        <v>150</v>
      </c>
      <c r="D50" s="91"/>
    </row>
    <row r="51" spans="2:37" ht="15.75">
      <c r="B51" s="89" t="s">
        <v>157</v>
      </c>
      <c r="C51" s="90" t="s">
        <v>151</v>
      </c>
      <c r="D51" s="91"/>
      <c r="AA51" s="78"/>
      <c r="AB51" s="78"/>
      <c r="AC51" s="78"/>
      <c r="AD51" s="78"/>
      <c r="AE51" s="78"/>
      <c r="AF51" s="78"/>
      <c r="AG51" s="78"/>
      <c r="AH51" s="78"/>
      <c r="AI51" s="78"/>
      <c r="AJ51" s="79"/>
      <c r="AK51" s="79"/>
    </row>
    <row r="52" spans="2:37" ht="15.75">
      <c r="B52" s="89" t="s">
        <v>158</v>
      </c>
      <c r="C52" s="90" t="s">
        <v>115</v>
      </c>
      <c r="D52" s="91"/>
      <c r="AA52" s="78"/>
      <c r="AB52" s="78"/>
      <c r="AC52" s="78"/>
      <c r="AD52" s="78"/>
      <c r="AE52" s="78"/>
      <c r="AF52" s="78"/>
      <c r="AG52" s="78"/>
      <c r="AH52" s="78"/>
      <c r="AI52" s="78"/>
      <c r="AJ52" s="79"/>
      <c r="AK52" s="79"/>
    </row>
    <row r="53" spans="2:37" ht="15.75">
      <c r="AA53" s="78"/>
      <c r="AB53" s="78"/>
      <c r="AC53" s="78"/>
      <c r="AD53" s="78"/>
      <c r="AE53" s="78"/>
      <c r="AF53" s="78"/>
      <c r="AG53" s="78"/>
      <c r="AH53" s="78"/>
      <c r="AI53" s="78"/>
      <c r="AJ53" s="79"/>
      <c r="AK53" s="79"/>
    </row>
    <row r="54" spans="2:37" ht="18">
      <c r="B54" s="123" t="s">
        <v>277</v>
      </c>
      <c r="C54" s="123" t="s">
        <v>268</v>
      </c>
      <c r="D54" s="91"/>
      <c r="AA54" s="78"/>
      <c r="AB54" s="78"/>
      <c r="AC54" s="78"/>
      <c r="AD54" s="78"/>
      <c r="AE54" s="78"/>
      <c r="AF54" s="78"/>
      <c r="AG54" s="78"/>
      <c r="AH54" s="78"/>
      <c r="AI54" s="78"/>
      <c r="AJ54" s="79"/>
      <c r="AK54" s="79"/>
    </row>
    <row r="55" spans="2:37" ht="18">
      <c r="B55" s="123" t="s">
        <v>278</v>
      </c>
      <c r="C55" s="123" t="s">
        <v>269</v>
      </c>
      <c r="D55" s="91"/>
    </row>
    <row r="56" spans="2:37">
      <c r="B56" s="123" t="s">
        <v>279</v>
      </c>
      <c r="C56" s="123" t="s">
        <v>270</v>
      </c>
      <c r="D56" s="91"/>
    </row>
    <row r="57" spans="2:37">
      <c r="B57" s="123" t="s">
        <v>280</v>
      </c>
      <c r="C57" s="123" t="s">
        <v>271</v>
      </c>
      <c r="D57" s="91"/>
    </row>
    <row r="58" spans="2:37">
      <c r="B58" s="123" t="s">
        <v>281</v>
      </c>
      <c r="C58" s="123" t="s">
        <v>272</v>
      </c>
      <c r="D58" s="91"/>
    </row>
    <row r="59" spans="2:37" ht="18">
      <c r="B59" s="123" t="s">
        <v>282</v>
      </c>
      <c r="C59" s="123" t="s">
        <v>273</v>
      </c>
      <c r="D59" s="91"/>
    </row>
    <row r="60" spans="2:37" ht="18">
      <c r="B60" s="123" t="s">
        <v>283</v>
      </c>
      <c r="C60" s="123" t="s">
        <v>274</v>
      </c>
      <c r="D60" s="91"/>
    </row>
    <row r="61" spans="2:37">
      <c r="B61" s="123" t="s">
        <v>284</v>
      </c>
      <c r="C61" s="123" t="s">
        <v>275</v>
      </c>
      <c r="D61" s="91"/>
    </row>
    <row r="62" spans="2:37" ht="18">
      <c r="B62" s="123" t="s">
        <v>285</v>
      </c>
      <c r="C62" s="123" t="s">
        <v>276</v>
      </c>
      <c r="D62" s="91"/>
    </row>
    <row r="64" spans="2:37">
      <c r="B64" s="76"/>
    </row>
  </sheetData>
  <mergeCells count="11">
    <mergeCell ref="B5:B6"/>
    <mergeCell ref="C5:C6"/>
    <mergeCell ref="D5:D6"/>
    <mergeCell ref="A1:B1"/>
    <mergeCell ref="A2:AS2"/>
    <mergeCell ref="A3:AT3"/>
    <mergeCell ref="AQ4:AT4"/>
    <mergeCell ref="F5:AR5"/>
    <mergeCell ref="AS5:AS6"/>
    <mergeCell ref="AT5:AT6"/>
    <mergeCell ref="A5:A6"/>
  </mergeCells>
  <phoneticPr fontId="28" type="noConversion"/>
  <pageMargins left="0.47" right="0.16" top="0.64" bottom="0.2" header="0.56999999999999995" footer="0.16"/>
  <pageSetup paperSize="8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64"/>
  <sheetViews>
    <sheetView zoomScaleNormal="100" workbookViewId="0">
      <pane xSplit="4" ySplit="6" topLeftCell="E40" activePane="bottomRight" state="frozen"/>
      <selection activeCell="L52" sqref="L52"/>
      <selection pane="topRight" activeCell="L52" sqref="L52"/>
      <selection pane="bottomLeft" activeCell="L52" sqref="L52"/>
      <selection pane="bottomRight" activeCell="L52" sqref="L52"/>
    </sheetView>
  </sheetViews>
  <sheetFormatPr defaultColWidth="7.85546875" defaultRowHeight="12.75"/>
  <cols>
    <col min="1" max="1" width="3.7109375" style="73" customWidth="1"/>
    <col min="2" max="2" width="21.5703125" style="74" customWidth="1"/>
    <col min="3" max="3" width="5.140625" style="75" customWidth="1"/>
    <col min="4" max="4" width="8.7109375" style="45" customWidth="1"/>
    <col min="5" max="5" width="7.42578125" style="45" bestFit="1" customWidth="1"/>
    <col min="6" max="7" width="5.7109375" style="45" bestFit="1" customWidth="1"/>
    <col min="8" max="8" width="4.140625" style="45" bestFit="1" customWidth="1"/>
    <col min="9" max="10" width="5.7109375" style="45" bestFit="1" customWidth="1"/>
    <col min="11" max="13" width="6.7109375" style="45" bestFit="1" customWidth="1"/>
    <col min="14" max="14" width="4.28515625" style="45" bestFit="1" customWidth="1"/>
    <col min="15" max="15" width="4" style="45" bestFit="1" customWidth="1"/>
    <col min="16" max="16" width="5" style="45" bestFit="1" customWidth="1"/>
    <col min="17" max="17" width="6.7109375" style="45" bestFit="1" customWidth="1"/>
    <col min="18" max="18" width="4" style="45" bestFit="1" customWidth="1"/>
    <col min="19" max="19" width="4.28515625" style="45" bestFit="1" customWidth="1"/>
    <col min="20" max="21" width="3.7109375" style="45" bestFit="1" customWidth="1"/>
    <col min="22" max="22" width="4" style="45" bestFit="1" customWidth="1"/>
    <col min="23" max="23" width="5.7109375" style="45" bestFit="1" customWidth="1"/>
    <col min="24" max="24" width="4.28515625" style="45" bestFit="1" customWidth="1"/>
    <col min="25" max="25" width="3.7109375" style="45" bestFit="1" customWidth="1"/>
    <col min="26" max="26" width="5.7109375" style="45" bestFit="1" customWidth="1"/>
    <col min="27" max="27" width="4" style="45" bestFit="1" customWidth="1"/>
    <col min="28" max="28" width="3.85546875" style="45" bestFit="1" customWidth="1"/>
    <col min="29" max="29" width="4.140625" style="45" bestFit="1" customWidth="1"/>
    <col min="30" max="30" width="5" style="45" bestFit="1" customWidth="1"/>
    <col min="31" max="31" width="4" style="45" bestFit="1" customWidth="1"/>
    <col min="32" max="32" width="4.28515625" style="45" bestFit="1" customWidth="1"/>
    <col min="33" max="33" width="3.7109375" style="45" bestFit="1" customWidth="1"/>
    <col min="34" max="35" width="4.28515625" style="45" bestFit="1" customWidth="1"/>
    <col min="36" max="36" width="5" style="45" bestFit="1" customWidth="1"/>
    <col min="37" max="37" width="3.85546875" style="45" bestFit="1" customWidth="1"/>
    <col min="38" max="38" width="4.28515625" style="45" bestFit="1" customWidth="1"/>
    <col min="39" max="39" width="3.85546875" style="45" bestFit="1" customWidth="1"/>
    <col min="40" max="40" width="4.28515625" style="45" bestFit="1" customWidth="1"/>
    <col min="41" max="41" width="5.7109375" style="45" bestFit="1" customWidth="1"/>
    <col min="42" max="42" width="6.7109375" style="45" bestFit="1" customWidth="1"/>
    <col min="43" max="43" width="4.140625" style="45" bestFit="1" customWidth="1"/>
    <col min="44" max="44" width="5.7109375" style="45" bestFit="1" customWidth="1"/>
    <col min="45" max="45" width="7.42578125" style="45" bestFit="1" customWidth="1"/>
    <col min="46" max="46" width="7.7109375" style="45" bestFit="1" customWidth="1"/>
    <col min="47" max="48" width="9.85546875" style="45" customWidth="1"/>
    <col min="49" max="16384" width="7.85546875" style="45"/>
  </cols>
  <sheetData>
    <row r="1" spans="1:48" ht="15.75">
      <c r="A1" s="460" t="s">
        <v>197</v>
      </c>
      <c r="B1" s="460"/>
      <c r="C1" s="80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</row>
    <row r="2" spans="1:48" ht="14.25" customHeight="1">
      <c r="A2" s="461" t="s">
        <v>0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81"/>
    </row>
    <row r="3" spans="1:48" ht="15.75">
      <c r="A3" s="415" t="s">
        <v>198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5"/>
      <c r="AG3" s="415"/>
      <c r="AH3" s="415"/>
      <c r="AI3" s="415"/>
      <c r="AJ3" s="415"/>
      <c r="AK3" s="415"/>
      <c r="AL3" s="415"/>
      <c r="AM3" s="415"/>
      <c r="AN3" s="415"/>
      <c r="AO3" s="415"/>
      <c r="AP3" s="415"/>
      <c r="AQ3" s="415"/>
      <c r="AR3" s="415"/>
      <c r="AS3" s="415"/>
      <c r="AT3" s="415"/>
    </row>
    <row r="4" spans="1:48" ht="15.75">
      <c r="A4" s="44"/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69" t="s">
        <v>28</v>
      </c>
      <c r="AR4" s="469"/>
      <c r="AS4" s="469"/>
      <c r="AT4" s="469"/>
    </row>
    <row r="5" spans="1:48" ht="14.25" customHeight="1">
      <c r="A5" s="470" t="s">
        <v>16</v>
      </c>
      <c r="B5" s="471" t="s">
        <v>155</v>
      </c>
      <c r="C5" s="466" t="s">
        <v>20</v>
      </c>
      <c r="D5" s="468" t="s">
        <v>127</v>
      </c>
      <c r="E5" s="46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8"/>
      <c r="AP5" s="468"/>
      <c r="AQ5" s="468"/>
      <c r="AR5" s="468"/>
      <c r="AS5" s="468" t="s">
        <v>109</v>
      </c>
      <c r="AT5" s="468" t="s">
        <v>184</v>
      </c>
    </row>
    <row r="6" spans="1:48" s="49" customFormat="1" ht="36" customHeight="1">
      <c r="A6" s="470"/>
      <c r="B6" s="472"/>
      <c r="C6" s="467"/>
      <c r="D6" s="468"/>
      <c r="E6" s="47" t="s">
        <v>21</v>
      </c>
      <c r="F6" s="48" t="s">
        <v>79</v>
      </c>
      <c r="G6" s="46" t="s">
        <v>77</v>
      </c>
      <c r="H6" s="46" t="s">
        <v>190</v>
      </c>
      <c r="I6" s="46" t="s">
        <v>51</v>
      </c>
      <c r="J6" s="46" t="s">
        <v>39</v>
      </c>
      <c r="K6" s="46" t="s">
        <v>22</v>
      </c>
      <c r="L6" s="46" t="s">
        <v>23</v>
      </c>
      <c r="M6" s="46" t="s">
        <v>40</v>
      </c>
      <c r="N6" s="46" t="s">
        <v>71</v>
      </c>
      <c r="O6" s="46" t="s">
        <v>46</v>
      </c>
      <c r="P6" s="46" t="s">
        <v>53</v>
      </c>
      <c r="Q6" s="47" t="s">
        <v>24</v>
      </c>
      <c r="R6" s="46" t="s">
        <v>25</v>
      </c>
      <c r="S6" s="46" t="s">
        <v>26</v>
      </c>
      <c r="T6" s="46" t="s">
        <v>118</v>
      </c>
      <c r="U6" s="46" t="s">
        <v>121</v>
      </c>
      <c r="V6" s="46" t="s">
        <v>122</v>
      </c>
      <c r="W6" s="46" t="s">
        <v>120</v>
      </c>
      <c r="X6" s="46" t="s">
        <v>48</v>
      </c>
      <c r="Y6" s="46" t="s">
        <v>41</v>
      </c>
      <c r="Z6" s="46" t="s">
        <v>27</v>
      </c>
      <c r="AA6" s="46" t="s">
        <v>140</v>
      </c>
      <c r="AB6" s="46" t="s">
        <v>119</v>
      </c>
      <c r="AC6" s="46" t="s">
        <v>70</v>
      </c>
      <c r="AD6" s="46" t="s">
        <v>93</v>
      </c>
      <c r="AE6" s="46" t="s">
        <v>94</v>
      </c>
      <c r="AF6" s="46" t="s">
        <v>98</v>
      </c>
      <c r="AG6" s="46" t="s">
        <v>95</v>
      </c>
      <c r="AH6" s="46" t="s">
        <v>114</v>
      </c>
      <c r="AI6" s="46" t="s">
        <v>96</v>
      </c>
      <c r="AJ6" s="46" t="s">
        <v>43</v>
      </c>
      <c r="AK6" s="46" t="s">
        <v>49</v>
      </c>
      <c r="AL6" s="46" t="s">
        <v>142</v>
      </c>
      <c r="AM6" s="46" t="s">
        <v>143</v>
      </c>
      <c r="AN6" s="46" t="s">
        <v>100</v>
      </c>
      <c r="AO6" s="46" t="s">
        <v>148</v>
      </c>
      <c r="AP6" s="46" t="s">
        <v>149</v>
      </c>
      <c r="AQ6" s="46" t="s">
        <v>75</v>
      </c>
      <c r="AR6" s="46" t="s">
        <v>82</v>
      </c>
      <c r="AS6" s="468"/>
      <c r="AT6" s="468"/>
    </row>
    <row r="7" spans="1:48" s="49" customFormat="1" ht="17.25" customHeight="1">
      <c r="A7" s="50">
        <v>1</v>
      </c>
      <c r="B7" s="51" t="s">
        <v>31</v>
      </c>
      <c r="C7" s="52" t="s">
        <v>21</v>
      </c>
      <c r="D7" s="85">
        <v>13010.42</v>
      </c>
      <c r="E7" s="53">
        <f>D7-AS7</f>
        <v>11931.08</v>
      </c>
      <c r="F7" s="54">
        <f>SUM(F11:F18)</f>
        <v>0</v>
      </c>
      <c r="G7" s="54">
        <f>SUM(G10:G18)</f>
        <v>0</v>
      </c>
      <c r="H7" s="54">
        <f>SUM(H9,H11:H18)</f>
        <v>0</v>
      </c>
      <c r="I7" s="54">
        <f>SUM(I9:I10,I12:I18)</f>
        <v>682.29</v>
      </c>
      <c r="J7" s="54">
        <f>SUM(J9:J11,J13:J18)</f>
        <v>263.58</v>
      </c>
      <c r="K7" s="54">
        <f>SUM(K9:K12,K14:K18)</f>
        <v>0</v>
      </c>
      <c r="L7" s="54">
        <f>SUM(L9:L13,L15:L18)</f>
        <v>0</v>
      </c>
      <c r="M7" s="54">
        <f>SUM(M9:M14,M16:M18)</f>
        <v>0</v>
      </c>
      <c r="N7" s="54">
        <f>SUM(N9:N15,N17:N18)</f>
        <v>0</v>
      </c>
      <c r="O7" s="54">
        <f>SUM(O9:O16,O18)</f>
        <v>0</v>
      </c>
      <c r="P7" s="54">
        <f>SUM(P9:P17)</f>
        <v>1</v>
      </c>
      <c r="Q7" s="55">
        <f>SUM(Q9:Q18)</f>
        <v>132.47</v>
      </c>
      <c r="R7" s="54">
        <f>SUM(R9:R18)</f>
        <v>0</v>
      </c>
      <c r="S7" s="54">
        <f t="shared" ref="S7:AR7" si="0">SUM(S9:S18)</f>
        <v>0</v>
      </c>
      <c r="T7" s="54">
        <f t="shared" si="0"/>
        <v>0</v>
      </c>
      <c r="U7" s="54">
        <f t="shared" si="0"/>
        <v>0</v>
      </c>
      <c r="V7" s="54">
        <f t="shared" si="0"/>
        <v>0</v>
      </c>
      <c r="W7" s="54">
        <f t="shared" si="0"/>
        <v>100</v>
      </c>
      <c r="X7" s="54">
        <f t="shared" si="0"/>
        <v>0</v>
      </c>
      <c r="Y7" s="54">
        <f t="shared" si="0"/>
        <v>0</v>
      </c>
      <c r="Z7" s="54">
        <f t="shared" si="0"/>
        <v>29.79</v>
      </c>
      <c r="AA7" s="54">
        <f t="shared" si="0"/>
        <v>0</v>
      </c>
      <c r="AB7" s="54">
        <f t="shared" si="0"/>
        <v>0</v>
      </c>
      <c r="AC7" s="54">
        <f t="shared" si="0"/>
        <v>0</v>
      </c>
      <c r="AD7" s="54">
        <f t="shared" si="0"/>
        <v>2.6799999999999997</v>
      </c>
      <c r="AE7" s="54">
        <f t="shared" si="0"/>
        <v>0</v>
      </c>
      <c r="AF7" s="54">
        <f t="shared" si="0"/>
        <v>0</v>
      </c>
      <c r="AG7" s="54">
        <f t="shared" si="0"/>
        <v>0</v>
      </c>
      <c r="AH7" s="54">
        <f t="shared" si="0"/>
        <v>0</v>
      </c>
      <c r="AI7" s="54">
        <f t="shared" si="0"/>
        <v>0</v>
      </c>
      <c r="AJ7" s="54">
        <f t="shared" si="0"/>
        <v>0</v>
      </c>
      <c r="AK7" s="54">
        <f t="shared" si="0"/>
        <v>0</v>
      </c>
      <c r="AL7" s="54">
        <f t="shared" si="0"/>
        <v>0</v>
      </c>
      <c r="AM7" s="54">
        <f t="shared" si="0"/>
        <v>0</v>
      </c>
      <c r="AN7" s="54">
        <f t="shared" si="0"/>
        <v>0</v>
      </c>
      <c r="AO7" s="54">
        <f t="shared" si="0"/>
        <v>0</v>
      </c>
      <c r="AP7" s="54">
        <f t="shared" si="0"/>
        <v>0</v>
      </c>
      <c r="AQ7" s="54">
        <f t="shared" si="0"/>
        <v>0</v>
      </c>
      <c r="AR7" s="54">
        <f t="shared" si="0"/>
        <v>0</v>
      </c>
      <c r="AS7" s="56">
        <f>SUM(AS9:AS18)</f>
        <v>1079.3399999999999</v>
      </c>
      <c r="AT7" s="57">
        <f>E48</f>
        <v>12880.95</v>
      </c>
      <c r="AV7" s="132" t="s">
        <v>193</v>
      </c>
    </row>
    <row r="8" spans="1:48" s="61" customFormat="1" ht="15">
      <c r="A8" s="50" t="s">
        <v>1</v>
      </c>
      <c r="B8" s="51" t="s">
        <v>78</v>
      </c>
      <c r="C8" s="58" t="s">
        <v>79</v>
      </c>
      <c r="D8" s="85">
        <v>280.52999999999997</v>
      </c>
      <c r="E8" s="59">
        <f>SUM(I8:P8)</f>
        <v>0</v>
      </c>
      <c r="F8" s="60">
        <f>D8-AS8</f>
        <v>280.15999999999997</v>
      </c>
      <c r="G8" s="55">
        <f>SUM(G10)</f>
        <v>0</v>
      </c>
      <c r="H8" s="55">
        <f>SUM(H9)</f>
        <v>0</v>
      </c>
      <c r="I8" s="55">
        <f>SUM(I9:I10)</f>
        <v>0</v>
      </c>
      <c r="J8" s="55">
        <f t="shared" ref="J8:AS8" si="1">SUM(J9:J10)</f>
        <v>0</v>
      </c>
      <c r="K8" s="55">
        <f t="shared" si="1"/>
        <v>0</v>
      </c>
      <c r="L8" s="55">
        <f t="shared" si="1"/>
        <v>0</v>
      </c>
      <c r="M8" s="55">
        <f t="shared" si="1"/>
        <v>0</v>
      </c>
      <c r="N8" s="55">
        <f t="shared" si="1"/>
        <v>0</v>
      </c>
      <c r="O8" s="55">
        <f t="shared" si="1"/>
        <v>0</v>
      </c>
      <c r="P8" s="55">
        <f t="shared" si="1"/>
        <v>0</v>
      </c>
      <c r="Q8" s="55">
        <f>SUM(Q9:Q10)</f>
        <v>0.37</v>
      </c>
      <c r="R8" s="55">
        <f t="shared" si="1"/>
        <v>0</v>
      </c>
      <c r="S8" s="55">
        <f t="shared" si="1"/>
        <v>0</v>
      </c>
      <c r="T8" s="55">
        <f t="shared" si="1"/>
        <v>0</v>
      </c>
      <c r="U8" s="55">
        <f t="shared" si="1"/>
        <v>0</v>
      </c>
      <c r="V8" s="55">
        <f t="shared" si="1"/>
        <v>0</v>
      </c>
      <c r="W8" s="55">
        <f t="shared" si="1"/>
        <v>0</v>
      </c>
      <c r="X8" s="55">
        <f t="shared" si="1"/>
        <v>0</v>
      </c>
      <c r="Y8" s="55">
        <f t="shared" si="1"/>
        <v>0</v>
      </c>
      <c r="Z8" s="55">
        <f t="shared" si="1"/>
        <v>0.37</v>
      </c>
      <c r="AA8" s="55">
        <f t="shared" si="1"/>
        <v>0</v>
      </c>
      <c r="AB8" s="55">
        <f t="shared" si="1"/>
        <v>0</v>
      </c>
      <c r="AC8" s="55">
        <f t="shared" si="1"/>
        <v>0</v>
      </c>
      <c r="AD8" s="55">
        <f t="shared" si="1"/>
        <v>0</v>
      </c>
      <c r="AE8" s="55">
        <f t="shared" si="1"/>
        <v>0</v>
      </c>
      <c r="AF8" s="55">
        <f t="shared" si="1"/>
        <v>0</v>
      </c>
      <c r="AG8" s="55">
        <f t="shared" si="1"/>
        <v>0</v>
      </c>
      <c r="AH8" s="55">
        <f t="shared" si="1"/>
        <v>0</v>
      </c>
      <c r="AI8" s="55">
        <f t="shared" si="1"/>
        <v>0</v>
      </c>
      <c r="AJ8" s="55">
        <f t="shared" si="1"/>
        <v>0</v>
      </c>
      <c r="AK8" s="55">
        <f t="shared" si="1"/>
        <v>0</v>
      </c>
      <c r="AL8" s="55">
        <f t="shared" si="1"/>
        <v>0</v>
      </c>
      <c r="AM8" s="55">
        <f t="shared" si="1"/>
        <v>0</v>
      </c>
      <c r="AN8" s="55">
        <f t="shared" si="1"/>
        <v>0</v>
      </c>
      <c r="AO8" s="55">
        <f t="shared" si="1"/>
        <v>0</v>
      </c>
      <c r="AP8" s="55">
        <f t="shared" si="1"/>
        <v>0</v>
      </c>
      <c r="AQ8" s="55">
        <f t="shared" si="1"/>
        <v>0</v>
      </c>
      <c r="AR8" s="55">
        <f t="shared" si="1"/>
        <v>0</v>
      </c>
      <c r="AS8" s="55">
        <f t="shared" si="1"/>
        <v>0.37</v>
      </c>
      <c r="AT8" s="58">
        <f>F48</f>
        <v>280.15999999999997</v>
      </c>
      <c r="AU8" s="45"/>
      <c r="AV8" s="132" t="s">
        <v>194</v>
      </c>
    </row>
    <row r="9" spans="1:48" s="61" customFormat="1" ht="15">
      <c r="A9" s="50"/>
      <c r="B9" s="51" t="s">
        <v>191</v>
      </c>
      <c r="C9" s="58" t="s">
        <v>77</v>
      </c>
      <c r="D9" s="85">
        <v>280.52999999999997</v>
      </c>
      <c r="E9" s="59">
        <f>SUM(H9:P9)</f>
        <v>0</v>
      </c>
      <c r="F9" s="55">
        <f>SUM(H9)</f>
        <v>0</v>
      </c>
      <c r="G9" s="60">
        <f>D9-AS9</f>
        <v>280.15999999999997</v>
      </c>
      <c r="H9" s="77"/>
      <c r="I9" s="77"/>
      <c r="J9" s="77"/>
      <c r="K9" s="77"/>
      <c r="L9" s="77"/>
      <c r="M9" s="77"/>
      <c r="N9" s="77"/>
      <c r="O9" s="77"/>
      <c r="P9" s="77"/>
      <c r="Q9" s="55">
        <f>SUM(R9:AQ9)</f>
        <v>0.37</v>
      </c>
      <c r="R9" s="77"/>
      <c r="S9" s="77"/>
      <c r="T9" s="77"/>
      <c r="U9" s="77"/>
      <c r="V9" s="77"/>
      <c r="W9" s="77"/>
      <c r="X9" s="77"/>
      <c r="Y9" s="77"/>
      <c r="Z9" s="77">
        <v>0.37</v>
      </c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55">
        <f>SUM(R9:AR9,H9:P9)</f>
        <v>0.37</v>
      </c>
      <c r="AT9" s="58">
        <f>G48</f>
        <v>280.15999999999997</v>
      </c>
      <c r="AU9" s="45"/>
      <c r="AV9" s="132" t="s">
        <v>195</v>
      </c>
    </row>
    <row r="10" spans="1:48" s="61" customFormat="1" ht="15">
      <c r="A10" s="50"/>
      <c r="B10" s="51" t="s">
        <v>192</v>
      </c>
      <c r="C10" s="58" t="s">
        <v>190</v>
      </c>
      <c r="D10" s="85">
        <v>0</v>
      </c>
      <c r="E10" s="59">
        <f>SUM(G10,I10:P10)</f>
        <v>0</v>
      </c>
      <c r="F10" s="55">
        <f>SUM(G10)</f>
        <v>0</v>
      </c>
      <c r="G10" s="77"/>
      <c r="H10" s="60">
        <f>D10-AS10</f>
        <v>0</v>
      </c>
      <c r="I10" s="77"/>
      <c r="J10" s="77"/>
      <c r="K10" s="77"/>
      <c r="L10" s="77"/>
      <c r="M10" s="77"/>
      <c r="N10" s="77"/>
      <c r="O10" s="77"/>
      <c r="P10" s="77"/>
      <c r="Q10" s="55">
        <f t="shared" ref="Q10:Q17" si="2">SUM(R10:AQ10)</f>
        <v>0</v>
      </c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55">
        <f>SUM(R10:AR10,I10:P10,G10)</f>
        <v>0</v>
      </c>
      <c r="AT10" s="58">
        <f>H48</f>
        <v>0</v>
      </c>
      <c r="AU10" s="45"/>
      <c r="AV10" s="132" t="s">
        <v>196</v>
      </c>
    </row>
    <row r="11" spans="1:48" s="61" customFormat="1" ht="15">
      <c r="A11" s="50" t="s">
        <v>2</v>
      </c>
      <c r="B11" s="51" t="s">
        <v>102</v>
      </c>
      <c r="C11" s="58" t="s">
        <v>51</v>
      </c>
      <c r="D11" s="85">
        <v>238.83</v>
      </c>
      <c r="E11" s="59">
        <f>SUM(G11:H11,J11:P11)</f>
        <v>1</v>
      </c>
      <c r="F11" s="55">
        <f>SUM(G11:H11)</f>
        <v>0</v>
      </c>
      <c r="G11" s="77"/>
      <c r="H11" s="77"/>
      <c r="I11" s="60">
        <f>D11-AS11</f>
        <v>235.66000000000003</v>
      </c>
      <c r="J11" s="77"/>
      <c r="K11" s="77"/>
      <c r="L11" s="77"/>
      <c r="M11" s="77"/>
      <c r="N11" s="77"/>
      <c r="O11" s="77"/>
      <c r="P11" s="77">
        <v>1</v>
      </c>
      <c r="Q11" s="55">
        <f t="shared" si="2"/>
        <v>2.17</v>
      </c>
      <c r="R11" s="77"/>
      <c r="S11" s="77"/>
      <c r="T11" s="77"/>
      <c r="U11" s="77"/>
      <c r="V11" s="77"/>
      <c r="W11" s="77"/>
      <c r="X11" s="77"/>
      <c r="Y11" s="77"/>
      <c r="Z11" s="77">
        <v>0.23</v>
      </c>
      <c r="AA11" s="77"/>
      <c r="AB11" s="77"/>
      <c r="AC11" s="77"/>
      <c r="AD11" s="77">
        <v>1.94</v>
      </c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55">
        <f>SUM(R11:AR11,J11:P11,G11:H11)</f>
        <v>3.17</v>
      </c>
      <c r="AT11" s="58">
        <f>I48</f>
        <v>917.95</v>
      </c>
      <c r="AU11" s="45"/>
    </row>
    <row r="12" spans="1:48" s="61" customFormat="1" ht="15">
      <c r="A12" s="50" t="s">
        <v>3</v>
      </c>
      <c r="B12" s="51" t="s">
        <v>34</v>
      </c>
      <c r="C12" s="58" t="s">
        <v>39</v>
      </c>
      <c r="D12" s="85">
        <v>279.06</v>
      </c>
      <c r="E12" s="59">
        <f>SUM(G12:I12,K12:P12)</f>
        <v>0</v>
      </c>
      <c r="F12" s="55">
        <f t="shared" ref="F12:F17" si="3">SUM(G12:H12)</f>
        <v>0</v>
      </c>
      <c r="G12" s="77"/>
      <c r="H12" s="77"/>
      <c r="I12" s="77"/>
      <c r="J12" s="60">
        <f>D12-AS12</f>
        <v>277.75</v>
      </c>
      <c r="K12" s="77"/>
      <c r="L12" s="77"/>
      <c r="M12" s="77"/>
      <c r="N12" s="77"/>
      <c r="O12" s="77"/>
      <c r="P12" s="77"/>
      <c r="Q12" s="55">
        <f t="shared" si="2"/>
        <v>1.31</v>
      </c>
      <c r="R12" s="77"/>
      <c r="S12" s="77"/>
      <c r="T12" s="77"/>
      <c r="U12" s="77"/>
      <c r="V12" s="77"/>
      <c r="W12" s="77"/>
      <c r="X12" s="77"/>
      <c r="Y12" s="77"/>
      <c r="Z12" s="77">
        <v>0.56999999999999995</v>
      </c>
      <c r="AA12" s="77"/>
      <c r="AB12" s="77"/>
      <c r="AC12" s="77"/>
      <c r="AD12" s="77">
        <v>0.74</v>
      </c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55">
        <f>SUM(R12:AR12,K12:P12,G12:I12)</f>
        <v>1.31</v>
      </c>
      <c r="AT12" s="58">
        <f>J48</f>
        <v>541.32999999999993</v>
      </c>
      <c r="AU12" s="45"/>
    </row>
    <row r="13" spans="1:48" s="61" customFormat="1" ht="15">
      <c r="A13" s="50" t="s">
        <v>4</v>
      </c>
      <c r="B13" s="51" t="s">
        <v>11</v>
      </c>
      <c r="C13" s="58" t="s">
        <v>22</v>
      </c>
      <c r="D13" s="85">
        <v>2790.26</v>
      </c>
      <c r="E13" s="59">
        <f>SUM(G13:J13,L13:P13)</f>
        <v>0</v>
      </c>
      <c r="F13" s="55">
        <f t="shared" si="3"/>
        <v>0</v>
      </c>
      <c r="G13" s="77"/>
      <c r="H13" s="77"/>
      <c r="I13" s="77"/>
      <c r="J13" s="77"/>
      <c r="K13" s="60">
        <f>D13-AS13</f>
        <v>2790.26</v>
      </c>
      <c r="L13" s="77"/>
      <c r="M13" s="77"/>
      <c r="N13" s="77"/>
      <c r="O13" s="77"/>
      <c r="P13" s="77"/>
      <c r="Q13" s="55">
        <f t="shared" si="2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55">
        <f>SUM(R13:AR13,L13:P13,G13:J13)</f>
        <v>0</v>
      </c>
      <c r="AT13" s="58">
        <f>K48</f>
        <v>2790.26</v>
      </c>
      <c r="AU13" s="45"/>
    </row>
    <row r="14" spans="1:48" s="61" customFormat="1" ht="15">
      <c r="A14" s="50" t="s">
        <v>5</v>
      </c>
      <c r="B14" s="51" t="s">
        <v>12</v>
      </c>
      <c r="C14" s="58" t="s">
        <v>23</v>
      </c>
      <c r="D14" s="85">
        <v>8150.5</v>
      </c>
      <c r="E14" s="59">
        <f>SUM(G14:K14,M14:P14)</f>
        <v>0</v>
      </c>
      <c r="F14" s="55">
        <f t="shared" si="3"/>
        <v>0</v>
      </c>
      <c r="G14" s="77"/>
      <c r="H14" s="77"/>
      <c r="I14" s="77"/>
      <c r="J14" s="77"/>
      <c r="K14" s="77"/>
      <c r="L14" s="60">
        <f>D14-AS14</f>
        <v>8150.5</v>
      </c>
      <c r="M14" s="77"/>
      <c r="N14" s="77"/>
      <c r="O14" s="77"/>
      <c r="P14" s="77"/>
      <c r="Q14" s="55">
        <f t="shared" si="2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55">
        <f>SUM(R14:AR14,M14:P14,G14:K14)</f>
        <v>0</v>
      </c>
      <c r="AT14" s="58">
        <f>L48</f>
        <v>8150.5</v>
      </c>
      <c r="AU14" s="45"/>
    </row>
    <row r="15" spans="1:48" s="61" customFormat="1" ht="15">
      <c r="A15" s="50" t="s">
        <v>36</v>
      </c>
      <c r="B15" s="51" t="s">
        <v>35</v>
      </c>
      <c r="C15" s="58" t="s">
        <v>40</v>
      </c>
      <c r="D15" s="85">
        <v>1258.8800000000001</v>
      </c>
      <c r="E15" s="59">
        <f>SUM(G15:L15,N15:P15)</f>
        <v>945.86999999999989</v>
      </c>
      <c r="F15" s="55">
        <f t="shared" si="3"/>
        <v>0</v>
      </c>
      <c r="G15" s="77"/>
      <c r="H15" s="77"/>
      <c r="I15" s="77">
        <v>682.29</v>
      </c>
      <c r="J15" s="77">
        <v>263.58</v>
      </c>
      <c r="K15" s="77"/>
      <c r="L15" s="77"/>
      <c r="M15" s="60">
        <f>D15-AS15</f>
        <v>184.3900000000001</v>
      </c>
      <c r="N15" s="77"/>
      <c r="O15" s="77"/>
      <c r="P15" s="77"/>
      <c r="Q15" s="55">
        <f t="shared" si="2"/>
        <v>128.62</v>
      </c>
      <c r="R15" s="77"/>
      <c r="S15" s="77"/>
      <c r="T15" s="77"/>
      <c r="U15" s="77"/>
      <c r="V15" s="77"/>
      <c r="W15" s="77">
        <v>100</v>
      </c>
      <c r="X15" s="77"/>
      <c r="Y15" s="77"/>
      <c r="Z15" s="77">
        <v>28.62</v>
      </c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55">
        <f>SUM(R15:AR15,N15:P15,G15:L15)</f>
        <v>1074.49</v>
      </c>
      <c r="AT15" s="58">
        <f>M48</f>
        <v>184.3900000000001</v>
      </c>
      <c r="AU15" s="45"/>
    </row>
    <row r="16" spans="1:48" s="61" customFormat="1" ht="15">
      <c r="A16" s="50" t="s">
        <v>37</v>
      </c>
      <c r="B16" s="51" t="s">
        <v>83</v>
      </c>
      <c r="C16" s="58" t="s">
        <v>71</v>
      </c>
      <c r="D16" s="85">
        <v>9.35</v>
      </c>
      <c r="E16" s="59">
        <f>SUM(G16:M16,O16:P16)</f>
        <v>0</v>
      </c>
      <c r="F16" s="55">
        <f t="shared" si="3"/>
        <v>0</v>
      </c>
      <c r="G16" s="77"/>
      <c r="H16" s="77"/>
      <c r="I16" s="77"/>
      <c r="J16" s="77"/>
      <c r="K16" s="77"/>
      <c r="L16" s="77"/>
      <c r="M16" s="77"/>
      <c r="N16" s="60">
        <f>D16-AS16</f>
        <v>9.35</v>
      </c>
      <c r="O16" s="77"/>
      <c r="P16" s="77"/>
      <c r="Q16" s="55">
        <f t="shared" si="2"/>
        <v>0</v>
      </c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55">
        <f>SUM(R16:AR16,O16:P16,G16:M16)</f>
        <v>0</v>
      </c>
      <c r="AT16" s="58">
        <f>N48</f>
        <v>9.35</v>
      </c>
      <c r="AU16" s="45"/>
    </row>
    <row r="17" spans="1:47" s="61" customFormat="1" ht="15">
      <c r="A17" s="50" t="s">
        <v>47</v>
      </c>
      <c r="B17" s="51" t="s">
        <v>45</v>
      </c>
      <c r="C17" s="58" t="s">
        <v>46</v>
      </c>
      <c r="D17" s="85">
        <v>0</v>
      </c>
      <c r="E17" s="59">
        <f>SUM(G17:N17,P17)</f>
        <v>0</v>
      </c>
      <c r="F17" s="55">
        <f t="shared" si="3"/>
        <v>0</v>
      </c>
      <c r="G17" s="77"/>
      <c r="H17" s="77"/>
      <c r="I17" s="77"/>
      <c r="J17" s="77"/>
      <c r="K17" s="77"/>
      <c r="L17" s="77"/>
      <c r="M17" s="77"/>
      <c r="N17" s="77"/>
      <c r="O17" s="60">
        <f>D17-AS17</f>
        <v>0</v>
      </c>
      <c r="P17" s="77"/>
      <c r="Q17" s="55">
        <f t="shared" si="2"/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55">
        <f>SUM(R17:AR17,P17,G17:N17)</f>
        <v>0</v>
      </c>
      <c r="AT17" s="58">
        <f>O48</f>
        <v>0</v>
      </c>
      <c r="AU17" s="45"/>
    </row>
    <row r="18" spans="1:47" s="61" customFormat="1" ht="15">
      <c r="A18" s="50" t="s">
        <v>176</v>
      </c>
      <c r="B18" s="51" t="s">
        <v>52</v>
      </c>
      <c r="C18" s="58" t="s">
        <v>53</v>
      </c>
      <c r="D18" s="85">
        <v>3.01</v>
      </c>
      <c r="E18" s="59">
        <f>SUM(G18:O18)</f>
        <v>0</v>
      </c>
      <c r="F18" s="55">
        <f>SUM(G18:H18)</f>
        <v>0</v>
      </c>
      <c r="G18" s="77"/>
      <c r="H18" s="77"/>
      <c r="I18" s="77"/>
      <c r="J18" s="77"/>
      <c r="K18" s="77"/>
      <c r="L18" s="77"/>
      <c r="M18" s="77"/>
      <c r="N18" s="77"/>
      <c r="O18" s="77"/>
      <c r="P18" s="60">
        <f>D18-AS18</f>
        <v>3.01</v>
      </c>
      <c r="Q18" s="55">
        <f>SUM(R18:AQ18)</f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55">
        <f>SUM(R18:AR18,G18:O18)</f>
        <v>0</v>
      </c>
      <c r="AT18" s="58">
        <f>P48</f>
        <v>7.01</v>
      </c>
      <c r="AU18" s="45"/>
    </row>
    <row r="19" spans="1:47" s="61" customFormat="1" ht="15">
      <c r="A19" s="50">
        <v>2</v>
      </c>
      <c r="B19" s="50" t="s">
        <v>32</v>
      </c>
      <c r="C19" s="58" t="s">
        <v>24</v>
      </c>
      <c r="D19" s="85">
        <v>2633.44</v>
      </c>
      <c r="E19" s="59">
        <f>SUM(G19:P19)</f>
        <v>0</v>
      </c>
      <c r="F19" s="55">
        <f t="shared" ref="F19:F46" si="4">SUM(G19:H19)</f>
        <v>0</v>
      </c>
      <c r="G19" s="55">
        <f>SUM(G20:G45)</f>
        <v>0</v>
      </c>
      <c r="H19" s="55">
        <f t="shared" ref="H19:P19" si="5">SUM(H20:H45)</f>
        <v>0</v>
      </c>
      <c r="I19" s="55">
        <f t="shared" si="5"/>
        <v>0</v>
      </c>
      <c r="J19" s="55">
        <f t="shared" si="5"/>
        <v>0</v>
      </c>
      <c r="K19" s="55">
        <f t="shared" si="5"/>
        <v>0</v>
      </c>
      <c r="L19" s="55">
        <f t="shared" si="5"/>
        <v>0</v>
      </c>
      <c r="M19" s="55">
        <f t="shared" si="5"/>
        <v>0</v>
      </c>
      <c r="N19" s="55">
        <f t="shared" si="5"/>
        <v>0</v>
      </c>
      <c r="O19" s="55">
        <f t="shared" si="5"/>
        <v>0</v>
      </c>
      <c r="P19" s="55">
        <f t="shared" si="5"/>
        <v>0</v>
      </c>
      <c r="Q19" s="60">
        <f>D19-AS19</f>
        <v>2633.02</v>
      </c>
      <c r="R19" s="55">
        <f>SUM(R21:R45)</f>
        <v>0</v>
      </c>
      <c r="S19" s="55">
        <f>SUM(S22:S45,S20)</f>
        <v>0</v>
      </c>
      <c r="T19" s="55">
        <f>SUM(T20:T21,T23:T45)</f>
        <v>0</v>
      </c>
      <c r="U19" s="55">
        <f>SUM(U20:U22,U24:U45)</f>
        <v>0</v>
      </c>
      <c r="V19" s="55">
        <f>SUM(V20:V23,V25:V45)</f>
        <v>0</v>
      </c>
      <c r="W19" s="55">
        <f>SUM(W20:W24,W26:W45)</f>
        <v>0</v>
      </c>
      <c r="X19" s="55">
        <f>SUM(X20:X25,X27:X45)</f>
        <v>0</v>
      </c>
      <c r="Y19" s="55">
        <f>SUM(Y20:Y26,Y28:Y45)</f>
        <v>0</v>
      </c>
      <c r="Z19" s="55">
        <f>SUM(Z20:Z27,Z29:Z45)</f>
        <v>0.39</v>
      </c>
      <c r="AA19" s="55">
        <f>SUM(AA20:AA28,AA30:AA45)</f>
        <v>0</v>
      </c>
      <c r="AB19" s="55">
        <f>SUM(AB20:AB29,AB31:AB45)</f>
        <v>0</v>
      </c>
      <c r="AC19" s="55">
        <f>SUM(AC20:AC30,AC32:AC45)</f>
        <v>0</v>
      </c>
      <c r="AD19" s="55">
        <f>SUM(AD20:AD31,AD33:AD45)</f>
        <v>0.03</v>
      </c>
      <c r="AE19" s="55">
        <f>SUM(AE20:AE32,AE34:AE45)</f>
        <v>0</v>
      </c>
      <c r="AF19" s="55">
        <f>SUM(AF20:AF33,AF35:AF45)</f>
        <v>0</v>
      </c>
      <c r="AG19" s="55">
        <f>SUM(AG20:AG34,AG36:AG45)</f>
        <v>0</v>
      </c>
      <c r="AH19" s="55">
        <f>SUM(AH20:AH35,AH37:AH45)</f>
        <v>0</v>
      </c>
      <c r="AI19" s="55">
        <f>SUM(AI20:AI36,AI38:AI45)</f>
        <v>0</v>
      </c>
      <c r="AJ19" s="55">
        <f>SUM(AJ20:AJ37,AJ39:AJ45)</f>
        <v>0</v>
      </c>
      <c r="AK19" s="55">
        <f>SUM(AK20:AK38,AK40:AK45)</f>
        <v>0</v>
      </c>
      <c r="AL19" s="55">
        <f>SUM(AL20:AL39,AL41:AL45)</f>
        <v>0</v>
      </c>
      <c r="AM19" s="55">
        <f>SUM(AM20:AM40,AM42:AM45)</f>
        <v>0</v>
      </c>
      <c r="AN19" s="55">
        <f>SUM(AN20:AN41,AN43:AN45)</f>
        <v>0</v>
      </c>
      <c r="AO19" s="55">
        <f>SUM(AO20:AO42,AO44:AO45)</f>
        <v>0</v>
      </c>
      <c r="AP19" s="55">
        <f>SUM(AP20:AP43,AP45)</f>
        <v>0</v>
      </c>
      <c r="AQ19" s="55">
        <f>SUM(AQ20:AQ44)</f>
        <v>0</v>
      </c>
      <c r="AR19" s="55">
        <f>SUM(AR20:AR45)</f>
        <v>0</v>
      </c>
      <c r="AS19" s="55">
        <f>SUM(AS20:AS45)</f>
        <v>0.42000000000000004</v>
      </c>
      <c r="AT19" s="58">
        <f>Q48</f>
        <v>2768.41</v>
      </c>
      <c r="AU19" s="45"/>
    </row>
    <row r="20" spans="1:47" s="61" customFormat="1" ht="15">
      <c r="A20" s="50" t="s">
        <v>17</v>
      </c>
      <c r="B20" s="51" t="s">
        <v>13</v>
      </c>
      <c r="C20" s="58" t="s">
        <v>25</v>
      </c>
      <c r="D20" s="85">
        <v>0</v>
      </c>
      <c r="E20" s="59">
        <f>SUM(G20:P20)</f>
        <v>0</v>
      </c>
      <c r="F20" s="55">
        <f t="shared" si="4"/>
        <v>0</v>
      </c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55">
        <f>SUM(S20:AQ20)</f>
        <v>0</v>
      </c>
      <c r="R20" s="60">
        <f>D20-AS20</f>
        <v>0</v>
      </c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55">
        <f>SUM(S20:AR20,G20:P20)</f>
        <v>0</v>
      </c>
      <c r="AT20" s="58">
        <f>R48</f>
        <v>0</v>
      </c>
      <c r="AU20" s="45"/>
    </row>
    <row r="21" spans="1:47" s="61" customFormat="1" ht="15">
      <c r="A21" s="50" t="s">
        <v>6</v>
      </c>
      <c r="B21" s="51" t="s">
        <v>14</v>
      </c>
      <c r="C21" s="58" t="s">
        <v>26</v>
      </c>
      <c r="D21" s="85">
        <v>0</v>
      </c>
      <c r="E21" s="59">
        <f t="shared" ref="E21:E46" si="6">SUM(G21:P21)</f>
        <v>0</v>
      </c>
      <c r="F21" s="55">
        <f t="shared" si="4"/>
        <v>0</v>
      </c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55">
        <f>SUM(R21,T21:AQ21)</f>
        <v>0</v>
      </c>
      <c r="R21" s="77"/>
      <c r="S21" s="60">
        <f>D21-AS21</f>
        <v>0</v>
      </c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55">
        <f>SUM(T21:AR21,R21,G21:P21)</f>
        <v>0</v>
      </c>
      <c r="AT21" s="58">
        <f>S48</f>
        <v>0</v>
      </c>
      <c r="AU21" s="45"/>
    </row>
    <row r="22" spans="1:47" s="61" customFormat="1" ht="15">
      <c r="A22" s="50" t="s">
        <v>7</v>
      </c>
      <c r="B22" s="51" t="s">
        <v>15</v>
      </c>
      <c r="C22" s="58" t="s">
        <v>118</v>
      </c>
      <c r="D22" s="85">
        <v>0</v>
      </c>
      <c r="E22" s="59">
        <f t="shared" si="6"/>
        <v>0</v>
      </c>
      <c r="F22" s="55">
        <f t="shared" si="4"/>
        <v>0</v>
      </c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55">
        <f>SUM(R22:S22,U22:AQ22)</f>
        <v>0</v>
      </c>
      <c r="R22" s="77"/>
      <c r="S22" s="77"/>
      <c r="T22" s="60">
        <f>D22-AS22</f>
        <v>0</v>
      </c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5">
        <f>SUM(U22:AR22,R22:S22,G22:P22)</f>
        <v>0</v>
      </c>
      <c r="AT22" s="58">
        <f>T48</f>
        <v>0</v>
      </c>
      <c r="AU22" s="45"/>
    </row>
    <row r="23" spans="1:47" s="61" customFormat="1" ht="15">
      <c r="A23" s="50" t="s">
        <v>8</v>
      </c>
      <c r="B23" s="51" t="s">
        <v>80</v>
      </c>
      <c r="C23" s="58" t="s">
        <v>121</v>
      </c>
      <c r="D23" s="85">
        <v>0</v>
      </c>
      <c r="E23" s="59">
        <f t="shared" si="6"/>
        <v>0</v>
      </c>
      <c r="F23" s="55">
        <f t="shared" si="4"/>
        <v>0</v>
      </c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55">
        <f>SUM(R23:T23,V23:AQ23)</f>
        <v>0</v>
      </c>
      <c r="R23" s="77"/>
      <c r="S23" s="77"/>
      <c r="T23" s="77"/>
      <c r="U23" s="60">
        <f>D23-AS23</f>
        <v>0</v>
      </c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55">
        <f>SUM(V23:AR23,R23:T23,G23:P23)</f>
        <v>0</v>
      </c>
      <c r="AT23" s="58">
        <f>U48</f>
        <v>0</v>
      </c>
      <c r="AU23" s="45"/>
    </row>
    <row r="24" spans="1:47" s="61" customFormat="1" ht="15">
      <c r="A24" s="50" t="s">
        <v>9</v>
      </c>
      <c r="B24" s="51" t="s">
        <v>84</v>
      </c>
      <c r="C24" s="58" t="s">
        <v>122</v>
      </c>
      <c r="D24" s="85">
        <v>0</v>
      </c>
      <c r="E24" s="59">
        <f t="shared" si="6"/>
        <v>0</v>
      </c>
      <c r="F24" s="55">
        <f t="shared" si="4"/>
        <v>0</v>
      </c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55">
        <f>SUM(R24:U24,W24:AQ24)</f>
        <v>0</v>
      </c>
      <c r="R24" s="77"/>
      <c r="S24" s="77"/>
      <c r="T24" s="77"/>
      <c r="U24" s="77"/>
      <c r="V24" s="60">
        <f>D24-AS24</f>
        <v>0</v>
      </c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55">
        <f>SUM(W24:AR24,R24:U24,G24:P24)</f>
        <v>0</v>
      </c>
      <c r="AT24" s="58">
        <f>V48</f>
        <v>0</v>
      </c>
      <c r="AU24" s="45"/>
    </row>
    <row r="25" spans="1:47" s="61" customFormat="1" ht="15">
      <c r="A25" s="50" t="s">
        <v>10</v>
      </c>
      <c r="B25" s="51" t="s">
        <v>85</v>
      </c>
      <c r="C25" s="58" t="s">
        <v>120</v>
      </c>
      <c r="D25" s="85">
        <v>0</v>
      </c>
      <c r="E25" s="59">
        <f t="shared" si="6"/>
        <v>0</v>
      </c>
      <c r="F25" s="55">
        <f t="shared" si="4"/>
        <v>0</v>
      </c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55">
        <f>SUM(R25:V25,X25:AQ25)</f>
        <v>0</v>
      </c>
      <c r="R25" s="77"/>
      <c r="S25" s="77"/>
      <c r="T25" s="77"/>
      <c r="U25" s="77"/>
      <c r="V25" s="77"/>
      <c r="W25" s="60">
        <f>D25-AS25</f>
        <v>0</v>
      </c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55">
        <f>SUM(X25:AR25,R25:V25,G25:P25)</f>
        <v>0</v>
      </c>
      <c r="AT25" s="58">
        <f>W48</f>
        <v>100</v>
      </c>
      <c r="AU25" s="45"/>
    </row>
    <row r="26" spans="1:47" s="61" customFormat="1" ht="18">
      <c r="A26" s="50" t="s">
        <v>18</v>
      </c>
      <c r="B26" s="51" t="s">
        <v>86</v>
      </c>
      <c r="C26" s="58" t="s">
        <v>48</v>
      </c>
      <c r="D26" s="85">
        <v>7.74</v>
      </c>
      <c r="E26" s="59">
        <f t="shared" si="6"/>
        <v>0</v>
      </c>
      <c r="F26" s="55">
        <f t="shared" si="4"/>
        <v>0</v>
      </c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55">
        <f>SUM(R26:W26,Y26:AQ26)</f>
        <v>0</v>
      </c>
      <c r="R26" s="77"/>
      <c r="S26" s="77"/>
      <c r="T26" s="77"/>
      <c r="U26" s="77"/>
      <c r="V26" s="77"/>
      <c r="W26" s="77"/>
      <c r="X26" s="60">
        <f>D26-AS26</f>
        <v>7.74</v>
      </c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55">
        <f>SUM(Y26:AR26,R26:W26,G26:P26)</f>
        <v>0</v>
      </c>
      <c r="AT26" s="58">
        <f>X48</f>
        <v>7.74</v>
      </c>
      <c r="AU26" s="45"/>
    </row>
    <row r="27" spans="1:47" s="61" customFormat="1" ht="20.25" customHeight="1">
      <c r="A27" s="50" t="s">
        <v>19</v>
      </c>
      <c r="B27" s="51" t="s">
        <v>87</v>
      </c>
      <c r="C27" s="58" t="s">
        <v>41</v>
      </c>
      <c r="D27" s="85">
        <v>0</v>
      </c>
      <c r="E27" s="59">
        <f t="shared" si="6"/>
        <v>0</v>
      </c>
      <c r="F27" s="55">
        <f t="shared" si="4"/>
        <v>0</v>
      </c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55">
        <f>SUM(R27:X27,Z27:AQ27)</f>
        <v>0</v>
      </c>
      <c r="R27" s="77"/>
      <c r="S27" s="77"/>
      <c r="T27" s="77"/>
      <c r="U27" s="77"/>
      <c r="V27" s="77"/>
      <c r="W27" s="77"/>
      <c r="X27" s="77"/>
      <c r="Y27" s="60">
        <f>D27-AS27</f>
        <v>0</v>
      </c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55">
        <f>SUM(Z27:AR27,R27:X27,G27:P27)</f>
        <v>0</v>
      </c>
      <c r="AT27" s="58">
        <f>Y48</f>
        <v>0</v>
      </c>
      <c r="AU27" s="45"/>
    </row>
    <row r="28" spans="1:47" s="61" customFormat="1" ht="20.25" customHeight="1">
      <c r="A28" s="50" t="s">
        <v>42</v>
      </c>
      <c r="B28" s="51" t="s">
        <v>126</v>
      </c>
      <c r="C28" s="58" t="s">
        <v>27</v>
      </c>
      <c r="D28" s="85">
        <v>179.99</v>
      </c>
      <c r="E28" s="59">
        <f t="shared" si="6"/>
        <v>0</v>
      </c>
      <c r="F28" s="55">
        <f t="shared" si="4"/>
        <v>0</v>
      </c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55">
        <f>SUM(R28:Y28,AA28:AQ28)</f>
        <v>0</v>
      </c>
      <c r="R28" s="77"/>
      <c r="S28" s="77"/>
      <c r="T28" s="77"/>
      <c r="U28" s="77"/>
      <c r="V28" s="77"/>
      <c r="W28" s="77"/>
      <c r="X28" s="77"/>
      <c r="Y28" s="77"/>
      <c r="Z28" s="60">
        <f>D28-AS28</f>
        <v>179.99</v>
      </c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55">
        <f>SUM(AA28:AR28,R28:Y28,G28:P28)</f>
        <v>0</v>
      </c>
      <c r="AT28" s="58">
        <f>Z48</f>
        <v>211.42000000000002</v>
      </c>
      <c r="AU28" s="45"/>
    </row>
    <row r="29" spans="1:47" s="61" customFormat="1" ht="15">
      <c r="A29" s="50" t="s">
        <v>125</v>
      </c>
      <c r="B29" s="51" t="s">
        <v>101</v>
      </c>
      <c r="C29" s="51" t="s">
        <v>140</v>
      </c>
      <c r="D29" s="85">
        <v>0</v>
      </c>
      <c r="E29" s="59">
        <f t="shared" si="6"/>
        <v>0</v>
      </c>
      <c r="F29" s="55">
        <f t="shared" si="4"/>
        <v>0</v>
      </c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55">
        <f>SUM(R29:Z29,AB29:AQ29)</f>
        <v>0</v>
      </c>
      <c r="R29" s="77"/>
      <c r="S29" s="77"/>
      <c r="T29" s="77"/>
      <c r="U29" s="77"/>
      <c r="V29" s="77"/>
      <c r="W29" s="77"/>
      <c r="X29" s="77"/>
      <c r="Y29" s="77"/>
      <c r="Z29" s="77"/>
      <c r="AA29" s="60">
        <f>D29-AS29</f>
        <v>0</v>
      </c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55">
        <f>SUM(AB29:AR29,R29:Z29,G29:P29)</f>
        <v>0</v>
      </c>
      <c r="AT29" s="58">
        <f>AA48</f>
        <v>0</v>
      </c>
      <c r="AU29" s="45"/>
    </row>
    <row r="30" spans="1:47" s="61" customFormat="1" ht="15">
      <c r="A30" s="50" t="s">
        <v>167</v>
      </c>
      <c r="B30" s="51" t="s">
        <v>116</v>
      </c>
      <c r="C30" s="58" t="s">
        <v>119</v>
      </c>
      <c r="D30" s="85">
        <v>0</v>
      </c>
      <c r="E30" s="59">
        <f t="shared" si="6"/>
        <v>0</v>
      </c>
      <c r="F30" s="55">
        <f t="shared" si="4"/>
        <v>0</v>
      </c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55">
        <f>SUM(R30:AA30,AC30:AQ30)</f>
        <v>0</v>
      </c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60">
        <f>D30-AS30</f>
        <v>0</v>
      </c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55">
        <f>SUM(AC30:AR30,R30:AA30,G30:P30)</f>
        <v>0</v>
      </c>
      <c r="AT30" s="58">
        <f>AB48</f>
        <v>0</v>
      </c>
      <c r="AU30" s="45"/>
    </row>
    <row r="31" spans="1:47" s="61" customFormat="1" ht="15">
      <c r="A31" s="50" t="s">
        <v>168</v>
      </c>
      <c r="B31" s="51" t="s">
        <v>81</v>
      </c>
      <c r="C31" s="58" t="s">
        <v>70</v>
      </c>
      <c r="D31" s="85">
        <v>0</v>
      </c>
      <c r="E31" s="59">
        <f t="shared" si="6"/>
        <v>0</v>
      </c>
      <c r="F31" s="55">
        <f t="shared" si="4"/>
        <v>0</v>
      </c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55">
        <f>SUM(R31:AB31,AD31:AQ31)</f>
        <v>0</v>
      </c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60">
        <f>D31-AS31</f>
        <v>0</v>
      </c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55">
        <f>SUM(AD31:AR31,R31:AB31,G31:P31)</f>
        <v>0</v>
      </c>
      <c r="AT31" s="58">
        <f>AC48</f>
        <v>0</v>
      </c>
      <c r="AU31" s="45"/>
    </row>
    <row r="32" spans="1:47" s="61" customFormat="1" ht="15">
      <c r="A32" s="50" t="s">
        <v>169</v>
      </c>
      <c r="B32" s="51" t="s">
        <v>88</v>
      </c>
      <c r="C32" s="58" t="s">
        <v>93</v>
      </c>
      <c r="D32" s="85">
        <v>51.19</v>
      </c>
      <c r="E32" s="59">
        <f t="shared" si="6"/>
        <v>0</v>
      </c>
      <c r="F32" s="55">
        <f t="shared" si="4"/>
        <v>0</v>
      </c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55">
        <f>SUM(R32:AC32,AE32:AQ32)</f>
        <v>0.39</v>
      </c>
      <c r="R32" s="77"/>
      <c r="S32" s="77"/>
      <c r="T32" s="77"/>
      <c r="U32" s="77"/>
      <c r="V32" s="77"/>
      <c r="W32" s="77"/>
      <c r="X32" s="77"/>
      <c r="Y32" s="77"/>
      <c r="Z32" s="77">
        <v>0.39</v>
      </c>
      <c r="AA32" s="77"/>
      <c r="AB32" s="77"/>
      <c r="AC32" s="77"/>
      <c r="AD32" s="60">
        <f>D32-AS32</f>
        <v>50.8</v>
      </c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55">
        <f>SUM(AE32:AR32,R32:AC32,G32:P32)</f>
        <v>0.39</v>
      </c>
      <c r="AT32" s="58">
        <f>AD48</f>
        <v>54.76</v>
      </c>
      <c r="AU32" s="45"/>
    </row>
    <row r="33" spans="1:47" s="61" customFormat="1" ht="15">
      <c r="A33" s="50" t="s">
        <v>170</v>
      </c>
      <c r="B33" s="51" t="s">
        <v>89</v>
      </c>
      <c r="C33" s="58" t="s">
        <v>94</v>
      </c>
      <c r="D33" s="85">
        <v>0</v>
      </c>
      <c r="E33" s="59">
        <f t="shared" si="6"/>
        <v>0</v>
      </c>
      <c r="F33" s="55">
        <f t="shared" si="4"/>
        <v>0</v>
      </c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55">
        <f>SUM(R33:AD33,AF33:AQ33)</f>
        <v>0</v>
      </c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60">
        <f>D33-AS33</f>
        <v>0</v>
      </c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55">
        <f>SUM(AF33:AR33,R33:AD33,G33:P33)</f>
        <v>0</v>
      </c>
      <c r="AT33" s="58">
        <f>AE48</f>
        <v>0</v>
      </c>
      <c r="AU33" s="45"/>
    </row>
    <row r="34" spans="1:47" s="61" customFormat="1" ht="15">
      <c r="A34" s="50" t="s">
        <v>171</v>
      </c>
      <c r="B34" s="51" t="s">
        <v>90</v>
      </c>
      <c r="C34" s="58" t="s">
        <v>98</v>
      </c>
      <c r="D34" s="85">
        <v>2.54</v>
      </c>
      <c r="E34" s="59">
        <f t="shared" si="6"/>
        <v>0</v>
      </c>
      <c r="F34" s="55">
        <f t="shared" si="4"/>
        <v>0</v>
      </c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55">
        <f>SUM(R34:AE34,AG34:AQ34)</f>
        <v>0</v>
      </c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60">
        <f>D34-AS34</f>
        <v>2.54</v>
      </c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55">
        <f>SUM(AG34:AR34,R34:AE34,G34:P34)</f>
        <v>0</v>
      </c>
      <c r="AT34" s="58">
        <f>AF48</f>
        <v>2.54</v>
      </c>
      <c r="AU34" s="45"/>
    </row>
    <row r="35" spans="1:47" s="61" customFormat="1" ht="18">
      <c r="A35" s="50" t="s">
        <v>172</v>
      </c>
      <c r="B35" s="51" t="s">
        <v>113</v>
      </c>
      <c r="C35" s="58" t="s">
        <v>95</v>
      </c>
      <c r="D35" s="85">
        <v>0</v>
      </c>
      <c r="E35" s="59">
        <f t="shared" si="6"/>
        <v>0</v>
      </c>
      <c r="F35" s="55">
        <f t="shared" si="4"/>
        <v>0</v>
      </c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55">
        <f>SUM(R35:AF35,AH35:AQ35)</f>
        <v>0</v>
      </c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60">
        <f>D35-AS35</f>
        <v>0</v>
      </c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55">
        <f>SUM(AH35:AR35,R35:AF35,G35:P35)</f>
        <v>0</v>
      </c>
      <c r="AT35" s="58">
        <f>AG48</f>
        <v>0</v>
      </c>
      <c r="AU35" s="45"/>
    </row>
    <row r="36" spans="1:47" s="61" customFormat="1" ht="15">
      <c r="A36" s="50" t="s">
        <v>173</v>
      </c>
      <c r="B36" s="51" t="s">
        <v>117</v>
      </c>
      <c r="C36" s="58" t="s">
        <v>114</v>
      </c>
      <c r="D36" s="85">
        <v>0</v>
      </c>
      <c r="E36" s="59">
        <f t="shared" si="6"/>
        <v>0</v>
      </c>
      <c r="F36" s="55">
        <f t="shared" si="4"/>
        <v>0</v>
      </c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55">
        <f>SUM(R36:AG36,AI36:AQ36)</f>
        <v>0</v>
      </c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60">
        <f>D36-AS36</f>
        <v>0</v>
      </c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55">
        <f>SUM(AI36:AR36,R36:AG36,G36:P36)</f>
        <v>0</v>
      </c>
      <c r="AT36" s="58">
        <f>AH48</f>
        <v>0</v>
      </c>
      <c r="AU36" s="45"/>
    </row>
    <row r="37" spans="1:47" s="61" customFormat="1" ht="15">
      <c r="A37" s="50" t="s">
        <v>174</v>
      </c>
      <c r="B37" s="51" t="s">
        <v>91</v>
      </c>
      <c r="C37" s="58" t="s">
        <v>96</v>
      </c>
      <c r="D37" s="85">
        <v>0.24</v>
      </c>
      <c r="E37" s="59">
        <f t="shared" si="6"/>
        <v>0</v>
      </c>
      <c r="F37" s="55">
        <f t="shared" si="4"/>
        <v>0</v>
      </c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55">
        <f>SUM(R37:AH37,AJ37:AQ37)</f>
        <v>0</v>
      </c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60">
        <f>D37-AS37</f>
        <v>0.24</v>
      </c>
      <c r="AJ37" s="77"/>
      <c r="AK37" s="77"/>
      <c r="AL37" s="77"/>
      <c r="AM37" s="77"/>
      <c r="AN37" s="77"/>
      <c r="AO37" s="77"/>
      <c r="AP37" s="77"/>
      <c r="AQ37" s="77"/>
      <c r="AR37" s="77"/>
      <c r="AS37" s="55">
        <f>SUM(AJ37:AR37,R37:AH37,G37:P37)</f>
        <v>0</v>
      </c>
      <c r="AT37" s="58">
        <f>AI48</f>
        <v>0.24</v>
      </c>
      <c r="AU37" s="45"/>
    </row>
    <row r="38" spans="1:47" s="61" customFormat="1" ht="18">
      <c r="A38" s="50" t="s">
        <v>175</v>
      </c>
      <c r="B38" s="51" t="s">
        <v>92</v>
      </c>
      <c r="C38" s="58" t="s">
        <v>43</v>
      </c>
      <c r="D38" s="85">
        <v>13.73</v>
      </c>
      <c r="E38" s="59">
        <f t="shared" si="6"/>
        <v>0</v>
      </c>
      <c r="F38" s="55">
        <f t="shared" si="4"/>
        <v>0</v>
      </c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55">
        <f>SUM(R38:AI38,AK38:AQ38)</f>
        <v>0</v>
      </c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60">
        <f>D38-AS38</f>
        <v>13.73</v>
      </c>
      <c r="AK38" s="77"/>
      <c r="AL38" s="77"/>
      <c r="AM38" s="77"/>
      <c r="AN38" s="77"/>
      <c r="AO38" s="77"/>
      <c r="AP38" s="77"/>
      <c r="AQ38" s="77"/>
      <c r="AR38" s="77"/>
      <c r="AS38" s="55">
        <f>SUM(AK38:AR38,R38:AI38,G38:P38)</f>
        <v>0</v>
      </c>
      <c r="AT38" s="58">
        <f>AJ48</f>
        <v>13.73</v>
      </c>
      <c r="AU38" s="45"/>
    </row>
    <row r="39" spans="1:47" s="61" customFormat="1" ht="18">
      <c r="A39" s="50" t="s">
        <v>177</v>
      </c>
      <c r="B39" s="51" t="s">
        <v>99</v>
      </c>
      <c r="C39" s="58" t="s">
        <v>49</v>
      </c>
      <c r="D39" s="85">
        <v>0</v>
      </c>
      <c r="E39" s="59">
        <f t="shared" si="6"/>
        <v>0</v>
      </c>
      <c r="F39" s="55">
        <f t="shared" si="4"/>
        <v>0</v>
      </c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55">
        <f>SUM(R39:AJ39,AL39:AQ39)</f>
        <v>0</v>
      </c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60">
        <f>D39-AS39</f>
        <v>0</v>
      </c>
      <c r="AL39" s="77"/>
      <c r="AM39" s="77"/>
      <c r="AN39" s="77"/>
      <c r="AO39" s="77"/>
      <c r="AP39" s="77"/>
      <c r="AQ39" s="77"/>
      <c r="AR39" s="77"/>
      <c r="AS39" s="55">
        <f>SUM(AL39:AR39,R39:AJ39,G39:P39)</f>
        <v>0</v>
      </c>
      <c r="AT39" s="58">
        <f>AK48</f>
        <v>0</v>
      </c>
      <c r="AU39" s="45"/>
    </row>
    <row r="40" spans="1:47" s="61" customFormat="1" ht="15">
      <c r="A40" s="50" t="s">
        <v>178</v>
      </c>
      <c r="B40" s="51" t="s">
        <v>144</v>
      </c>
      <c r="C40" s="58" t="s">
        <v>142</v>
      </c>
      <c r="D40" s="85">
        <v>0.85</v>
      </c>
      <c r="E40" s="59">
        <f t="shared" si="6"/>
        <v>0</v>
      </c>
      <c r="F40" s="55">
        <f t="shared" si="4"/>
        <v>0</v>
      </c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55">
        <f>SUM(R40:AK40,AM40:AQ40)</f>
        <v>0.03</v>
      </c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>
        <v>0.03</v>
      </c>
      <c r="AE40" s="77"/>
      <c r="AF40" s="77"/>
      <c r="AG40" s="77"/>
      <c r="AH40" s="77"/>
      <c r="AI40" s="77"/>
      <c r="AJ40" s="77"/>
      <c r="AK40" s="77"/>
      <c r="AL40" s="60">
        <f>D40-AS40</f>
        <v>0.82</v>
      </c>
      <c r="AM40" s="77"/>
      <c r="AN40" s="77"/>
      <c r="AO40" s="77"/>
      <c r="AP40" s="77"/>
      <c r="AQ40" s="77"/>
      <c r="AR40" s="77"/>
      <c r="AS40" s="55">
        <f>SUM(AM40:AR40,R40:AK40,G40:P40)</f>
        <v>0.03</v>
      </c>
      <c r="AT40" s="58">
        <f>AL48</f>
        <v>0.82</v>
      </c>
      <c r="AU40" s="45"/>
    </row>
    <row r="41" spans="1:47" s="61" customFormat="1" ht="18">
      <c r="A41" s="50" t="s">
        <v>179</v>
      </c>
      <c r="B41" s="51" t="s">
        <v>145</v>
      </c>
      <c r="C41" s="58" t="s">
        <v>143</v>
      </c>
      <c r="D41" s="85">
        <v>0</v>
      </c>
      <c r="E41" s="59">
        <f t="shared" si="6"/>
        <v>0</v>
      </c>
      <c r="F41" s="55">
        <f t="shared" si="4"/>
        <v>0</v>
      </c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55">
        <f>SUM(R41:AL41,AN41:AQ41)</f>
        <v>0</v>
      </c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60">
        <f>D41-AS41</f>
        <v>0</v>
      </c>
      <c r="AN41" s="77"/>
      <c r="AO41" s="77"/>
      <c r="AP41" s="77"/>
      <c r="AQ41" s="77"/>
      <c r="AR41" s="77"/>
      <c r="AS41" s="55">
        <f>SUM(AN41:AR41,R41:AL41,G41:P41)</f>
        <v>0</v>
      </c>
      <c r="AT41" s="58">
        <f>AM48</f>
        <v>0</v>
      </c>
      <c r="AU41" s="45"/>
    </row>
    <row r="42" spans="1:47" s="61" customFormat="1" ht="15">
      <c r="A42" s="50" t="s">
        <v>180</v>
      </c>
      <c r="B42" s="51" t="s">
        <v>141</v>
      </c>
      <c r="C42" s="58" t="s">
        <v>100</v>
      </c>
      <c r="D42" s="85">
        <v>1.57</v>
      </c>
      <c r="E42" s="59">
        <f t="shared" si="6"/>
        <v>0</v>
      </c>
      <c r="F42" s="55">
        <f t="shared" si="4"/>
        <v>0</v>
      </c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55">
        <f>SUM(R42:AM42,AO42:AQ42)</f>
        <v>0</v>
      </c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60">
        <f>D42-AS42</f>
        <v>1.57</v>
      </c>
      <c r="AO42" s="77"/>
      <c r="AP42" s="77"/>
      <c r="AQ42" s="77"/>
      <c r="AR42" s="77"/>
      <c r="AS42" s="55">
        <f>SUM(AO42:AR42,R42:AM42,G42:P42)</f>
        <v>0</v>
      </c>
      <c r="AT42" s="58">
        <f>AN48</f>
        <v>1.57</v>
      </c>
      <c r="AU42" s="45"/>
    </row>
    <row r="43" spans="1:47" s="61" customFormat="1" ht="15">
      <c r="A43" s="50" t="s">
        <v>181</v>
      </c>
      <c r="B43" s="51" t="s">
        <v>147</v>
      </c>
      <c r="C43" s="58" t="s">
        <v>148</v>
      </c>
      <c r="D43" s="85">
        <v>113.46</v>
      </c>
      <c r="E43" s="59">
        <f t="shared" si="6"/>
        <v>0</v>
      </c>
      <c r="F43" s="55">
        <f t="shared" si="4"/>
        <v>0</v>
      </c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55">
        <f>SUM(R43:AN43,AP43:AQ43)</f>
        <v>0</v>
      </c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60">
        <f>D43-AS43</f>
        <v>113.46</v>
      </c>
      <c r="AP43" s="77"/>
      <c r="AQ43" s="77"/>
      <c r="AR43" s="77"/>
      <c r="AS43" s="55">
        <f>SUM(AP43:AR43,R43:AN43,G43:P43)</f>
        <v>0</v>
      </c>
      <c r="AT43" s="58">
        <f>AO48</f>
        <v>113.46</v>
      </c>
      <c r="AU43" s="45"/>
    </row>
    <row r="44" spans="1:47" s="61" customFormat="1" ht="15">
      <c r="A44" s="50" t="s">
        <v>182</v>
      </c>
      <c r="B44" s="51" t="s">
        <v>146</v>
      </c>
      <c r="C44" s="58" t="s">
        <v>149</v>
      </c>
      <c r="D44" s="85">
        <v>2262.12</v>
      </c>
      <c r="E44" s="59">
        <f t="shared" si="6"/>
        <v>0</v>
      </c>
      <c r="F44" s="55">
        <f t="shared" si="4"/>
        <v>0</v>
      </c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55">
        <f>SUM(R44:AO44,AQ44)</f>
        <v>0</v>
      </c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60">
        <f>D44-AS44</f>
        <v>2262.12</v>
      </c>
      <c r="AQ44" s="77"/>
      <c r="AR44" s="77"/>
      <c r="AS44" s="55">
        <f>SUM(AQ44:AR44,R44:AO44,G44:P44)</f>
        <v>0</v>
      </c>
      <c r="AT44" s="58">
        <f>AP48</f>
        <v>2262.12</v>
      </c>
      <c r="AU44" s="45"/>
    </row>
    <row r="45" spans="1:47" s="61" customFormat="1" ht="15">
      <c r="A45" s="50" t="s">
        <v>183</v>
      </c>
      <c r="B45" s="51" t="s">
        <v>74</v>
      </c>
      <c r="C45" s="58" t="s">
        <v>75</v>
      </c>
      <c r="D45" s="85">
        <v>0</v>
      </c>
      <c r="E45" s="59">
        <f t="shared" si="6"/>
        <v>0</v>
      </c>
      <c r="F45" s="55">
        <f t="shared" si="4"/>
        <v>0</v>
      </c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55">
        <f>SUM(R45:AP45)</f>
        <v>0</v>
      </c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60">
        <f>D45-AS45</f>
        <v>0</v>
      </c>
      <c r="AR45" s="77"/>
      <c r="AS45" s="55">
        <f>SUM(AR45,R45:AP45,G45:P45)</f>
        <v>0</v>
      </c>
      <c r="AT45" s="58">
        <f>AQ48</f>
        <v>0</v>
      </c>
      <c r="AU45" s="45"/>
    </row>
    <row r="46" spans="1:47" s="61" customFormat="1" ht="15">
      <c r="A46" s="63">
        <v>3</v>
      </c>
      <c r="B46" s="64" t="s">
        <v>69</v>
      </c>
      <c r="C46" s="65" t="s">
        <v>82</v>
      </c>
      <c r="D46" s="85">
        <v>591.76</v>
      </c>
      <c r="E46" s="59">
        <f t="shared" si="6"/>
        <v>3</v>
      </c>
      <c r="F46" s="55">
        <f t="shared" si="4"/>
        <v>0</v>
      </c>
      <c r="G46" s="77"/>
      <c r="H46" s="77"/>
      <c r="I46" s="77"/>
      <c r="J46" s="77"/>
      <c r="K46" s="77"/>
      <c r="L46" s="77"/>
      <c r="M46" s="77"/>
      <c r="N46" s="77"/>
      <c r="O46" s="77"/>
      <c r="P46" s="77">
        <v>3</v>
      </c>
      <c r="Q46" s="55">
        <f>SUM(R46:AQ46)</f>
        <v>2.5</v>
      </c>
      <c r="R46" s="77"/>
      <c r="S46" s="77"/>
      <c r="T46" s="77"/>
      <c r="U46" s="77"/>
      <c r="V46" s="77"/>
      <c r="W46" s="77"/>
      <c r="X46" s="77"/>
      <c r="Y46" s="77"/>
      <c r="Z46" s="77">
        <v>1.25</v>
      </c>
      <c r="AA46" s="77"/>
      <c r="AB46" s="77"/>
      <c r="AC46" s="77"/>
      <c r="AD46" s="77">
        <v>1.25</v>
      </c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60">
        <f>D46-AS46</f>
        <v>586.26</v>
      </c>
      <c r="AS46" s="55">
        <f>SUM(R46:AQ46,G46:P46)</f>
        <v>5.5</v>
      </c>
      <c r="AT46" s="58">
        <f>AR48</f>
        <v>586.26</v>
      </c>
      <c r="AU46" s="45"/>
    </row>
    <row r="47" spans="1:47" ht="16.5" customHeight="1">
      <c r="A47" s="66"/>
      <c r="B47" s="67" t="s">
        <v>110</v>
      </c>
      <c r="C47" s="68"/>
      <c r="D47" s="62"/>
      <c r="E47" s="55">
        <f>SUM(G47:P47)</f>
        <v>949.86999999999989</v>
      </c>
      <c r="F47" s="55">
        <f>SUM(G47:H47)</f>
        <v>0</v>
      </c>
      <c r="G47" s="55">
        <f>SUM(G20:G46,G10:G18)</f>
        <v>0</v>
      </c>
      <c r="H47" s="55">
        <f>SUM(H20:H46,H11:H18,H9)</f>
        <v>0</v>
      </c>
      <c r="I47" s="55">
        <f>SUM(I20:I46,I12:I18,I9:I10)</f>
        <v>682.29</v>
      </c>
      <c r="J47" s="55">
        <f>SUM(J20:J46,J13:J18,J9:J11)</f>
        <v>263.58</v>
      </c>
      <c r="K47" s="55">
        <f>SUM(K20:K46,K14:K18,K9:K12)</f>
        <v>0</v>
      </c>
      <c r="L47" s="55">
        <f>SUM(L20:L46,L15:L18,L9:L13)</f>
        <v>0</v>
      </c>
      <c r="M47" s="55">
        <f>SUM(M20:M46,M16:M18,M9:M14)</f>
        <v>0</v>
      </c>
      <c r="N47" s="55">
        <f>SUM(N20:N46,N17:N18,N9:N15)</f>
        <v>0</v>
      </c>
      <c r="O47" s="55">
        <f>SUM(O20:O46,O18,O9:O16)</f>
        <v>0</v>
      </c>
      <c r="P47" s="55">
        <f>SUM(P20:P46,P9:P17)</f>
        <v>4</v>
      </c>
      <c r="Q47" s="55">
        <f>SUM(R47:AQ47)</f>
        <v>135.39000000000001</v>
      </c>
      <c r="R47" s="55">
        <f>SUM(R21:R46,R9:R18)</f>
        <v>0</v>
      </c>
      <c r="S47" s="55">
        <f>SUM(S22:S46,S20,S9:S18)</f>
        <v>0</v>
      </c>
      <c r="T47" s="55">
        <f>SUM(T23:T46,T20:T21,T9:T18)</f>
        <v>0</v>
      </c>
      <c r="U47" s="55">
        <f>SUM(U24:U46,U20:U22,U9:U18)</f>
        <v>0</v>
      </c>
      <c r="V47" s="55">
        <f>SUM(V25:V46,V20:V23,V9:V18)</f>
        <v>0</v>
      </c>
      <c r="W47" s="55">
        <f>SUM(W26:W46,W20:W24,W9:W18)</f>
        <v>100</v>
      </c>
      <c r="X47" s="55">
        <f>SUM(X27:X46,X20:X25,X9:X18)</f>
        <v>0</v>
      </c>
      <c r="Y47" s="55">
        <f>SUM(Y28:Y46,Y20:Y26,Y9:Y18)</f>
        <v>0</v>
      </c>
      <c r="Z47" s="55">
        <f>SUM(Z29:Z46,Z20:Z27,Z9:Z18)</f>
        <v>31.43</v>
      </c>
      <c r="AA47" s="55">
        <f>SUM(AA30:AA46,AA20:AA28,AA9:AA18)</f>
        <v>0</v>
      </c>
      <c r="AB47" s="55">
        <f>SUM(AB31:AB46,AB20:AB29,AB9:AB18)</f>
        <v>0</v>
      </c>
      <c r="AC47" s="55">
        <f>SUM(AC32:AC46,AC20:AC30,AC9:AC18)</f>
        <v>0</v>
      </c>
      <c r="AD47" s="55">
        <f>SUM(AD33:AD46,AD20:AD31,AD9:AD18)</f>
        <v>3.96</v>
      </c>
      <c r="AE47" s="55">
        <f>SUM(AE34:AE46,AE20:AE32,AE9:AE18)</f>
        <v>0</v>
      </c>
      <c r="AF47" s="55">
        <f>SUM(AF35:AF46,AF20:AF33,AF9:AF18)</f>
        <v>0</v>
      </c>
      <c r="AG47" s="55">
        <f>SUM(AG36:AG46,AG20:AG34,AG9:AG18)</f>
        <v>0</v>
      </c>
      <c r="AH47" s="55">
        <f>SUM(AH37:AH46,AH20:AH35,AH9:AH18)</f>
        <v>0</v>
      </c>
      <c r="AI47" s="55">
        <f>SUM(AI9:AI18,AI20:AI36,AI38:AI46)</f>
        <v>0</v>
      </c>
      <c r="AJ47" s="55">
        <f>SUM(AJ39:AJ46,AJ20:AJ37,AJ9:AJ18)</f>
        <v>0</v>
      </c>
      <c r="AK47" s="55">
        <f>SUM(AK40:AK46,AK20:AK38,AK9:AK18)</f>
        <v>0</v>
      </c>
      <c r="AL47" s="55">
        <f>SUM(AL41:AL46,AL20:AL39,AL9:AL18)</f>
        <v>0</v>
      </c>
      <c r="AM47" s="55">
        <f>SUM(AM42:AM46,AM20:AM40,AM9:AM18)</f>
        <v>0</v>
      </c>
      <c r="AN47" s="55">
        <f>SUM(AN43:AN46,AN20:AN41,AN9:AN18)</f>
        <v>0</v>
      </c>
      <c r="AO47" s="55">
        <f>SUM(AO44:AO46,AO20:AO42,AO9:AO18)</f>
        <v>0</v>
      </c>
      <c r="AP47" s="55">
        <f>SUM(AP45:AP46,AP20:AP43,AP9:AP18)</f>
        <v>0</v>
      </c>
      <c r="AQ47" s="55">
        <f>SUM(AQ46,AQ20:AQ44,AQ9:AQ18)</f>
        <v>0</v>
      </c>
      <c r="AR47" s="55">
        <f>SUM(AR20:AR45,AR9:AR18)</f>
        <v>0</v>
      </c>
      <c r="AS47" s="62"/>
      <c r="AT47" s="62"/>
    </row>
    <row r="48" spans="1:47" ht="16.5" customHeight="1">
      <c r="A48" s="69"/>
      <c r="B48" s="70" t="s">
        <v>111</v>
      </c>
      <c r="C48" s="71"/>
      <c r="D48" s="72"/>
      <c r="E48" s="72">
        <f>E47+E7</f>
        <v>12880.95</v>
      </c>
      <c r="F48" s="72">
        <f>F8+F47</f>
        <v>280.15999999999997</v>
      </c>
      <c r="G48" s="72">
        <f>G47+G9</f>
        <v>280.15999999999997</v>
      </c>
      <c r="H48" s="72">
        <f>H10+H47</f>
        <v>0</v>
      </c>
      <c r="I48" s="72">
        <f>I11+I47</f>
        <v>917.95</v>
      </c>
      <c r="J48" s="72">
        <f>J12+J47</f>
        <v>541.32999999999993</v>
      </c>
      <c r="K48" s="72">
        <f>K13+K47</f>
        <v>2790.26</v>
      </c>
      <c r="L48" s="72">
        <f>L14+L47</f>
        <v>8150.5</v>
      </c>
      <c r="M48" s="72">
        <f>M15+M47</f>
        <v>184.3900000000001</v>
      </c>
      <c r="N48" s="72">
        <f>N47+N16</f>
        <v>9.35</v>
      </c>
      <c r="O48" s="72">
        <f>O47+O17</f>
        <v>0</v>
      </c>
      <c r="P48" s="72">
        <f>P47+P18</f>
        <v>7.01</v>
      </c>
      <c r="Q48" s="72">
        <f>SUM(Q47,Q19)</f>
        <v>2768.41</v>
      </c>
      <c r="R48" s="72">
        <f>R47+R20</f>
        <v>0</v>
      </c>
      <c r="S48" s="72">
        <f>S47+S21</f>
        <v>0</v>
      </c>
      <c r="T48" s="72">
        <f>T47+T22</f>
        <v>0</v>
      </c>
      <c r="U48" s="72">
        <f>U47+U23</f>
        <v>0</v>
      </c>
      <c r="V48" s="72">
        <f>+V47+V24</f>
        <v>0</v>
      </c>
      <c r="W48" s="72">
        <f>+W47+W25</f>
        <v>100</v>
      </c>
      <c r="X48" s="72">
        <f>X47+X26</f>
        <v>7.74</v>
      </c>
      <c r="Y48" s="72">
        <f>+Y47+Y27</f>
        <v>0</v>
      </c>
      <c r="Z48" s="72">
        <f>+Z47+Z28</f>
        <v>211.42000000000002</v>
      </c>
      <c r="AA48" s="72">
        <f>AA47+AA29</f>
        <v>0</v>
      </c>
      <c r="AB48" s="72">
        <f>AB47+AB30</f>
        <v>0</v>
      </c>
      <c r="AC48" s="72">
        <f>AC47+AC31</f>
        <v>0</v>
      </c>
      <c r="AD48" s="72">
        <f>AD47+AD32</f>
        <v>54.76</v>
      </c>
      <c r="AE48" s="72">
        <f>AE47+AE33</f>
        <v>0</v>
      </c>
      <c r="AF48" s="72">
        <f>AF47+AF34</f>
        <v>2.54</v>
      </c>
      <c r="AG48" s="72">
        <f>AG47+AG35</f>
        <v>0</v>
      </c>
      <c r="AH48" s="72">
        <f>AH47+AH36</f>
        <v>0</v>
      </c>
      <c r="AI48" s="72">
        <f>AI47+AI37</f>
        <v>0.24</v>
      </c>
      <c r="AJ48" s="72">
        <f>AJ47+AJ38</f>
        <v>13.73</v>
      </c>
      <c r="AK48" s="72">
        <f>AK47+AK39</f>
        <v>0</v>
      </c>
      <c r="AL48" s="72">
        <f>AL47+AL40</f>
        <v>0.82</v>
      </c>
      <c r="AM48" s="72">
        <f>AM47+AM41</f>
        <v>0</v>
      </c>
      <c r="AN48" s="72">
        <f>AN47+AN42</f>
        <v>1.57</v>
      </c>
      <c r="AO48" s="72">
        <f>AO47+AO43</f>
        <v>113.46</v>
      </c>
      <c r="AP48" s="72">
        <f>AP47+AP44</f>
        <v>2262.12</v>
      </c>
      <c r="AQ48" s="72">
        <f>AQ47+AQ45</f>
        <v>0</v>
      </c>
      <c r="AR48" s="72">
        <f>AR47+AR46</f>
        <v>586.26</v>
      </c>
      <c r="AS48" s="72"/>
      <c r="AT48" s="72"/>
    </row>
    <row r="50" spans="2:37">
      <c r="B50" s="89" t="s">
        <v>156</v>
      </c>
      <c r="C50" s="90" t="s">
        <v>150</v>
      </c>
      <c r="D50" s="91"/>
    </row>
    <row r="51" spans="2:37" ht="15.75">
      <c r="B51" s="89" t="s">
        <v>157</v>
      </c>
      <c r="C51" s="90" t="s">
        <v>151</v>
      </c>
      <c r="D51" s="91"/>
      <c r="AA51" s="78"/>
      <c r="AB51" s="78"/>
      <c r="AC51" s="78"/>
      <c r="AD51" s="78"/>
      <c r="AE51" s="78"/>
      <c r="AF51" s="78"/>
      <c r="AG51" s="78"/>
      <c r="AH51" s="78"/>
      <c r="AI51" s="78"/>
      <c r="AJ51" s="79"/>
      <c r="AK51" s="79"/>
    </row>
    <row r="52" spans="2:37" ht="15.75">
      <c r="B52" s="89" t="s">
        <v>158</v>
      </c>
      <c r="C52" s="90" t="s">
        <v>115</v>
      </c>
      <c r="D52" s="91"/>
      <c r="AA52" s="78"/>
      <c r="AB52" s="78"/>
      <c r="AC52" s="78"/>
      <c r="AD52" s="78"/>
      <c r="AE52" s="78"/>
      <c r="AF52" s="78"/>
      <c r="AG52" s="78"/>
      <c r="AH52" s="78"/>
      <c r="AI52" s="78"/>
      <c r="AJ52" s="79"/>
      <c r="AK52" s="79"/>
    </row>
    <row r="53" spans="2:37" ht="15.75">
      <c r="AA53" s="78"/>
      <c r="AB53" s="78"/>
      <c r="AC53" s="78"/>
      <c r="AD53" s="78"/>
      <c r="AE53" s="78"/>
      <c r="AF53" s="78"/>
      <c r="AG53" s="78"/>
      <c r="AH53" s="78"/>
      <c r="AI53" s="78"/>
      <c r="AJ53" s="79"/>
      <c r="AK53" s="79"/>
    </row>
    <row r="54" spans="2:37" ht="18">
      <c r="B54" s="123" t="s">
        <v>277</v>
      </c>
      <c r="C54" s="123" t="s">
        <v>268</v>
      </c>
      <c r="D54" s="91"/>
      <c r="AA54" s="78"/>
      <c r="AB54" s="78"/>
      <c r="AC54" s="78"/>
      <c r="AD54" s="78"/>
      <c r="AE54" s="78"/>
      <c r="AF54" s="78"/>
      <c r="AG54" s="78"/>
      <c r="AH54" s="78"/>
      <c r="AI54" s="78"/>
      <c r="AJ54" s="79"/>
      <c r="AK54" s="79"/>
    </row>
    <row r="55" spans="2:37" ht="18">
      <c r="B55" s="123" t="s">
        <v>278</v>
      </c>
      <c r="C55" s="123" t="s">
        <v>269</v>
      </c>
      <c r="D55" s="91"/>
    </row>
    <row r="56" spans="2:37">
      <c r="B56" s="123" t="s">
        <v>279</v>
      </c>
      <c r="C56" s="123" t="s">
        <v>270</v>
      </c>
      <c r="D56" s="91"/>
    </row>
    <row r="57" spans="2:37">
      <c r="B57" s="123" t="s">
        <v>280</v>
      </c>
      <c r="C57" s="123" t="s">
        <v>271</v>
      </c>
      <c r="D57" s="91"/>
    </row>
    <row r="58" spans="2:37">
      <c r="B58" s="123" t="s">
        <v>281</v>
      </c>
      <c r="C58" s="123" t="s">
        <v>272</v>
      </c>
      <c r="D58" s="91"/>
    </row>
    <row r="59" spans="2:37" ht="18">
      <c r="B59" s="123" t="s">
        <v>282</v>
      </c>
      <c r="C59" s="123" t="s">
        <v>273</v>
      </c>
      <c r="D59" s="91"/>
    </row>
    <row r="60" spans="2:37" ht="18">
      <c r="B60" s="123" t="s">
        <v>283</v>
      </c>
      <c r="C60" s="123" t="s">
        <v>274</v>
      </c>
      <c r="D60" s="91"/>
    </row>
    <row r="61" spans="2:37">
      <c r="B61" s="123" t="s">
        <v>284</v>
      </c>
      <c r="C61" s="123" t="s">
        <v>275</v>
      </c>
      <c r="D61" s="91"/>
    </row>
    <row r="62" spans="2:37" ht="18">
      <c r="B62" s="123" t="s">
        <v>285</v>
      </c>
      <c r="C62" s="123" t="s">
        <v>276</v>
      </c>
      <c r="D62" s="91"/>
    </row>
    <row r="64" spans="2:37">
      <c r="B64" s="76"/>
    </row>
  </sheetData>
  <mergeCells count="11">
    <mergeCell ref="B5:B6"/>
    <mergeCell ref="C5:C6"/>
    <mergeCell ref="D5:D6"/>
    <mergeCell ref="A1:B1"/>
    <mergeCell ref="A2:AS2"/>
    <mergeCell ref="A3:AT3"/>
    <mergeCell ref="AQ4:AT4"/>
    <mergeCell ref="F5:AR5"/>
    <mergeCell ref="AS5:AS6"/>
    <mergeCell ref="AT5:AT6"/>
    <mergeCell ref="A5:A6"/>
  </mergeCells>
  <phoneticPr fontId="28" type="noConversion"/>
  <pageMargins left="0.47" right="0.16" top="0.64" bottom="0.2" header="0.56999999999999995" footer="0.16"/>
  <pageSetup paperSize="8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64"/>
  <sheetViews>
    <sheetView zoomScaleNormal="100" workbookViewId="0">
      <pane xSplit="4" ySplit="6" topLeftCell="W10" activePane="bottomRight" state="frozen"/>
      <selection activeCell="AC19" sqref="AC19"/>
      <selection pane="topRight" activeCell="AC19" sqref="AC19"/>
      <selection pane="bottomLeft" activeCell="AC19" sqref="AC19"/>
      <selection pane="bottomRight" activeCell="AC19" sqref="AC19"/>
    </sheetView>
  </sheetViews>
  <sheetFormatPr defaultColWidth="7.85546875" defaultRowHeight="12.75"/>
  <cols>
    <col min="1" max="1" width="3.7109375" style="73" customWidth="1"/>
    <col min="2" max="2" width="21.5703125" style="74" customWidth="1"/>
    <col min="3" max="3" width="5.140625" style="75" customWidth="1"/>
    <col min="4" max="4" width="8.7109375" style="45" customWidth="1"/>
    <col min="5" max="7" width="5.7109375" style="45" bestFit="1" customWidth="1"/>
    <col min="8" max="8" width="4.28515625" style="45" bestFit="1" customWidth="1"/>
    <col min="9" max="9" width="5" style="45" bestFit="1" customWidth="1"/>
    <col min="10" max="10" width="5.7109375" style="45" bestFit="1" customWidth="1"/>
    <col min="11" max="11" width="4" style="45" bestFit="1" customWidth="1"/>
    <col min="12" max="12" width="4.140625" style="45" bestFit="1" customWidth="1"/>
    <col min="13" max="13" width="5.7109375" style="45" bestFit="1" customWidth="1"/>
    <col min="14" max="14" width="5" style="45" bestFit="1" customWidth="1"/>
    <col min="15" max="15" width="4" style="45" bestFit="1" customWidth="1"/>
    <col min="16" max="16" width="5" style="45" bestFit="1" customWidth="1"/>
    <col min="17" max="17" width="5.7109375" style="45" bestFit="1" customWidth="1"/>
    <col min="18" max="18" width="4" style="45" bestFit="1" customWidth="1"/>
    <col min="19" max="19" width="4.140625" style="45" bestFit="1" customWidth="1"/>
    <col min="20" max="21" width="3.7109375" style="45" bestFit="1" customWidth="1"/>
    <col min="22" max="22" width="4" style="45" bestFit="1" customWidth="1"/>
    <col min="23" max="23" width="5" style="45" bestFit="1" customWidth="1"/>
    <col min="24" max="24" width="4.28515625" style="45" bestFit="1" customWidth="1"/>
    <col min="25" max="25" width="5" style="45" bestFit="1" customWidth="1"/>
    <col min="26" max="26" width="5.7109375" style="45" bestFit="1" customWidth="1"/>
    <col min="27" max="27" width="4" style="45" bestFit="1" customWidth="1"/>
    <col min="28" max="28" width="3.85546875" style="45" bestFit="1" customWidth="1"/>
    <col min="29" max="29" width="4.140625" style="45" bestFit="1" customWidth="1"/>
    <col min="30" max="30" width="5" style="45" bestFit="1" customWidth="1"/>
    <col min="31" max="31" width="4" style="45" bestFit="1" customWidth="1"/>
    <col min="32" max="32" width="4.28515625" style="45" bestFit="1" customWidth="1"/>
    <col min="33" max="33" width="3.7109375" style="45" bestFit="1" customWidth="1"/>
    <col min="34" max="35" width="4.28515625" style="45" bestFit="1" customWidth="1"/>
    <col min="36" max="36" width="5" style="45" bestFit="1" customWidth="1"/>
    <col min="37" max="38" width="4.28515625" style="45" bestFit="1" customWidth="1"/>
    <col min="39" max="39" width="3.85546875" style="45" bestFit="1" customWidth="1"/>
    <col min="40" max="40" width="4.28515625" style="45" bestFit="1" customWidth="1"/>
    <col min="41" max="41" width="5" style="45" bestFit="1" customWidth="1"/>
    <col min="42" max="42" width="5.42578125" style="45" bestFit="1" customWidth="1"/>
    <col min="43" max="43" width="4.28515625" style="45" bestFit="1" customWidth="1"/>
    <col min="44" max="44" width="5" style="45" bestFit="1" customWidth="1"/>
    <col min="45" max="45" width="7.42578125" style="45" bestFit="1" customWidth="1"/>
    <col min="46" max="46" width="7.7109375" style="45" bestFit="1" customWidth="1"/>
    <col min="47" max="48" width="9.85546875" style="45" customWidth="1"/>
    <col min="49" max="16384" width="7.85546875" style="45"/>
  </cols>
  <sheetData>
    <row r="1" spans="1:48" ht="15.75">
      <c r="A1" s="460" t="s">
        <v>197</v>
      </c>
      <c r="B1" s="460"/>
      <c r="C1" s="80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</row>
    <row r="2" spans="1:48" ht="14.25" customHeight="1">
      <c r="A2" s="461" t="s">
        <v>0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81"/>
    </row>
    <row r="3" spans="1:48" ht="15.75">
      <c r="A3" s="415" t="s">
        <v>198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5"/>
      <c r="AG3" s="415"/>
      <c r="AH3" s="415"/>
      <c r="AI3" s="415"/>
      <c r="AJ3" s="415"/>
      <c r="AK3" s="415"/>
      <c r="AL3" s="415"/>
      <c r="AM3" s="415"/>
      <c r="AN3" s="415"/>
      <c r="AO3" s="415"/>
      <c r="AP3" s="415"/>
      <c r="AQ3" s="415"/>
      <c r="AR3" s="415"/>
      <c r="AS3" s="415"/>
      <c r="AT3" s="415"/>
    </row>
    <row r="4" spans="1:48" ht="15.75">
      <c r="A4" s="44"/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69" t="s">
        <v>28</v>
      </c>
      <c r="AR4" s="469"/>
      <c r="AS4" s="469"/>
      <c r="AT4" s="469"/>
    </row>
    <row r="5" spans="1:48" ht="14.25" customHeight="1">
      <c r="A5" s="470" t="s">
        <v>16</v>
      </c>
      <c r="B5" s="471" t="s">
        <v>155</v>
      </c>
      <c r="C5" s="466" t="s">
        <v>20</v>
      </c>
      <c r="D5" s="468" t="s">
        <v>127</v>
      </c>
      <c r="E5" s="46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8"/>
      <c r="AP5" s="468"/>
      <c r="AQ5" s="468"/>
      <c r="AR5" s="468"/>
      <c r="AS5" s="468" t="s">
        <v>109</v>
      </c>
      <c r="AT5" s="468" t="s">
        <v>184</v>
      </c>
    </row>
    <row r="6" spans="1:48" s="49" customFormat="1" ht="36" customHeight="1">
      <c r="A6" s="470"/>
      <c r="B6" s="472"/>
      <c r="C6" s="467"/>
      <c r="D6" s="468"/>
      <c r="E6" s="47" t="s">
        <v>21</v>
      </c>
      <c r="F6" s="48" t="s">
        <v>79</v>
      </c>
      <c r="G6" s="46" t="s">
        <v>77</v>
      </c>
      <c r="H6" s="46" t="s">
        <v>190</v>
      </c>
      <c r="I6" s="46" t="s">
        <v>51</v>
      </c>
      <c r="J6" s="46" t="s">
        <v>39</v>
      </c>
      <c r="K6" s="46" t="s">
        <v>22</v>
      </c>
      <c r="L6" s="46" t="s">
        <v>23</v>
      </c>
      <c r="M6" s="46" t="s">
        <v>40</v>
      </c>
      <c r="N6" s="46" t="s">
        <v>71</v>
      </c>
      <c r="O6" s="46" t="s">
        <v>46</v>
      </c>
      <c r="P6" s="46" t="s">
        <v>53</v>
      </c>
      <c r="Q6" s="47" t="s">
        <v>24</v>
      </c>
      <c r="R6" s="46" t="s">
        <v>25</v>
      </c>
      <c r="S6" s="46" t="s">
        <v>26</v>
      </c>
      <c r="T6" s="46" t="s">
        <v>118</v>
      </c>
      <c r="U6" s="46" t="s">
        <v>121</v>
      </c>
      <c r="V6" s="46" t="s">
        <v>122</v>
      </c>
      <c r="W6" s="46" t="s">
        <v>120</v>
      </c>
      <c r="X6" s="46" t="s">
        <v>48</v>
      </c>
      <c r="Y6" s="46" t="s">
        <v>41</v>
      </c>
      <c r="Z6" s="46" t="s">
        <v>27</v>
      </c>
      <c r="AA6" s="46" t="s">
        <v>140</v>
      </c>
      <c r="AB6" s="46" t="s">
        <v>119</v>
      </c>
      <c r="AC6" s="46" t="s">
        <v>70</v>
      </c>
      <c r="AD6" s="46" t="s">
        <v>93</v>
      </c>
      <c r="AE6" s="46" t="s">
        <v>94</v>
      </c>
      <c r="AF6" s="46" t="s">
        <v>98</v>
      </c>
      <c r="AG6" s="46" t="s">
        <v>95</v>
      </c>
      <c r="AH6" s="46" t="s">
        <v>114</v>
      </c>
      <c r="AI6" s="46" t="s">
        <v>96</v>
      </c>
      <c r="AJ6" s="46" t="s">
        <v>43</v>
      </c>
      <c r="AK6" s="46" t="s">
        <v>49</v>
      </c>
      <c r="AL6" s="46" t="s">
        <v>142</v>
      </c>
      <c r="AM6" s="46" t="s">
        <v>143</v>
      </c>
      <c r="AN6" s="46" t="s">
        <v>100</v>
      </c>
      <c r="AO6" s="46" t="s">
        <v>148</v>
      </c>
      <c r="AP6" s="46" t="s">
        <v>149</v>
      </c>
      <c r="AQ6" s="46" t="s">
        <v>75</v>
      </c>
      <c r="AR6" s="46" t="s">
        <v>82</v>
      </c>
      <c r="AS6" s="468"/>
      <c r="AT6" s="468"/>
    </row>
    <row r="7" spans="1:48" s="49" customFormat="1" ht="17.25" customHeight="1">
      <c r="A7" s="50">
        <v>1</v>
      </c>
      <c r="B7" s="51" t="s">
        <v>31</v>
      </c>
      <c r="C7" s="52" t="s">
        <v>21</v>
      </c>
      <c r="D7" s="85">
        <v>649.1</v>
      </c>
      <c r="E7" s="53">
        <f>D7-AS7</f>
        <v>561.05000000000007</v>
      </c>
      <c r="F7" s="54">
        <f>SUM(F11:F18)</f>
        <v>0</v>
      </c>
      <c r="G7" s="54">
        <f>SUM(G10:G18)</f>
        <v>0</v>
      </c>
      <c r="H7" s="54">
        <f>SUM(H9,H11:H18)</f>
        <v>0</v>
      </c>
      <c r="I7" s="54">
        <f>SUM(I9:I10,I12:I18)</f>
        <v>0</v>
      </c>
      <c r="J7" s="54">
        <f>SUM(J9:J11,J13:J18)</f>
        <v>5</v>
      </c>
      <c r="K7" s="54">
        <f>SUM(K9:K12,K14:K18)</f>
        <v>0</v>
      </c>
      <c r="L7" s="54">
        <f>SUM(L9:L13,L15:L18)</f>
        <v>0</v>
      </c>
      <c r="M7" s="54">
        <f>SUM(M9:M14,M16:M18)</f>
        <v>0</v>
      </c>
      <c r="N7" s="54">
        <f>SUM(N9:N15,N17:N18)</f>
        <v>0</v>
      </c>
      <c r="O7" s="54">
        <f>SUM(O9:O16,O18)</f>
        <v>0</v>
      </c>
      <c r="P7" s="54">
        <f>SUM(P9:P17)</f>
        <v>8</v>
      </c>
      <c r="Q7" s="55">
        <f>SUM(Q9:Q18)</f>
        <v>75.049999999999983</v>
      </c>
      <c r="R7" s="54">
        <f>SUM(R9:R18)</f>
        <v>0</v>
      </c>
      <c r="S7" s="54">
        <f t="shared" ref="S7:AR7" si="0">SUM(S9:S18)</f>
        <v>0</v>
      </c>
      <c r="T7" s="54">
        <f t="shared" si="0"/>
        <v>0</v>
      </c>
      <c r="U7" s="54">
        <f t="shared" si="0"/>
        <v>0</v>
      </c>
      <c r="V7" s="54">
        <f t="shared" si="0"/>
        <v>0</v>
      </c>
      <c r="W7" s="54">
        <f t="shared" si="0"/>
        <v>44</v>
      </c>
      <c r="X7" s="54">
        <f t="shared" si="0"/>
        <v>0.6</v>
      </c>
      <c r="Y7" s="54">
        <f t="shared" si="0"/>
        <v>0</v>
      </c>
      <c r="Z7" s="54">
        <f t="shared" si="0"/>
        <v>18.3</v>
      </c>
      <c r="AA7" s="54">
        <f t="shared" si="0"/>
        <v>0</v>
      </c>
      <c r="AB7" s="54">
        <f t="shared" si="0"/>
        <v>0</v>
      </c>
      <c r="AC7" s="54">
        <f t="shared" si="0"/>
        <v>0</v>
      </c>
      <c r="AD7" s="54">
        <f t="shared" si="0"/>
        <v>3.65</v>
      </c>
      <c r="AE7" s="54">
        <f t="shared" si="0"/>
        <v>0</v>
      </c>
      <c r="AF7" s="54">
        <f t="shared" si="0"/>
        <v>0</v>
      </c>
      <c r="AG7" s="54">
        <f t="shared" si="0"/>
        <v>0</v>
      </c>
      <c r="AH7" s="54">
        <f t="shared" si="0"/>
        <v>0</v>
      </c>
      <c r="AI7" s="54">
        <f t="shared" si="0"/>
        <v>0</v>
      </c>
      <c r="AJ7" s="54">
        <f t="shared" si="0"/>
        <v>2</v>
      </c>
      <c r="AK7" s="54">
        <f t="shared" si="0"/>
        <v>5</v>
      </c>
      <c r="AL7" s="54">
        <f t="shared" si="0"/>
        <v>1.5</v>
      </c>
      <c r="AM7" s="54">
        <f t="shared" si="0"/>
        <v>0</v>
      </c>
      <c r="AN7" s="54">
        <f t="shared" si="0"/>
        <v>0</v>
      </c>
      <c r="AO7" s="54">
        <f t="shared" si="0"/>
        <v>0</v>
      </c>
      <c r="AP7" s="54">
        <f t="shared" si="0"/>
        <v>0</v>
      </c>
      <c r="AQ7" s="54">
        <f t="shared" si="0"/>
        <v>0</v>
      </c>
      <c r="AR7" s="54">
        <f t="shared" si="0"/>
        <v>0</v>
      </c>
      <c r="AS7" s="56">
        <f>SUM(AS9:AS18)</f>
        <v>88.05</v>
      </c>
      <c r="AT7" s="57">
        <f>E48</f>
        <v>574.05000000000007</v>
      </c>
      <c r="AV7" s="132" t="s">
        <v>193</v>
      </c>
    </row>
    <row r="8" spans="1:48" s="61" customFormat="1" ht="15">
      <c r="A8" s="50" t="s">
        <v>1</v>
      </c>
      <c r="B8" s="51" t="s">
        <v>78</v>
      </c>
      <c r="C8" s="58" t="s">
        <v>79</v>
      </c>
      <c r="D8" s="85">
        <v>372.67</v>
      </c>
      <c r="E8" s="59">
        <f>SUM(I8:P8)</f>
        <v>8</v>
      </c>
      <c r="F8" s="60">
        <f>D8-AS8</f>
        <v>319.55</v>
      </c>
      <c r="G8" s="55">
        <f>SUM(G10)</f>
        <v>0</v>
      </c>
      <c r="H8" s="55">
        <f>SUM(H9)</f>
        <v>0</v>
      </c>
      <c r="I8" s="55">
        <f>SUM(I9:I10)</f>
        <v>0</v>
      </c>
      <c r="J8" s="55">
        <f t="shared" ref="J8:AS8" si="1">SUM(J9:J10)</f>
        <v>0</v>
      </c>
      <c r="K8" s="55">
        <f t="shared" si="1"/>
        <v>0</v>
      </c>
      <c r="L8" s="55">
        <f t="shared" si="1"/>
        <v>0</v>
      </c>
      <c r="M8" s="55">
        <f t="shared" si="1"/>
        <v>0</v>
      </c>
      <c r="N8" s="55">
        <f t="shared" si="1"/>
        <v>0</v>
      </c>
      <c r="O8" s="55">
        <f t="shared" si="1"/>
        <v>0</v>
      </c>
      <c r="P8" s="55">
        <f t="shared" si="1"/>
        <v>8</v>
      </c>
      <c r="Q8" s="55">
        <f>SUM(Q9:Q10)</f>
        <v>45.12</v>
      </c>
      <c r="R8" s="55">
        <f t="shared" si="1"/>
        <v>0</v>
      </c>
      <c r="S8" s="55">
        <f t="shared" si="1"/>
        <v>0</v>
      </c>
      <c r="T8" s="55">
        <f t="shared" si="1"/>
        <v>0</v>
      </c>
      <c r="U8" s="55">
        <f t="shared" si="1"/>
        <v>0</v>
      </c>
      <c r="V8" s="55">
        <f t="shared" si="1"/>
        <v>0</v>
      </c>
      <c r="W8" s="55">
        <f t="shared" si="1"/>
        <v>31</v>
      </c>
      <c r="X8" s="55">
        <f t="shared" si="1"/>
        <v>0</v>
      </c>
      <c r="Y8" s="55">
        <f t="shared" si="1"/>
        <v>0</v>
      </c>
      <c r="Z8" s="55">
        <f t="shared" si="1"/>
        <v>9.3699999999999992</v>
      </c>
      <c r="AA8" s="55">
        <f t="shared" si="1"/>
        <v>0</v>
      </c>
      <c r="AB8" s="55">
        <f t="shared" si="1"/>
        <v>0</v>
      </c>
      <c r="AC8" s="55">
        <f t="shared" si="1"/>
        <v>0</v>
      </c>
      <c r="AD8" s="55">
        <f t="shared" si="1"/>
        <v>2.75</v>
      </c>
      <c r="AE8" s="55">
        <f t="shared" si="1"/>
        <v>0</v>
      </c>
      <c r="AF8" s="55">
        <f t="shared" si="1"/>
        <v>0</v>
      </c>
      <c r="AG8" s="55">
        <f t="shared" si="1"/>
        <v>0</v>
      </c>
      <c r="AH8" s="55">
        <f t="shared" si="1"/>
        <v>0</v>
      </c>
      <c r="AI8" s="55">
        <f t="shared" si="1"/>
        <v>0</v>
      </c>
      <c r="AJ8" s="55">
        <f t="shared" si="1"/>
        <v>1</v>
      </c>
      <c r="AK8" s="55">
        <f t="shared" si="1"/>
        <v>0</v>
      </c>
      <c r="AL8" s="55">
        <f t="shared" si="1"/>
        <v>1</v>
      </c>
      <c r="AM8" s="55">
        <f t="shared" si="1"/>
        <v>0</v>
      </c>
      <c r="AN8" s="55">
        <f t="shared" si="1"/>
        <v>0</v>
      </c>
      <c r="AO8" s="55">
        <f t="shared" si="1"/>
        <v>0</v>
      </c>
      <c r="AP8" s="55">
        <f t="shared" si="1"/>
        <v>0</v>
      </c>
      <c r="AQ8" s="55">
        <f t="shared" si="1"/>
        <v>0</v>
      </c>
      <c r="AR8" s="55">
        <f t="shared" si="1"/>
        <v>0</v>
      </c>
      <c r="AS8" s="55">
        <f t="shared" si="1"/>
        <v>53.12</v>
      </c>
      <c r="AT8" s="58">
        <f>F48</f>
        <v>319.55</v>
      </c>
      <c r="AU8" s="45"/>
      <c r="AV8" s="132" t="s">
        <v>194</v>
      </c>
    </row>
    <row r="9" spans="1:48" s="61" customFormat="1" ht="15">
      <c r="A9" s="50"/>
      <c r="B9" s="51" t="s">
        <v>191</v>
      </c>
      <c r="C9" s="58" t="s">
        <v>77</v>
      </c>
      <c r="D9" s="85">
        <v>365.32</v>
      </c>
      <c r="E9" s="59">
        <f>SUM(H9:P9)</f>
        <v>8</v>
      </c>
      <c r="F9" s="55">
        <f>SUM(H9)</f>
        <v>0</v>
      </c>
      <c r="G9" s="60">
        <f>D9-AS9</f>
        <v>312.2</v>
      </c>
      <c r="H9" s="77"/>
      <c r="I9" s="77"/>
      <c r="J9" s="77"/>
      <c r="K9" s="77"/>
      <c r="L9" s="77"/>
      <c r="M9" s="77"/>
      <c r="N9" s="77"/>
      <c r="O9" s="77"/>
      <c r="P9" s="77">
        <v>8</v>
      </c>
      <c r="Q9" s="55">
        <f>SUM(R9:AQ9)</f>
        <v>45.12</v>
      </c>
      <c r="R9" s="77"/>
      <c r="S9" s="77"/>
      <c r="T9" s="77"/>
      <c r="U9" s="77"/>
      <c r="V9" s="77"/>
      <c r="W9" s="77">
        <v>31</v>
      </c>
      <c r="X9" s="77"/>
      <c r="Y9" s="77"/>
      <c r="Z9" s="77">
        <v>9.3699999999999992</v>
      </c>
      <c r="AA9" s="77"/>
      <c r="AB9" s="77"/>
      <c r="AC9" s="77"/>
      <c r="AD9" s="77">
        <v>2.75</v>
      </c>
      <c r="AE9" s="77"/>
      <c r="AF9" s="77"/>
      <c r="AG9" s="77"/>
      <c r="AH9" s="77"/>
      <c r="AI9" s="77"/>
      <c r="AJ9" s="77">
        <v>1</v>
      </c>
      <c r="AK9" s="77"/>
      <c r="AL9" s="77">
        <v>1</v>
      </c>
      <c r="AM9" s="77"/>
      <c r="AN9" s="77"/>
      <c r="AO9" s="77"/>
      <c r="AP9" s="77"/>
      <c r="AQ9" s="77"/>
      <c r="AR9" s="77"/>
      <c r="AS9" s="55">
        <f>SUM(R9:AR9,H9:P9)</f>
        <v>53.12</v>
      </c>
      <c r="AT9" s="58">
        <f>G48</f>
        <v>312.2</v>
      </c>
      <c r="AU9" s="45"/>
      <c r="AV9" s="132" t="s">
        <v>195</v>
      </c>
    </row>
    <row r="10" spans="1:48" s="61" customFormat="1" ht="15">
      <c r="A10" s="50"/>
      <c r="B10" s="51" t="s">
        <v>192</v>
      </c>
      <c r="C10" s="58" t="s">
        <v>190</v>
      </c>
      <c r="D10" s="85">
        <v>7.35</v>
      </c>
      <c r="E10" s="59">
        <f>SUM(G10,I10:P10)</f>
        <v>0</v>
      </c>
      <c r="F10" s="55">
        <f>SUM(G10)</f>
        <v>0</v>
      </c>
      <c r="G10" s="77"/>
      <c r="H10" s="60">
        <f>D10-AS10</f>
        <v>7.35</v>
      </c>
      <c r="I10" s="77"/>
      <c r="J10" s="77"/>
      <c r="K10" s="77"/>
      <c r="L10" s="77"/>
      <c r="M10" s="77"/>
      <c r="N10" s="77"/>
      <c r="O10" s="77"/>
      <c r="P10" s="77"/>
      <c r="Q10" s="55">
        <f t="shared" ref="Q10:Q17" si="2">SUM(R10:AQ10)</f>
        <v>0</v>
      </c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55">
        <f>SUM(R10:AR10,I10:P10,G10)</f>
        <v>0</v>
      </c>
      <c r="AT10" s="58">
        <f>H48</f>
        <v>7.35</v>
      </c>
      <c r="AU10" s="45"/>
      <c r="AV10" s="132" t="s">
        <v>196</v>
      </c>
    </row>
    <row r="11" spans="1:48" s="61" customFormat="1" ht="15">
      <c r="A11" s="50" t="s">
        <v>2</v>
      </c>
      <c r="B11" s="51" t="s">
        <v>102</v>
      </c>
      <c r="C11" s="58" t="s">
        <v>51</v>
      </c>
      <c r="D11" s="85">
        <v>21.42</v>
      </c>
      <c r="E11" s="59">
        <f>SUM(G11:H11,J11:P11)</f>
        <v>0</v>
      </c>
      <c r="F11" s="55">
        <f>SUM(G11:H11)</f>
        <v>0</v>
      </c>
      <c r="G11" s="77"/>
      <c r="H11" s="77"/>
      <c r="I11" s="60">
        <f>D11-AS11</f>
        <v>8.9200000000000017</v>
      </c>
      <c r="J11" s="77"/>
      <c r="K11" s="77"/>
      <c r="L11" s="77"/>
      <c r="M11" s="77"/>
      <c r="N11" s="77"/>
      <c r="O11" s="77"/>
      <c r="P11" s="77"/>
      <c r="Q11" s="55">
        <f t="shared" si="2"/>
        <v>12.5</v>
      </c>
      <c r="R11" s="77"/>
      <c r="S11" s="77"/>
      <c r="T11" s="77"/>
      <c r="U11" s="77"/>
      <c r="V11" s="77"/>
      <c r="W11" s="77">
        <v>10</v>
      </c>
      <c r="X11" s="77"/>
      <c r="Y11" s="77"/>
      <c r="Z11" s="77">
        <v>1</v>
      </c>
      <c r="AA11" s="77"/>
      <c r="AB11" s="77"/>
      <c r="AC11" s="77"/>
      <c r="AD11" s="77"/>
      <c r="AE11" s="77"/>
      <c r="AF11" s="77"/>
      <c r="AG11" s="77"/>
      <c r="AH11" s="77"/>
      <c r="AI11" s="77"/>
      <c r="AJ11" s="77">
        <v>1</v>
      </c>
      <c r="AK11" s="77"/>
      <c r="AL11" s="77">
        <v>0.5</v>
      </c>
      <c r="AM11" s="77"/>
      <c r="AN11" s="77"/>
      <c r="AO11" s="77"/>
      <c r="AP11" s="77"/>
      <c r="AQ11" s="77"/>
      <c r="AR11" s="77"/>
      <c r="AS11" s="55">
        <f>SUM(R11:AR11,J11:P11,G11:H11)</f>
        <v>12.5</v>
      </c>
      <c r="AT11" s="58">
        <f>I48</f>
        <v>8.9200000000000017</v>
      </c>
      <c r="AU11" s="45"/>
    </row>
    <row r="12" spans="1:48" s="61" customFormat="1" ht="15">
      <c r="A12" s="50" t="s">
        <v>3</v>
      </c>
      <c r="B12" s="51" t="s">
        <v>34</v>
      </c>
      <c r="C12" s="58" t="s">
        <v>39</v>
      </c>
      <c r="D12" s="85">
        <v>100.03</v>
      </c>
      <c r="E12" s="59">
        <f>SUM(G12:I12,K12:P12)</f>
        <v>0</v>
      </c>
      <c r="F12" s="55">
        <f t="shared" ref="F12:F17" si="3">SUM(G12:H12)</f>
        <v>0</v>
      </c>
      <c r="G12" s="77"/>
      <c r="H12" s="77"/>
      <c r="I12" s="77"/>
      <c r="J12" s="60">
        <f>D12-AS12</f>
        <v>88.3</v>
      </c>
      <c r="K12" s="77"/>
      <c r="L12" s="77"/>
      <c r="M12" s="77"/>
      <c r="N12" s="77"/>
      <c r="O12" s="77"/>
      <c r="P12" s="77"/>
      <c r="Q12" s="55">
        <f t="shared" si="2"/>
        <v>11.73</v>
      </c>
      <c r="R12" s="77"/>
      <c r="S12" s="77"/>
      <c r="T12" s="77"/>
      <c r="U12" s="77"/>
      <c r="V12" s="77"/>
      <c r="W12" s="77">
        <v>3</v>
      </c>
      <c r="X12" s="77"/>
      <c r="Y12" s="77"/>
      <c r="Z12" s="77">
        <v>7.83</v>
      </c>
      <c r="AA12" s="77"/>
      <c r="AB12" s="77"/>
      <c r="AC12" s="77"/>
      <c r="AD12" s="77">
        <v>0.9</v>
      </c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55">
        <f>SUM(R12:AR12,K12:P12,G12:I12)</f>
        <v>11.73</v>
      </c>
      <c r="AT12" s="58">
        <f>J48</f>
        <v>93.3</v>
      </c>
      <c r="AU12" s="45"/>
    </row>
    <row r="13" spans="1:48" s="61" customFormat="1" ht="15">
      <c r="A13" s="50" t="s">
        <v>4</v>
      </c>
      <c r="B13" s="51" t="s">
        <v>11</v>
      </c>
      <c r="C13" s="58" t="s">
        <v>22</v>
      </c>
      <c r="D13" s="85">
        <v>0</v>
      </c>
      <c r="E13" s="59">
        <f>SUM(G13:J13,L13:P13)</f>
        <v>0</v>
      </c>
      <c r="F13" s="55">
        <f t="shared" si="3"/>
        <v>0</v>
      </c>
      <c r="G13" s="77"/>
      <c r="H13" s="77"/>
      <c r="I13" s="77"/>
      <c r="J13" s="77"/>
      <c r="K13" s="60">
        <f>D13-AS13</f>
        <v>0</v>
      </c>
      <c r="L13" s="77"/>
      <c r="M13" s="77"/>
      <c r="N13" s="77"/>
      <c r="O13" s="77"/>
      <c r="P13" s="77"/>
      <c r="Q13" s="55">
        <f t="shared" si="2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55">
        <f>SUM(R13:AR13,L13:P13,G13:J13)</f>
        <v>0</v>
      </c>
      <c r="AT13" s="58">
        <f>K48</f>
        <v>0</v>
      </c>
      <c r="AU13" s="45"/>
    </row>
    <row r="14" spans="1:48" s="61" customFormat="1" ht="15">
      <c r="A14" s="50" t="s">
        <v>5</v>
      </c>
      <c r="B14" s="51" t="s">
        <v>12</v>
      </c>
      <c r="C14" s="58" t="s">
        <v>23</v>
      </c>
      <c r="D14" s="85">
        <v>0</v>
      </c>
      <c r="E14" s="59">
        <f>SUM(G14:K14,M14:P14)</f>
        <v>0</v>
      </c>
      <c r="F14" s="55">
        <f t="shared" si="3"/>
        <v>0</v>
      </c>
      <c r="G14" s="77"/>
      <c r="H14" s="77"/>
      <c r="I14" s="77"/>
      <c r="J14" s="77"/>
      <c r="K14" s="77"/>
      <c r="L14" s="60">
        <f>D14-AS14</f>
        <v>0</v>
      </c>
      <c r="M14" s="77"/>
      <c r="N14" s="77"/>
      <c r="O14" s="77"/>
      <c r="P14" s="77"/>
      <c r="Q14" s="55">
        <f t="shared" si="2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55">
        <f>SUM(R14:AR14,M14:P14,G14:K14)</f>
        <v>0</v>
      </c>
      <c r="AT14" s="58">
        <f>L48</f>
        <v>0</v>
      </c>
      <c r="AU14" s="45"/>
    </row>
    <row r="15" spans="1:48" s="61" customFormat="1" ht="15">
      <c r="A15" s="50" t="s">
        <v>36</v>
      </c>
      <c r="B15" s="51" t="s">
        <v>35</v>
      </c>
      <c r="C15" s="58" t="s">
        <v>40</v>
      </c>
      <c r="D15" s="85">
        <v>110.65</v>
      </c>
      <c r="E15" s="59">
        <f>SUM(G15:L15,N15:P15)</f>
        <v>5</v>
      </c>
      <c r="F15" s="55">
        <f t="shared" si="3"/>
        <v>0</v>
      </c>
      <c r="G15" s="77"/>
      <c r="H15" s="77"/>
      <c r="I15" s="77"/>
      <c r="J15" s="77">
        <v>5</v>
      </c>
      <c r="K15" s="77"/>
      <c r="L15" s="77"/>
      <c r="M15" s="60">
        <f>D15-AS15</f>
        <v>100.05000000000001</v>
      </c>
      <c r="N15" s="77"/>
      <c r="O15" s="77"/>
      <c r="P15" s="77"/>
      <c r="Q15" s="55">
        <f t="shared" si="2"/>
        <v>5.6</v>
      </c>
      <c r="R15" s="77"/>
      <c r="S15" s="77"/>
      <c r="T15" s="77"/>
      <c r="U15" s="77"/>
      <c r="V15" s="77"/>
      <c r="W15" s="77"/>
      <c r="X15" s="77">
        <v>0.6</v>
      </c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>
        <v>5</v>
      </c>
      <c r="AL15" s="77"/>
      <c r="AM15" s="77"/>
      <c r="AN15" s="77"/>
      <c r="AO15" s="77"/>
      <c r="AP15" s="77"/>
      <c r="AQ15" s="77"/>
      <c r="AR15" s="77"/>
      <c r="AS15" s="55">
        <f>SUM(R15:AR15,N15:P15,G15:L15)</f>
        <v>10.6</v>
      </c>
      <c r="AT15" s="58">
        <f>M48</f>
        <v>100.05000000000001</v>
      </c>
      <c r="AU15" s="45"/>
    </row>
    <row r="16" spans="1:48" s="61" customFormat="1" ht="15">
      <c r="A16" s="50" t="s">
        <v>37</v>
      </c>
      <c r="B16" s="51" t="s">
        <v>83</v>
      </c>
      <c r="C16" s="58" t="s">
        <v>71</v>
      </c>
      <c r="D16" s="85">
        <v>11.61</v>
      </c>
      <c r="E16" s="59">
        <f>SUM(G16:M16,O16:P16)</f>
        <v>0</v>
      </c>
      <c r="F16" s="55">
        <f t="shared" si="3"/>
        <v>0</v>
      </c>
      <c r="G16" s="77"/>
      <c r="H16" s="77"/>
      <c r="I16" s="77"/>
      <c r="J16" s="77"/>
      <c r="K16" s="77"/>
      <c r="L16" s="77"/>
      <c r="M16" s="77"/>
      <c r="N16" s="60">
        <f>D16-AS16</f>
        <v>11.61</v>
      </c>
      <c r="O16" s="77"/>
      <c r="P16" s="77"/>
      <c r="Q16" s="55">
        <f t="shared" si="2"/>
        <v>0</v>
      </c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55">
        <f>SUM(R16:AR16,O16:P16,G16:M16)</f>
        <v>0</v>
      </c>
      <c r="AT16" s="58">
        <f>N48</f>
        <v>11.61</v>
      </c>
      <c r="AU16" s="45"/>
    </row>
    <row r="17" spans="1:47" s="61" customFormat="1" ht="15">
      <c r="A17" s="50" t="s">
        <v>47</v>
      </c>
      <c r="B17" s="51" t="s">
        <v>45</v>
      </c>
      <c r="C17" s="58" t="s">
        <v>46</v>
      </c>
      <c r="D17" s="85">
        <v>0</v>
      </c>
      <c r="E17" s="59">
        <f>SUM(G17:N17,P17)</f>
        <v>0</v>
      </c>
      <c r="F17" s="55">
        <f t="shared" si="3"/>
        <v>0</v>
      </c>
      <c r="G17" s="77"/>
      <c r="H17" s="77"/>
      <c r="I17" s="77"/>
      <c r="J17" s="77"/>
      <c r="K17" s="77"/>
      <c r="L17" s="77"/>
      <c r="M17" s="77"/>
      <c r="N17" s="77"/>
      <c r="O17" s="60">
        <f>D17-AS17</f>
        <v>0</v>
      </c>
      <c r="P17" s="77"/>
      <c r="Q17" s="55">
        <f t="shared" si="2"/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55">
        <f>SUM(R17:AR17,P17,G17:N17)</f>
        <v>0</v>
      </c>
      <c r="AT17" s="58">
        <f>O48</f>
        <v>0</v>
      </c>
      <c r="AU17" s="45"/>
    </row>
    <row r="18" spans="1:47" s="61" customFormat="1" ht="15">
      <c r="A18" s="50" t="s">
        <v>176</v>
      </c>
      <c r="B18" s="51" t="s">
        <v>52</v>
      </c>
      <c r="C18" s="58" t="s">
        <v>53</v>
      </c>
      <c r="D18" s="85">
        <v>32.71</v>
      </c>
      <c r="E18" s="59">
        <f>SUM(G18:O18)</f>
        <v>0</v>
      </c>
      <c r="F18" s="55">
        <f>SUM(G18:H18)</f>
        <v>0</v>
      </c>
      <c r="G18" s="77"/>
      <c r="H18" s="77"/>
      <c r="I18" s="77"/>
      <c r="J18" s="77"/>
      <c r="K18" s="77"/>
      <c r="L18" s="77"/>
      <c r="M18" s="77"/>
      <c r="N18" s="77"/>
      <c r="O18" s="77"/>
      <c r="P18" s="60">
        <f>D18-AS18</f>
        <v>32.61</v>
      </c>
      <c r="Q18" s="55">
        <f>SUM(R18:AQ18)</f>
        <v>0.1</v>
      </c>
      <c r="R18" s="77"/>
      <c r="S18" s="77"/>
      <c r="T18" s="77"/>
      <c r="U18" s="77"/>
      <c r="V18" s="77"/>
      <c r="W18" s="77"/>
      <c r="X18" s="77"/>
      <c r="Y18" s="77"/>
      <c r="Z18" s="77">
        <v>0.1</v>
      </c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55">
        <f>SUM(R18:AR18,G18:O18)</f>
        <v>0.1</v>
      </c>
      <c r="AT18" s="58">
        <f>P48</f>
        <v>40.61</v>
      </c>
      <c r="AU18" s="45"/>
    </row>
    <row r="19" spans="1:47" s="61" customFormat="1" ht="15">
      <c r="A19" s="50">
        <v>2</v>
      </c>
      <c r="B19" s="50" t="s">
        <v>32</v>
      </c>
      <c r="C19" s="58" t="s">
        <v>24</v>
      </c>
      <c r="D19" s="85">
        <v>248.87</v>
      </c>
      <c r="E19" s="59">
        <f>SUM(G19:P19)</f>
        <v>0</v>
      </c>
      <c r="F19" s="55">
        <f t="shared" ref="F19:F46" si="4">SUM(G19:H19)</f>
        <v>0</v>
      </c>
      <c r="G19" s="55">
        <f>SUM(G20:G45)</f>
        <v>0</v>
      </c>
      <c r="H19" s="55">
        <f t="shared" ref="H19:P19" si="5">SUM(H20:H45)</f>
        <v>0</v>
      </c>
      <c r="I19" s="55">
        <f t="shared" si="5"/>
        <v>0</v>
      </c>
      <c r="J19" s="55">
        <f t="shared" si="5"/>
        <v>0</v>
      </c>
      <c r="K19" s="55">
        <f t="shared" si="5"/>
        <v>0</v>
      </c>
      <c r="L19" s="55">
        <f t="shared" si="5"/>
        <v>0</v>
      </c>
      <c r="M19" s="55">
        <f t="shared" si="5"/>
        <v>0</v>
      </c>
      <c r="N19" s="55">
        <f t="shared" si="5"/>
        <v>0</v>
      </c>
      <c r="O19" s="55">
        <f t="shared" si="5"/>
        <v>0</v>
      </c>
      <c r="P19" s="55">
        <f t="shared" si="5"/>
        <v>0</v>
      </c>
      <c r="Q19" s="60">
        <f>D19-AS19</f>
        <v>221.85</v>
      </c>
      <c r="R19" s="55">
        <f>SUM(R21:R45)</f>
        <v>0</v>
      </c>
      <c r="S19" s="55">
        <f>SUM(S22:S45,S20)</f>
        <v>0</v>
      </c>
      <c r="T19" s="55">
        <f>SUM(T20:T21,T23:T45)</f>
        <v>0</v>
      </c>
      <c r="U19" s="55">
        <f>SUM(U20:U22,U24:U45)</f>
        <v>0</v>
      </c>
      <c r="V19" s="55">
        <f>SUM(V20:V23,V25:V45)</f>
        <v>0</v>
      </c>
      <c r="W19" s="55">
        <f>SUM(W20:W24,W26:W45)</f>
        <v>24.8</v>
      </c>
      <c r="X19" s="55">
        <f>SUM(X20:X25,X27:X45)</f>
        <v>0</v>
      </c>
      <c r="Y19" s="55">
        <f>SUM(Y20:Y26,Y28:Y45)</f>
        <v>0</v>
      </c>
      <c r="Z19" s="55">
        <f>SUM(Z20:Z27,Z29:Z45)</f>
        <v>0.89999999999999991</v>
      </c>
      <c r="AA19" s="55">
        <f>SUM(AA20:AA28,AA30:AA45)</f>
        <v>0</v>
      </c>
      <c r="AB19" s="55">
        <f>SUM(AB20:AB29,AB31:AB45)</f>
        <v>0</v>
      </c>
      <c r="AC19" s="55">
        <f>SUM(AC20:AC30,AC32:AC45)</f>
        <v>0</v>
      </c>
      <c r="AD19" s="55">
        <f>SUM(AD20:AD31,AD33:AD45)</f>
        <v>0.6</v>
      </c>
      <c r="AE19" s="55">
        <f>SUM(AE20:AE32,AE34:AE45)</f>
        <v>0</v>
      </c>
      <c r="AF19" s="55">
        <f>SUM(AF20:AF33,AF35:AF45)</f>
        <v>0.7</v>
      </c>
      <c r="AG19" s="55">
        <f>SUM(AG20:AG34,AG36:AG45)</f>
        <v>0</v>
      </c>
      <c r="AH19" s="55">
        <f>SUM(AH20:AH35,AH37:AH45)</f>
        <v>0</v>
      </c>
      <c r="AI19" s="55">
        <f>SUM(AI20:AI36,AI38:AI45)</f>
        <v>0</v>
      </c>
      <c r="AJ19" s="55">
        <f>SUM(AJ20:AJ37,AJ39:AJ45)</f>
        <v>0</v>
      </c>
      <c r="AK19" s="55">
        <f>SUM(AK20:AK38,AK40:AK45)</f>
        <v>0</v>
      </c>
      <c r="AL19" s="55">
        <f>SUM(AL20:AL39,AL41:AL45)</f>
        <v>0.02</v>
      </c>
      <c r="AM19" s="55">
        <f>SUM(AM20:AM40,AM42:AM45)</f>
        <v>0</v>
      </c>
      <c r="AN19" s="55">
        <f>SUM(AN20:AN41,AN43:AN45)</f>
        <v>0</v>
      </c>
      <c r="AO19" s="55">
        <f>SUM(AO20:AO42,AO44:AO45)</f>
        <v>0</v>
      </c>
      <c r="AP19" s="55">
        <f>SUM(AP20:AP43,AP45)</f>
        <v>0</v>
      </c>
      <c r="AQ19" s="55">
        <f>SUM(AQ20:AQ44)</f>
        <v>0</v>
      </c>
      <c r="AR19" s="55">
        <f>SUM(AR20:AR45)</f>
        <v>0</v>
      </c>
      <c r="AS19" s="55">
        <f>SUM(AS20:AS45)</f>
        <v>27.02</v>
      </c>
      <c r="AT19" s="58">
        <f>Q48</f>
        <v>357.63</v>
      </c>
      <c r="AU19" s="45"/>
    </row>
    <row r="20" spans="1:47" s="61" customFormat="1" ht="15">
      <c r="A20" s="50" t="s">
        <v>17</v>
      </c>
      <c r="B20" s="51" t="s">
        <v>13</v>
      </c>
      <c r="C20" s="58" t="s">
        <v>25</v>
      </c>
      <c r="D20" s="85">
        <v>0</v>
      </c>
      <c r="E20" s="59">
        <f>SUM(G20:P20)</f>
        <v>0</v>
      </c>
      <c r="F20" s="55">
        <f t="shared" si="4"/>
        <v>0</v>
      </c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55">
        <f>SUM(S20:AQ20)</f>
        <v>0</v>
      </c>
      <c r="R20" s="60">
        <f>D20-AS20</f>
        <v>0</v>
      </c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55">
        <f>SUM(S20:AR20,G20:P20)</f>
        <v>0</v>
      </c>
      <c r="AT20" s="58">
        <f>R48</f>
        <v>0</v>
      </c>
      <c r="AU20" s="45"/>
    </row>
    <row r="21" spans="1:47" s="61" customFormat="1" ht="15">
      <c r="A21" s="50" t="s">
        <v>6</v>
      </c>
      <c r="B21" s="51" t="s">
        <v>14</v>
      </c>
      <c r="C21" s="58" t="s">
        <v>26</v>
      </c>
      <c r="D21" s="85">
        <v>0</v>
      </c>
      <c r="E21" s="59">
        <f t="shared" ref="E21:E46" si="6">SUM(G21:P21)</f>
        <v>0</v>
      </c>
      <c r="F21" s="55">
        <f t="shared" si="4"/>
        <v>0</v>
      </c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55">
        <f>SUM(R21,T21:AQ21)</f>
        <v>0</v>
      </c>
      <c r="R21" s="77"/>
      <c r="S21" s="60">
        <f>D21-AS21</f>
        <v>0</v>
      </c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55">
        <f>SUM(T21:AR21,R21,G21:P21)</f>
        <v>0</v>
      </c>
      <c r="AT21" s="58">
        <f>S48</f>
        <v>0</v>
      </c>
      <c r="AU21" s="45"/>
    </row>
    <row r="22" spans="1:47" s="61" customFormat="1" ht="15">
      <c r="A22" s="50" t="s">
        <v>7</v>
      </c>
      <c r="B22" s="51" t="s">
        <v>15</v>
      </c>
      <c r="C22" s="58" t="s">
        <v>118</v>
      </c>
      <c r="D22" s="85">
        <v>0</v>
      </c>
      <c r="E22" s="59">
        <f t="shared" si="6"/>
        <v>0</v>
      </c>
      <c r="F22" s="55">
        <f t="shared" si="4"/>
        <v>0</v>
      </c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55">
        <f>SUM(R22:S22,U22:AQ22)</f>
        <v>0</v>
      </c>
      <c r="R22" s="77"/>
      <c r="S22" s="77"/>
      <c r="T22" s="60">
        <f>D22-AS22</f>
        <v>0</v>
      </c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5">
        <f>SUM(U22:AR22,R22:S22,G22:P22)</f>
        <v>0</v>
      </c>
      <c r="AT22" s="58">
        <f>T48</f>
        <v>0</v>
      </c>
      <c r="AU22" s="45"/>
    </row>
    <row r="23" spans="1:47" s="61" customFormat="1" ht="15">
      <c r="A23" s="50" t="s">
        <v>8</v>
      </c>
      <c r="B23" s="51" t="s">
        <v>80</v>
      </c>
      <c r="C23" s="58" t="s">
        <v>121</v>
      </c>
      <c r="D23" s="85">
        <v>0</v>
      </c>
      <c r="E23" s="59">
        <f t="shared" si="6"/>
        <v>0</v>
      </c>
      <c r="F23" s="55">
        <f t="shared" si="4"/>
        <v>0</v>
      </c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55">
        <f>SUM(R23:T23,V23:AQ23)</f>
        <v>0</v>
      </c>
      <c r="R23" s="77"/>
      <c r="S23" s="77"/>
      <c r="T23" s="77"/>
      <c r="U23" s="60">
        <f>D23-AS23</f>
        <v>0</v>
      </c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55">
        <f>SUM(V23:AR23,R23:T23,G23:P23)</f>
        <v>0</v>
      </c>
      <c r="AT23" s="58">
        <f>U48</f>
        <v>0</v>
      </c>
      <c r="AU23" s="45"/>
    </row>
    <row r="24" spans="1:47" s="61" customFormat="1" ht="15">
      <c r="A24" s="50" t="s">
        <v>9</v>
      </c>
      <c r="B24" s="51" t="s">
        <v>84</v>
      </c>
      <c r="C24" s="58" t="s">
        <v>122</v>
      </c>
      <c r="D24" s="85">
        <v>0</v>
      </c>
      <c r="E24" s="59">
        <f t="shared" si="6"/>
        <v>0</v>
      </c>
      <c r="F24" s="55">
        <f t="shared" si="4"/>
        <v>0</v>
      </c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55">
        <f>SUM(R24:U24,W24:AQ24)</f>
        <v>0</v>
      </c>
      <c r="R24" s="77"/>
      <c r="S24" s="77"/>
      <c r="T24" s="77"/>
      <c r="U24" s="77"/>
      <c r="V24" s="60">
        <f>D24-AS24</f>
        <v>0</v>
      </c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55">
        <f>SUM(W24:AR24,R24:U24,G24:P24)</f>
        <v>0</v>
      </c>
      <c r="AT24" s="58">
        <f>V48</f>
        <v>0</v>
      </c>
      <c r="AU24" s="45"/>
    </row>
    <row r="25" spans="1:47" s="61" customFormat="1" ht="15">
      <c r="A25" s="50" t="s">
        <v>10</v>
      </c>
      <c r="B25" s="51" t="s">
        <v>85</v>
      </c>
      <c r="C25" s="58" t="s">
        <v>120</v>
      </c>
      <c r="D25" s="85">
        <v>0.15</v>
      </c>
      <c r="E25" s="59">
        <f t="shared" si="6"/>
        <v>0</v>
      </c>
      <c r="F25" s="55">
        <f t="shared" si="4"/>
        <v>0</v>
      </c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55">
        <f>SUM(R25:V25,X25:AQ25)</f>
        <v>0</v>
      </c>
      <c r="R25" s="77"/>
      <c r="S25" s="77"/>
      <c r="T25" s="77"/>
      <c r="U25" s="77"/>
      <c r="V25" s="77"/>
      <c r="W25" s="60">
        <f>D25-AS25</f>
        <v>0.15</v>
      </c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55">
        <f>SUM(X25:AR25,R25:V25,G25:P25)</f>
        <v>0</v>
      </c>
      <c r="AT25" s="58">
        <f>W48</f>
        <v>98.460000000000008</v>
      </c>
      <c r="AU25" s="45"/>
    </row>
    <row r="26" spans="1:47" s="61" customFormat="1" ht="18">
      <c r="A26" s="50" t="s">
        <v>18</v>
      </c>
      <c r="B26" s="51" t="s">
        <v>86</v>
      </c>
      <c r="C26" s="58" t="s">
        <v>48</v>
      </c>
      <c r="D26" s="85">
        <v>0.7</v>
      </c>
      <c r="E26" s="59">
        <f t="shared" si="6"/>
        <v>0</v>
      </c>
      <c r="F26" s="55">
        <f t="shared" si="4"/>
        <v>0</v>
      </c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55">
        <f>SUM(R26:W26,Y26:AQ26)</f>
        <v>0</v>
      </c>
      <c r="R26" s="77"/>
      <c r="S26" s="77"/>
      <c r="T26" s="77"/>
      <c r="U26" s="77"/>
      <c r="V26" s="77"/>
      <c r="W26" s="77"/>
      <c r="X26" s="60">
        <f>D26-AS26</f>
        <v>0.7</v>
      </c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55">
        <f>SUM(Y26:AR26,R26:W26,G26:P26)</f>
        <v>0</v>
      </c>
      <c r="AT26" s="58">
        <f>X48</f>
        <v>3.3</v>
      </c>
      <c r="AU26" s="45"/>
    </row>
    <row r="27" spans="1:47" s="61" customFormat="1" ht="20.25" customHeight="1">
      <c r="A27" s="50" t="s">
        <v>19</v>
      </c>
      <c r="B27" s="51" t="s">
        <v>87</v>
      </c>
      <c r="C27" s="58" t="s">
        <v>41</v>
      </c>
      <c r="D27" s="85">
        <v>13.39</v>
      </c>
      <c r="E27" s="59">
        <f t="shared" si="6"/>
        <v>0</v>
      </c>
      <c r="F27" s="55">
        <f t="shared" si="4"/>
        <v>0</v>
      </c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55">
        <f>SUM(R27:X27,Z27:AQ27)</f>
        <v>0</v>
      </c>
      <c r="R27" s="77"/>
      <c r="S27" s="77"/>
      <c r="T27" s="77"/>
      <c r="U27" s="77"/>
      <c r="V27" s="77"/>
      <c r="W27" s="77"/>
      <c r="X27" s="77"/>
      <c r="Y27" s="60">
        <f>D27-AS27</f>
        <v>13.39</v>
      </c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55">
        <f>SUM(Z27:AR27,R27:X27,G27:P27)</f>
        <v>0</v>
      </c>
      <c r="AT27" s="58">
        <f>Y48</f>
        <v>13.39</v>
      </c>
      <c r="AU27" s="45"/>
    </row>
    <row r="28" spans="1:47" s="61" customFormat="1" ht="20.25" customHeight="1">
      <c r="A28" s="50" t="s">
        <v>42</v>
      </c>
      <c r="B28" s="51" t="s">
        <v>126</v>
      </c>
      <c r="C28" s="58" t="s">
        <v>27</v>
      </c>
      <c r="D28" s="85">
        <v>110.8</v>
      </c>
      <c r="E28" s="59">
        <f t="shared" si="6"/>
        <v>0</v>
      </c>
      <c r="F28" s="55">
        <f t="shared" si="4"/>
        <v>0</v>
      </c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55">
        <f>SUM(R28:Y28,AA28:AQ28)</f>
        <v>3.82</v>
      </c>
      <c r="R28" s="77"/>
      <c r="S28" s="77"/>
      <c r="T28" s="77"/>
      <c r="U28" s="77"/>
      <c r="V28" s="77"/>
      <c r="W28" s="77">
        <v>2.5</v>
      </c>
      <c r="X28" s="77"/>
      <c r="Y28" s="77"/>
      <c r="Z28" s="60">
        <f>D28-AS28</f>
        <v>106.98</v>
      </c>
      <c r="AA28" s="77"/>
      <c r="AB28" s="77"/>
      <c r="AC28" s="77"/>
      <c r="AD28" s="77">
        <v>0.6</v>
      </c>
      <c r="AE28" s="77"/>
      <c r="AF28" s="77">
        <v>0.7</v>
      </c>
      <c r="AG28" s="77"/>
      <c r="AH28" s="77"/>
      <c r="AI28" s="77"/>
      <c r="AJ28" s="77"/>
      <c r="AK28" s="77"/>
      <c r="AL28" s="77">
        <v>0.02</v>
      </c>
      <c r="AM28" s="77"/>
      <c r="AN28" s="77"/>
      <c r="AO28" s="77"/>
      <c r="AP28" s="77"/>
      <c r="AQ28" s="77"/>
      <c r="AR28" s="77"/>
      <c r="AS28" s="55">
        <f>SUM(AA28:AR28,R28:Y28,G28:P28)</f>
        <v>3.82</v>
      </c>
      <c r="AT28" s="58">
        <f>Z48</f>
        <v>127.38</v>
      </c>
      <c r="AU28" s="45"/>
    </row>
    <row r="29" spans="1:47" s="61" customFormat="1" ht="15">
      <c r="A29" s="50" t="s">
        <v>125</v>
      </c>
      <c r="B29" s="51" t="s">
        <v>101</v>
      </c>
      <c r="C29" s="51" t="s">
        <v>140</v>
      </c>
      <c r="D29" s="85">
        <v>0</v>
      </c>
      <c r="E29" s="59">
        <f t="shared" si="6"/>
        <v>0</v>
      </c>
      <c r="F29" s="55">
        <f t="shared" si="4"/>
        <v>0</v>
      </c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55">
        <f>SUM(R29:Z29,AB29:AQ29)</f>
        <v>0</v>
      </c>
      <c r="R29" s="77"/>
      <c r="S29" s="77"/>
      <c r="T29" s="77"/>
      <c r="U29" s="77"/>
      <c r="V29" s="77"/>
      <c r="W29" s="77"/>
      <c r="X29" s="77"/>
      <c r="Y29" s="77"/>
      <c r="Z29" s="77"/>
      <c r="AA29" s="60">
        <f>D29-AS29</f>
        <v>0</v>
      </c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55">
        <f>SUM(AB29:AR29,R29:Z29,G29:P29)</f>
        <v>0</v>
      </c>
      <c r="AT29" s="58">
        <f>AA48</f>
        <v>0</v>
      </c>
      <c r="AU29" s="45"/>
    </row>
    <row r="30" spans="1:47" s="61" customFormat="1" ht="15">
      <c r="A30" s="50" t="s">
        <v>167</v>
      </c>
      <c r="B30" s="51" t="s">
        <v>116</v>
      </c>
      <c r="C30" s="58" t="s">
        <v>119</v>
      </c>
      <c r="D30" s="85">
        <v>0</v>
      </c>
      <c r="E30" s="59">
        <f t="shared" si="6"/>
        <v>0</v>
      </c>
      <c r="F30" s="55">
        <f t="shared" si="4"/>
        <v>0</v>
      </c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55">
        <f>SUM(R30:AA30,AC30:AQ30)</f>
        <v>0</v>
      </c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60">
        <f>D30-AS30</f>
        <v>0</v>
      </c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55">
        <f>SUM(AC30:AR30,R30:AA30,G30:P30)</f>
        <v>0</v>
      </c>
      <c r="AT30" s="58">
        <f>AB48</f>
        <v>0</v>
      </c>
      <c r="AU30" s="45"/>
    </row>
    <row r="31" spans="1:47" s="61" customFormat="1" ht="15">
      <c r="A31" s="50" t="s">
        <v>168</v>
      </c>
      <c r="B31" s="51" t="s">
        <v>81</v>
      </c>
      <c r="C31" s="58" t="s">
        <v>70</v>
      </c>
      <c r="D31" s="85">
        <v>0</v>
      </c>
      <c r="E31" s="59">
        <f t="shared" si="6"/>
        <v>0</v>
      </c>
      <c r="F31" s="55">
        <f t="shared" si="4"/>
        <v>0</v>
      </c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55">
        <f>SUM(R31:AB31,AD31:AQ31)</f>
        <v>0</v>
      </c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60">
        <f>D31-AS31</f>
        <v>0</v>
      </c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55">
        <f>SUM(AD31:AR31,R31:AB31,G31:P31)</f>
        <v>0</v>
      </c>
      <c r="AT31" s="58">
        <f>AC48</f>
        <v>0</v>
      </c>
      <c r="AU31" s="45"/>
    </row>
    <row r="32" spans="1:47" s="61" customFormat="1" ht="15">
      <c r="A32" s="50" t="s">
        <v>169</v>
      </c>
      <c r="B32" s="51" t="s">
        <v>88</v>
      </c>
      <c r="C32" s="58" t="s">
        <v>93</v>
      </c>
      <c r="D32" s="85">
        <v>54.61</v>
      </c>
      <c r="E32" s="59">
        <f t="shared" si="6"/>
        <v>0</v>
      </c>
      <c r="F32" s="55">
        <f t="shared" si="4"/>
        <v>0</v>
      </c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55">
        <f>SUM(R32:AC32,AE32:AQ32)</f>
        <v>0.5</v>
      </c>
      <c r="R32" s="77"/>
      <c r="S32" s="77"/>
      <c r="T32" s="77"/>
      <c r="U32" s="77"/>
      <c r="V32" s="77"/>
      <c r="W32" s="77"/>
      <c r="X32" s="77"/>
      <c r="Y32" s="77"/>
      <c r="Z32" s="77">
        <v>0.5</v>
      </c>
      <c r="AA32" s="77"/>
      <c r="AB32" s="77"/>
      <c r="AC32" s="77"/>
      <c r="AD32" s="60">
        <f>D32-AS32</f>
        <v>54.11</v>
      </c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55">
        <f>SUM(AE32:AR32,R32:AC32,G32:P32)</f>
        <v>0.5</v>
      </c>
      <c r="AT32" s="58">
        <f>AD48</f>
        <v>58.86</v>
      </c>
      <c r="AU32" s="45"/>
    </row>
    <row r="33" spans="1:47" s="61" customFormat="1" ht="15">
      <c r="A33" s="50" t="s">
        <v>170</v>
      </c>
      <c r="B33" s="51" t="s">
        <v>89</v>
      </c>
      <c r="C33" s="58" t="s">
        <v>94</v>
      </c>
      <c r="D33" s="85">
        <v>0</v>
      </c>
      <c r="E33" s="59">
        <f t="shared" si="6"/>
        <v>0</v>
      </c>
      <c r="F33" s="55">
        <f t="shared" si="4"/>
        <v>0</v>
      </c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55">
        <f>SUM(R33:AD33,AF33:AQ33)</f>
        <v>0</v>
      </c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60">
        <f>D33-AS33</f>
        <v>0</v>
      </c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55">
        <f>SUM(AF33:AR33,R33:AD33,G33:P33)</f>
        <v>0</v>
      </c>
      <c r="AT33" s="58">
        <f>AE48</f>
        <v>0</v>
      </c>
      <c r="AU33" s="45"/>
    </row>
    <row r="34" spans="1:47" s="61" customFormat="1" ht="15">
      <c r="A34" s="50" t="s">
        <v>171</v>
      </c>
      <c r="B34" s="51" t="s">
        <v>90</v>
      </c>
      <c r="C34" s="58" t="s">
        <v>98</v>
      </c>
      <c r="D34" s="85">
        <v>0.6</v>
      </c>
      <c r="E34" s="59">
        <f t="shared" si="6"/>
        <v>0</v>
      </c>
      <c r="F34" s="55">
        <f t="shared" si="4"/>
        <v>0</v>
      </c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55">
        <f>SUM(R34:AE34,AG34:AQ34)</f>
        <v>0</v>
      </c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60">
        <f>D34-AS34</f>
        <v>0.6</v>
      </c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55">
        <f>SUM(AG34:AR34,R34:AE34,G34:P34)</f>
        <v>0</v>
      </c>
      <c r="AT34" s="58">
        <f>AF48</f>
        <v>1.2999999999999998</v>
      </c>
      <c r="AU34" s="45"/>
    </row>
    <row r="35" spans="1:47" s="61" customFormat="1" ht="18">
      <c r="A35" s="50" t="s">
        <v>172</v>
      </c>
      <c r="B35" s="51" t="s">
        <v>113</v>
      </c>
      <c r="C35" s="58" t="s">
        <v>95</v>
      </c>
      <c r="D35" s="85">
        <v>0</v>
      </c>
      <c r="E35" s="59">
        <f t="shared" si="6"/>
        <v>0</v>
      </c>
      <c r="F35" s="55">
        <f t="shared" si="4"/>
        <v>0</v>
      </c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55">
        <f>SUM(R35:AF35,AH35:AQ35)</f>
        <v>0</v>
      </c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60">
        <f>D35-AS35</f>
        <v>0</v>
      </c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55">
        <f>SUM(AH35:AR35,R35:AF35,G35:P35)</f>
        <v>0</v>
      </c>
      <c r="AT35" s="58">
        <f>AG48</f>
        <v>0</v>
      </c>
      <c r="AU35" s="45"/>
    </row>
    <row r="36" spans="1:47" s="61" customFormat="1" ht="15">
      <c r="A36" s="50" t="s">
        <v>173</v>
      </c>
      <c r="B36" s="51" t="s">
        <v>117</v>
      </c>
      <c r="C36" s="58" t="s">
        <v>114</v>
      </c>
      <c r="D36" s="85">
        <v>0</v>
      </c>
      <c r="E36" s="59">
        <f t="shared" si="6"/>
        <v>0</v>
      </c>
      <c r="F36" s="55">
        <f t="shared" si="4"/>
        <v>0</v>
      </c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55">
        <f>SUM(R36:AG36,AI36:AQ36)</f>
        <v>0</v>
      </c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60">
        <f>D36-AS36</f>
        <v>0</v>
      </c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55">
        <f>SUM(AI36:AR36,R36:AG36,G36:P36)</f>
        <v>0</v>
      </c>
      <c r="AT36" s="58">
        <f>AH48</f>
        <v>0</v>
      </c>
      <c r="AU36" s="45"/>
    </row>
    <row r="37" spans="1:47" s="61" customFormat="1" ht="15">
      <c r="A37" s="50" t="s">
        <v>174</v>
      </c>
      <c r="B37" s="51" t="s">
        <v>91</v>
      </c>
      <c r="C37" s="58" t="s">
        <v>96</v>
      </c>
      <c r="D37" s="85">
        <v>0.32</v>
      </c>
      <c r="E37" s="59">
        <f t="shared" si="6"/>
        <v>0</v>
      </c>
      <c r="F37" s="55">
        <f t="shared" si="4"/>
        <v>0</v>
      </c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55">
        <f>SUM(R37:AH37,AJ37:AQ37)</f>
        <v>0</v>
      </c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60">
        <f>D37-AS37</f>
        <v>0.32</v>
      </c>
      <c r="AJ37" s="77"/>
      <c r="AK37" s="77"/>
      <c r="AL37" s="77"/>
      <c r="AM37" s="77"/>
      <c r="AN37" s="77"/>
      <c r="AO37" s="77"/>
      <c r="AP37" s="77"/>
      <c r="AQ37" s="77"/>
      <c r="AR37" s="77"/>
      <c r="AS37" s="55">
        <f>SUM(AJ37:AR37,R37:AH37,G37:P37)</f>
        <v>0</v>
      </c>
      <c r="AT37" s="58">
        <f>AI48</f>
        <v>0.32</v>
      </c>
      <c r="AU37" s="45"/>
    </row>
    <row r="38" spans="1:47" s="61" customFormat="1" ht="18">
      <c r="A38" s="50" t="s">
        <v>175</v>
      </c>
      <c r="B38" s="51" t="s">
        <v>92</v>
      </c>
      <c r="C38" s="58" t="s">
        <v>43</v>
      </c>
      <c r="D38" s="85">
        <v>15.15</v>
      </c>
      <c r="E38" s="59">
        <f t="shared" si="6"/>
        <v>0</v>
      </c>
      <c r="F38" s="55">
        <f t="shared" si="4"/>
        <v>0</v>
      </c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55">
        <f>SUM(R38:AI38,AK38:AQ38)</f>
        <v>0</v>
      </c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60">
        <f>D38-AS38</f>
        <v>15.15</v>
      </c>
      <c r="AK38" s="77"/>
      <c r="AL38" s="77"/>
      <c r="AM38" s="77"/>
      <c r="AN38" s="77"/>
      <c r="AO38" s="77"/>
      <c r="AP38" s="77"/>
      <c r="AQ38" s="77"/>
      <c r="AR38" s="77"/>
      <c r="AS38" s="55">
        <f>SUM(AK38:AR38,R38:AI38,G38:P38)</f>
        <v>0</v>
      </c>
      <c r="AT38" s="58">
        <f>AJ48</f>
        <v>17.649999999999999</v>
      </c>
      <c r="AU38" s="45"/>
    </row>
    <row r="39" spans="1:47" s="61" customFormat="1" ht="18">
      <c r="A39" s="50" t="s">
        <v>177</v>
      </c>
      <c r="B39" s="51" t="s">
        <v>99</v>
      </c>
      <c r="C39" s="58" t="s">
        <v>49</v>
      </c>
      <c r="D39" s="85">
        <v>0</v>
      </c>
      <c r="E39" s="59">
        <f t="shared" si="6"/>
        <v>0</v>
      </c>
      <c r="F39" s="55">
        <f t="shared" si="4"/>
        <v>0</v>
      </c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55">
        <f>SUM(R39:AJ39,AL39:AQ39)</f>
        <v>0</v>
      </c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60">
        <f>D39-AS39</f>
        <v>0</v>
      </c>
      <c r="AL39" s="77"/>
      <c r="AM39" s="77"/>
      <c r="AN39" s="77"/>
      <c r="AO39" s="77"/>
      <c r="AP39" s="77"/>
      <c r="AQ39" s="77"/>
      <c r="AR39" s="77"/>
      <c r="AS39" s="55">
        <f>SUM(AL39:AR39,R39:AJ39,G39:P39)</f>
        <v>0</v>
      </c>
      <c r="AT39" s="58">
        <f>AK48</f>
        <v>5</v>
      </c>
      <c r="AU39" s="45"/>
    </row>
    <row r="40" spans="1:47" s="61" customFormat="1" ht="15">
      <c r="A40" s="50" t="s">
        <v>178</v>
      </c>
      <c r="B40" s="51" t="s">
        <v>144</v>
      </c>
      <c r="C40" s="58" t="s">
        <v>142</v>
      </c>
      <c r="D40" s="85">
        <v>0.98</v>
      </c>
      <c r="E40" s="59">
        <f t="shared" si="6"/>
        <v>0</v>
      </c>
      <c r="F40" s="55">
        <f t="shared" si="4"/>
        <v>0</v>
      </c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55">
        <f>SUM(R40:AK40,AM40:AQ40)</f>
        <v>0</v>
      </c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60">
        <f>D40-AS40</f>
        <v>0.98</v>
      </c>
      <c r="AM40" s="77"/>
      <c r="AN40" s="77"/>
      <c r="AO40" s="77"/>
      <c r="AP40" s="77"/>
      <c r="AQ40" s="77"/>
      <c r="AR40" s="77"/>
      <c r="AS40" s="55">
        <f>SUM(AM40:AR40,R40:AK40,G40:P40)</f>
        <v>0</v>
      </c>
      <c r="AT40" s="58">
        <f>AL48</f>
        <v>2.5</v>
      </c>
      <c r="AU40" s="45"/>
    </row>
    <row r="41" spans="1:47" s="61" customFormat="1" ht="18">
      <c r="A41" s="50" t="s">
        <v>179</v>
      </c>
      <c r="B41" s="51" t="s">
        <v>145</v>
      </c>
      <c r="C41" s="58" t="s">
        <v>143</v>
      </c>
      <c r="D41" s="85">
        <v>0</v>
      </c>
      <c r="E41" s="59">
        <f t="shared" si="6"/>
        <v>0</v>
      </c>
      <c r="F41" s="55">
        <f t="shared" si="4"/>
        <v>0</v>
      </c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55">
        <f>SUM(R41:AL41,AN41:AQ41)</f>
        <v>0</v>
      </c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60">
        <f>D41-AS41</f>
        <v>0</v>
      </c>
      <c r="AN41" s="77"/>
      <c r="AO41" s="77"/>
      <c r="AP41" s="77"/>
      <c r="AQ41" s="77"/>
      <c r="AR41" s="77"/>
      <c r="AS41" s="55">
        <f>SUM(AN41:AR41,R41:AL41,G41:P41)</f>
        <v>0</v>
      </c>
      <c r="AT41" s="58">
        <f>AM48</f>
        <v>0</v>
      </c>
      <c r="AU41" s="45"/>
    </row>
    <row r="42" spans="1:47" s="61" customFormat="1" ht="15">
      <c r="A42" s="50" t="s">
        <v>180</v>
      </c>
      <c r="B42" s="51" t="s">
        <v>141</v>
      </c>
      <c r="C42" s="58" t="s">
        <v>100</v>
      </c>
      <c r="D42" s="85">
        <v>0.18</v>
      </c>
      <c r="E42" s="59">
        <f t="shared" si="6"/>
        <v>0</v>
      </c>
      <c r="F42" s="55">
        <f t="shared" si="4"/>
        <v>0</v>
      </c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55">
        <f>SUM(R42:AM42,AO42:AQ42)</f>
        <v>0</v>
      </c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60">
        <f>D42-AS42</f>
        <v>0.18</v>
      </c>
      <c r="AO42" s="77"/>
      <c r="AP42" s="77"/>
      <c r="AQ42" s="77"/>
      <c r="AR42" s="77"/>
      <c r="AS42" s="55">
        <f>SUM(AO42:AR42,R42:AM42,G42:P42)</f>
        <v>0</v>
      </c>
      <c r="AT42" s="58">
        <f>AN48</f>
        <v>0.18</v>
      </c>
      <c r="AU42" s="45"/>
    </row>
    <row r="43" spans="1:47" s="61" customFormat="1" ht="15">
      <c r="A43" s="50" t="s">
        <v>181</v>
      </c>
      <c r="B43" s="51" t="s">
        <v>147</v>
      </c>
      <c r="C43" s="58" t="s">
        <v>148</v>
      </c>
      <c r="D43" s="85">
        <v>46.04</v>
      </c>
      <c r="E43" s="59">
        <f t="shared" si="6"/>
        <v>0</v>
      </c>
      <c r="F43" s="55">
        <f t="shared" si="4"/>
        <v>0</v>
      </c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55">
        <f>SUM(R43:AN43,AP43:AQ43)</f>
        <v>20.5</v>
      </c>
      <c r="R43" s="77"/>
      <c r="S43" s="77"/>
      <c r="T43" s="77"/>
      <c r="U43" s="77"/>
      <c r="V43" s="77"/>
      <c r="W43" s="77">
        <v>20.3</v>
      </c>
      <c r="X43" s="77"/>
      <c r="Y43" s="77"/>
      <c r="Z43" s="77">
        <v>0.2</v>
      </c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60">
        <f>D43-AS43</f>
        <v>25.54</v>
      </c>
      <c r="AP43" s="77"/>
      <c r="AQ43" s="77"/>
      <c r="AR43" s="77"/>
      <c r="AS43" s="55">
        <f>SUM(AP43:AR43,R43:AN43,G43:P43)</f>
        <v>20.5</v>
      </c>
      <c r="AT43" s="58">
        <f>AO48</f>
        <v>25.54</v>
      </c>
      <c r="AU43" s="45"/>
    </row>
    <row r="44" spans="1:47" s="61" customFormat="1" ht="15">
      <c r="A44" s="50" t="s">
        <v>182</v>
      </c>
      <c r="B44" s="51" t="s">
        <v>146</v>
      </c>
      <c r="C44" s="58" t="s">
        <v>149</v>
      </c>
      <c r="D44" s="85">
        <v>2.27</v>
      </c>
      <c r="E44" s="59">
        <f t="shared" si="6"/>
        <v>0</v>
      </c>
      <c r="F44" s="55">
        <f t="shared" si="4"/>
        <v>0</v>
      </c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55">
        <f>SUM(R44:AO44,AQ44)</f>
        <v>0.2</v>
      </c>
      <c r="R44" s="77"/>
      <c r="S44" s="77"/>
      <c r="T44" s="77"/>
      <c r="U44" s="77"/>
      <c r="V44" s="77"/>
      <c r="W44" s="77"/>
      <c r="X44" s="77"/>
      <c r="Y44" s="77"/>
      <c r="Z44" s="77">
        <v>0.2</v>
      </c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60">
        <f>D44-AS44</f>
        <v>2.0699999999999998</v>
      </c>
      <c r="AQ44" s="77"/>
      <c r="AR44" s="77"/>
      <c r="AS44" s="55">
        <f>SUM(AQ44:AR44,R44:AO44,G44:P44)</f>
        <v>0.2</v>
      </c>
      <c r="AT44" s="58">
        <f>AP48</f>
        <v>2.0699999999999998</v>
      </c>
      <c r="AU44" s="45"/>
    </row>
    <row r="45" spans="1:47" s="61" customFormat="1" ht="15">
      <c r="A45" s="50" t="s">
        <v>183</v>
      </c>
      <c r="B45" s="51" t="s">
        <v>74</v>
      </c>
      <c r="C45" s="58" t="s">
        <v>75</v>
      </c>
      <c r="D45" s="85">
        <v>3.67</v>
      </c>
      <c r="E45" s="59">
        <f t="shared" si="6"/>
        <v>0</v>
      </c>
      <c r="F45" s="55">
        <f t="shared" si="4"/>
        <v>0</v>
      </c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55">
        <f>SUM(R45:AP45)</f>
        <v>2</v>
      </c>
      <c r="R45" s="77"/>
      <c r="S45" s="77"/>
      <c r="T45" s="77"/>
      <c r="U45" s="77"/>
      <c r="V45" s="77"/>
      <c r="W45" s="77">
        <v>2</v>
      </c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60">
        <f>D45-AS45</f>
        <v>1.67</v>
      </c>
      <c r="AR45" s="77"/>
      <c r="AS45" s="55">
        <f>SUM(AR45,R45:AP45,G45:P45)</f>
        <v>2</v>
      </c>
      <c r="AT45" s="58">
        <f>AQ48</f>
        <v>1.67</v>
      </c>
      <c r="AU45" s="45"/>
    </row>
    <row r="46" spans="1:47" s="61" customFormat="1" ht="15">
      <c r="A46" s="63">
        <v>3</v>
      </c>
      <c r="B46" s="64" t="s">
        <v>69</v>
      </c>
      <c r="C46" s="65" t="s">
        <v>82</v>
      </c>
      <c r="D46" s="85">
        <v>36.08</v>
      </c>
      <c r="E46" s="59">
        <f t="shared" si="6"/>
        <v>0</v>
      </c>
      <c r="F46" s="55">
        <f t="shared" si="4"/>
        <v>0</v>
      </c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55">
        <f>SUM(R46:AQ46)</f>
        <v>33.71</v>
      </c>
      <c r="R46" s="77"/>
      <c r="S46" s="77"/>
      <c r="T46" s="77"/>
      <c r="U46" s="77"/>
      <c r="V46" s="77"/>
      <c r="W46" s="77">
        <v>29.51</v>
      </c>
      <c r="X46" s="77">
        <v>2</v>
      </c>
      <c r="Y46" s="77"/>
      <c r="Z46" s="77">
        <v>1.2</v>
      </c>
      <c r="AA46" s="77"/>
      <c r="AB46" s="77"/>
      <c r="AC46" s="77"/>
      <c r="AD46" s="77">
        <v>0.5</v>
      </c>
      <c r="AE46" s="77"/>
      <c r="AF46" s="77"/>
      <c r="AG46" s="77"/>
      <c r="AH46" s="77"/>
      <c r="AI46" s="77"/>
      <c r="AJ46" s="77">
        <v>0.5</v>
      </c>
      <c r="AK46" s="77"/>
      <c r="AL46" s="77"/>
      <c r="AM46" s="77"/>
      <c r="AN46" s="77"/>
      <c r="AO46" s="77"/>
      <c r="AP46" s="77"/>
      <c r="AQ46" s="77"/>
      <c r="AR46" s="60">
        <f>D46-AS46</f>
        <v>2.3699999999999974</v>
      </c>
      <c r="AS46" s="55">
        <f>SUM(R46:AQ46,G46:P46)</f>
        <v>33.71</v>
      </c>
      <c r="AT46" s="58">
        <f>AR48</f>
        <v>2.3699999999999974</v>
      </c>
      <c r="AU46" s="45"/>
    </row>
    <row r="47" spans="1:47" ht="16.5" customHeight="1">
      <c r="A47" s="66"/>
      <c r="B47" s="67" t="s">
        <v>110</v>
      </c>
      <c r="C47" s="68"/>
      <c r="D47" s="62"/>
      <c r="E47" s="55">
        <f>SUM(G47:P47)</f>
        <v>13</v>
      </c>
      <c r="F47" s="55">
        <f>SUM(G47:H47)</f>
        <v>0</v>
      </c>
      <c r="G47" s="55">
        <f>SUM(G20:G46,G10:G18)</f>
        <v>0</v>
      </c>
      <c r="H47" s="55">
        <f>SUM(H20:H46,H11:H18,H9)</f>
        <v>0</v>
      </c>
      <c r="I47" s="55">
        <f>SUM(I20:I46,I12:I18,I9:I10)</f>
        <v>0</v>
      </c>
      <c r="J47" s="55">
        <f>SUM(J20:J46,J13:J18,J9:J11)</f>
        <v>5</v>
      </c>
      <c r="K47" s="55">
        <f>SUM(K20:K46,K14:K18,K9:K12)</f>
        <v>0</v>
      </c>
      <c r="L47" s="55">
        <f>SUM(L20:L46,L15:L18,L9:L13)</f>
        <v>0</v>
      </c>
      <c r="M47" s="55">
        <f>SUM(M20:M46,M16:M18,M9:M14)</f>
        <v>0</v>
      </c>
      <c r="N47" s="55">
        <f>SUM(N20:N46,N17:N18,N9:N15)</f>
        <v>0</v>
      </c>
      <c r="O47" s="55">
        <f>SUM(O20:O46,O18,O9:O16)</f>
        <v>0</v>
      </c>
      <c r="P47" s="55">
        <f>SUM(P20:P46,P9:P17)</f>
        <v>8</v>
      </c>
      <c r="Q47" s="55">
        <f>SUM(R47:AQ47)</f>
        <v>135.78</v>
      </c>
      <c r="R47" s="55">
        <f>SUM(R21:R46,R9:R18)</f>
        <v>0</v>
      </c>
      <c r="S47" s="55">
        <f>SUM(S22:S46,S20,S9:S18)</f>
        <v>0</v>
      </c>
      <c r="T47" s="55">
        <f>SUM(T23:T46,T20:T21,T9:T18)</f>
        <v>0</v>
      </c>
      <c r="U47" s="55">
        <f>SUM(U24:U46,U20:U22,U9:U18)</f>
        <v>0</v>
      </c>
      <c r="V47" s="55">
        <f>SUM(V25:V46,V20:V23,V9:V18)</f>
        <v>0</v>
      </c>
      <c r="W47" s="55">
        <f>SUM(W26:W46,W20:W24,W9:W18)</f>
        <v>98.31</v>
      </c>
      <c r="X47" s="55">
        <f>SUM(X27:X46,X20:X25,X9:X18)</f>
        <v>2.6</v>
      </c>
      <c r="Y47" s="55">
        <f>SUM(Y28:Y46,Y20:Y26,Y9:Y18)</f>
        <v>0</v>
      </c>
      <c r="Z47" s="55">
        <f>SUM(Z29:Z46,Z20:Z27,Z9:Z18)</f>
        <v>20.399999999999999</v>
      </c>
      <c r="AA47" s="55">
        <f>SUM(AA30:AA46,AA20:AA28,AA9:AA18)</f>
        <v>0</v>
      </c>
      <c r="AB47" s="55">
        <f>SUM(AB31:AB46,AB20:AB29,AB9:AB18)</f>
        <v>0</v>
      </c>
      <c r="AC47" s="55">
        <f>SUM(AC32:AC46,AC20:AC30,AC9:AC18)</f>
        <v>0</v>
      </c>
      <c r="AD47" s="55">
        <f>SUM(AD33:AD46,AD20:AD31,AD9:AD18)</f>
        <v>4.75</v>
      </c>
      <c r="AE47" s="55">
        <f>SUM(AE34:AE46,AE20:AE32,AE9:AE18)</f>
        <v>0</v>
      </c>
      <c r="AF47" s="55">
        <f>SUM(AF35:AF46,AF20:AF33,AF9:AF18)</f>
        <v>0.7</v>
      </c>
      <c r="AG47" s="55">
        <f>SUM(AG36:AG46,AG20:AG34,AG9:AG18)</f>
        <v>0</v>
      </c>
      <c r="AH47" s="55">
        <f>SUM(AH37:AH46,AH20:AH35,AH9:AH18)</f>
        <v>0</v>
      </c>
      <c r="AI47" s="55">
        <f>SUM(AI9:AI18,AI20:AI36,AI38:AI46)</f>
        <v>0</v>
      </c>
      <c r="AJ47" s="55">
        <f>SUM(AJ39:AJ46,AJ20:AJ37,AJ9:AJ18)</f>
        <v>2.5</v>
      </c>
      <c r="AK47" s="55">
        <f>SUM(AK40:AK46,AK20:AK38,AK9:AK18)</f>
        <v>5</v>
      </c>
      <c r="AL47" s="55">
        <f>SUM(AL41:AL46,AL20:AL39,AL9:AL18)</f>
        <v>1.52</v>
      </c>
      <c r="AM47" s="55">
        <f>SUM(AM42:AM46,AM20:AM40,AM9:AM18)</f>
        <v>0</v>
      </c>
      <c r="AN47" s="55">
        <f>SUM(AN43:AN46,AN20:AN41,AN9:AN18)</f>
        <v>0</v>
      </c>
      <c r="AO47" s="55">
        <f>SUM(AO44:AO46,AO20:AO42,AO9:AO18)</f>
        <v>0</v>
      </c>
      <c r="AP47" s="55">
        <f>SUM(AP45:AP46,AP20:AP43,AP9:AP18)</f>
        <v>0</v>
      </c>
      <c r="AQ47" s="55">
        <f>SUM(AQ46,AQ20:AQ44,AQ9:AQ18)</f>
        <v>0</v>
      </c>
      <c r="AR47" s="55">
        <f>SUM(AR20:AR45,AR9:AR18)</f>
        <v>0</v>
      </c>
      <c r="AS47" s="62"/>
      <c r="AT47" s="62"/>
    </row>
    <row r="48" spans="1:47" ht="16.5" customHeight="1">
      <c r="A48" s="69"/>
      <c r="B48" s="70" t="s">
        <v>111</v>
      </c>
      <c r="C48" s="71"/>
      <c r="D48" s="72"/>
      <c r="E48" s="72">
        <f>E47+E7</f>
        <v>574.05000000000007</v>
      </c>
      <c r="F48" s="72">
        <f>F8+F47</f>
        <v>319.55</v>
      </c>
      <c r="G48" s="72">
        <f>G47+G9</f>
        <v>312.2</v>
      </c>
      <c r="H48" s="72">
        <f>H10+H47</f>
        <v>7.35</v>
      </c>
      <c r="I48" s="72">
        <f>I11+I47</f>
        <v>8.9200000000000017</v>
      </c>
      <c r="J48" s="72">
        <f>J12+J47</f>
        <v>93.3</v>
      </c>
      <c r="K48" s="72">
        <f>K13+K47</f>
        <v>0</v>
      </c>
      <c r="L48" s="72">
        <f>L14+L47</f>
        <v>0</v>
      </c>
      <c r="M48" s="72">
        <f>M15+M47</f>
        <v>100.05000000000001</v>
      </c>
      <c r="N48" s="72">
        <f>N47+N16</f>
        <v>11.61</v>
      </c>
      <c r="O48" s="72">
        <f>O47+O17</f>
        <v>0</v>
      </c>
      <c r="P48" s="72">
        <f>P47+P18</f>
        <v>40.61</v>
      </c>
      <c r="Q48" s="72">
        <f>SUM(Q47,Q19)</f>
        <v>357.63</v>
      </c>
      <c r="R48" s="72">
        <f>R47+R20</f>
        <v>0</v>
      </c>
      <c r="S48" s="72">
        <f>S47+S21</f>
        <v>0</v>
      </c>
      <c r="T48" s="72">
        <f>T47+T22</f>
        <v>0</v>
      </c>
      <c r="U48" s="72">
        <f>U47+U23</f>
        <v>0</v>
      </c>
      <c r="V48" s="72">
        <f>+V47+V24</f>
        <v>0</v>
      </c>
      <c r="W48" s="72">
        <f>+W47+W25</f>
        <v>98.460000000000008</v>
      </c>
      <c r="X48" s="72">
        <f>X47+X26</f>
        <v>3.3</v>
      </c>
      <c r="Y48" s="72">
        <f>+Y47+Y27</f>
        <v>13.39</v>
      </c>
      <c r="Z48" s="72">
        <f>+Z47+Z28</f>
        <v>127.38</v>
      </c>
      <c r="AA48" s="72">
        <f>AA47+AA29</f>
        <v>0</v>
      </c>
      <c r="AB48" s="72">
        <f>AB47+AB30</f>
        <v>0</v>
      </c>
      <c r="AC48" s="72">
        <f>AC47+AC31</f>
        <v>0</v>
      </c>
      <c r="AD48" s="72">
        <f>AD47+AD32</f>
        <v>58.86</v>
      </c>
      <c r="AE48" s="72">
        <f>AE47+AE33</f>
        <v>0</v>
      </c>
      <c r="AF48" s="72">
        <f>AF47+AF34</f>
        <v>1.2999999999999998</v>
      </c>
      <c r="AG48" s="72">
        <f>AG47+AG35</f>
        <v>0</v>
      </c>
      <c r="AH48" s="72">
        <f>AH47+AH36</f>
        <v>0</v>
      </c>
      <c r="AI48" s="72">
        <f>AI47+AI37</f>
        <v>0.32</v>
      </c>
      <c r="AJ48" s="72">
        <f>AJ47+AJ38</f>
        <v>17.649999999999999</v>
      </c>
      <c r="AK48" s="72">
        <f>AK47+AK39</f>
        <v>5</v>
      </c>
      <c r="AL48" s="72">
        <f>AL47+AL40</f>
        <v>2.5</v>
      </c>
      <c r="AM48" s="72">
        <f>AM47+AM41</f>
        <v>0</v>
      </c>
      <c r="AN48" s="72">
        <f>AN47+AN42</f>
        <v>0.18</v>
      </c>
      <c r="AO48" s="72">
        <f>AO47+AO43</f>
        <v>25.54</v>
      </c>
      <c r="AP48" s="72">
        <f>AP47+AP44</f>
        <v>2.0699999999999998</v>
      </c>
      <c r="AQ48" s="72">
        <f>AQ47+AQ45</f>
        <v>1.67</v>
      </c>
      <c r="AR48" s="72">
        <f>AR47+AR46</f>
        <v>2.3699999999999974</v>
      </c>
      <c r="AS48" s="72"/>
      <c r="AT48" s="72"/>
    </row>
    <row r="50" spans="2:37">
      <c r="B50" s="89" t="s">
        <v>156</v>
      </c>
      <c r="C50" s="90" t="s">
        <v>150</v>
      </c>
      <c r="D50" s="91"/>
    </row>
    <row r="51" spans="2:37" ht="15.75">
      <c r="B51" s="89" t="s">
        <v>157</v>
      </c>
      <c r="C51" s="90" t="s">
        <v>151</v>
      </c>
      <c r="D51" s="91"/>
      <c r="AA51" s="78"/>
      <c r="AB51" s="78"/>
      <c r="AC51" s="78"/>
      <c r="AD51" s="78"/>
      <c r="AE51" s="78"/>
      <c r="AF51" s="78"/>
      <c r="AG51" s="78"/>
      <c r="AH51" s="78"/>
      <c r="AI51" s="78"/>
      <c r="AJ51" s="79"/>
      <c r="AK51" s="79"/>
    </row>
    <row r="52" spans="2:37" ht="15.75">
      <c r="B52" s="89" t="s">
        <v>158</v>
      </c>
      <c r="C52" s="90" t="s">
        <v>115</v>
      </c>
      <c r="D52" s="91"/>
      <c r="AA52" s="78"/>
      <c r="AB52" s="78"/>
      <c r="AC52" s="78"/>
      <c r="AD52" s="78"/>
      <c r="AE52" s="78"/>
      <c r="AF52" s="78"/>
      <c r="AG52" s="78"/>
      <c r="AH52" s="78"/>
      <c r="AI52" s="78"/>
      <c r="AJ52" s="79"/>
      <c r="AK52" s="79"/>
    </row>
    <row r="53" spans="2:37" ht="15.75">
      <c r="AA53" s="78"/>
      <c r="AB53" s="78"/>
      <c r="AC53" s="78"/>
      <c r="AD53" s="78"/>
      <c r="AE53" s="78"/>
      <c r="AF53" s="78"/>
      <c r="AG53" s="78"/>
      <c r="AH53" s="78"/>
      <c r="AI53" s="78"/>
      <c r="AJ53" s="79"/>
      <c r="AK53" s="79"/>
    </row>
    <row r="54" spans="2:37" ht="18">
      <c r="B54" s="123" t="s">
        <v>277</v>
      </c>
      <c r="C54" s="123" t="s">
        <v>268</v>
      </c>
      <c r="D54" s="91"/>
      <c r="AA54" s="78"/>
      <c r="AB54" s="78"/>
      <c r="AC54" s="78"/>
      <c r="AD54" s="78"/>
      <c r="AE54" s="78"/>
      <c r="AF54" s="78"/>
      <c r="AG54" s="78"/>
      <c r="AH54" s="78"/>
      <c r="AI54" s="78"/>
      <c r="AJ54" s="79"/>
      <c r="AK54" s="79"/>
    </row>
    <row r="55" spans="2:37" ht="18">
      <c r="B55" s="123" t="s">
        <v>278</v>
      </c>
      <c r="C55" s="123" t="s">
        <v>269</v>
      </c>
      <c r="D55" s="91"/>
    </row>
    <row r="56" spans="2:37">
      <c r="B56" s="123" t="s">
        <v>279</v>
      </c>
      <c r="C56" s="123" t="s">
        <v>270</v>
      </c>
      <c r="D56" s="91"/>
    </row>
    <row r="57" spans="2:37">
      <c r="B57" s="123" t="s">
        <v>280</v>
      </c>
      <c r="C57" s="123" t="s">
        <v>271</v>
      </c>
      <c r="D57" s="91"/>
    </row>
    <row r="58" spans="2:37">
      <c r="B58" s="123" t="s">
        <v>281</v>
      </c>
      <c r="C58" s="123" t="s">
        <v>272</v>
      </c>
      <c r="D58" s="91"/>
    </row>
    <row r="59" spans="2:37" ht="18">
      <c r="B59" s="123" t="s">
        <v>282</v>
      </c>
      <c r="C59" s="123" t="s">
        <v>273</v>
      </c>
      <c r="D59" s="91"/>
    </row>
    <row r="60" spans="2:37" ht="18">
      <c r="B60" s="123" t="s">
        <v>283</v>
      </c>
      <c r="C60" s="123" t="s">
        <v>274</v>
      </c>
      <c r="D60" s="91"/>
    </row>
    <row r="61" spans="2:37">
      <c r="B61" s="123" t="s">
        <v>284</v>
      </c>
      <c r="C61" s="123" t="s">
        <v>275</v>
      </c>
      <c r="D61" s="91"/>
    </row>
    <row r="62" spans="2:37" ht="18">
      <c r="B62" s="123" t="s">
        <v>285</v>
      </c>
      <c r="C62" s="123" t="s">
        <v>276</v>
      </c>
      <c r="D62" s="91"/>
    </row>
    <row r="64" spans="2:37">
      <c r="B64" s="76"/>
    </row>
  </sheetData>
  <mergeCells count="11">
    <mergeCell ref="B5:B6"/>
    <mergeCell ref="C5:C6"/>
    <mergeCell ref="D5:D6"/>
    <mergeCell ref="A1:B1"/>
    <mergeCell ref="A2:AS2"/>
    <mergeCell ref="A3:AT3"/>
    <mergeCell ref="AQ4:AT4"/>
    <mergeCell ref="F5:AR5"/>
    <mergeCell ref="AS5:AS6"/>
    <mergeCell ref="AT5:AT6"/>
    <mergeCell ref="A5:A6"/>
  </mergeCells>
  <phoneticPr fontId="28" type="noConversion"/>
  <pageMargins left="0.47" right="0.16" top="0.64" bottom="0.2" header="0.56999999999999995" footer="0.16"/>
  <pageSetup paperSize="8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64"/>
  <sheetViews>
    <sheetView zoomScaleNormal="100" workbookViewId="0">
      <pane xSplit="4" ySplit="6" topLeftCell="E40" activePane="bottomRight" state="frozen"/>
      <selection activeCell="L52" sqref="L52"/>
      <selection pane="topRight" activeCell="L52" sqref="L52"/>
      <selection pane="bottomLeft" activeCell="L52" sqref="L52"/>
      <selection pane="bottomRight" activeCell="L52" sqref="L52"/>
    </sheetView>
  </sheetViews>
  <sheetFormatPr defaultColWidth="7.85546875" defaultRowHeight="12.75"/>
  <cols>
    <col min="1" max="1" width="3.7109375" style="73" customWidth="1"/>
    <col min="2" max="2" width="21.5703125" style="74" customWidth="1"/>
    <col min="3" max="3" width="5.140625" style="75" customWidth="1"/>
    <col min="4" max="4" width="8.7109375" style="45" customWidth="1"/>
    <col min="5" max="5" width="6.7109375" style="45" bestFit="1" customWidth="1"/>
    <col min="6" max="7" width="5.7109375" style="45" bestFit="1" customWidth="1"/>
    <col min="8" max="8" width="5" style="45" bestFit="1" customWidth="1"/>
    <col min="9" max="10" width="5.7109375" style="45" bestFit="1" customWidth="1"/>
    <col min="11" max="11" width="6.7109375" style="45" bestFit="1" customWidth="1"/>
    <col min="12" max="13" width="5.7109375" style="45" bestFit="1" customWidth="1"/>
    <col min="14" max="14" width="4.28515625" style="45" bestFit="1" customWidth="1"/>
    <col min="15" max="15" width="4" style="45" bestFit="1" customWidth="1"/>
    <col min="16" max="16" width="5" style="45" bestFit="1" customWidth="1"/>
    <col min="17" max="17" width="5.7109375" style="45" bestFit="1" customWidth="1"/>
    <col min="18" max="18" width="4" style="45" bestFit="1" customWidth="1"/>
    <col min="19" max="19" width="5" style="45" bestFit="1" customWidth="1"/>
    <col min="20" max="21" width="3.7109375" style="45" bestFit="1" customWidth="1"/>
    <col min="22" max="22" width="4" style="45" bestFit="1" customWidth="1"/>
    <col min="23" max="23" width="4.140625" style="45" bestFit="1" customWidth="1"/>
    <col min="24" max="24" width="4.28515625" style="45" bestFit="1" customWidth="1"/>
    <col min="25" max="25" width="3.7109375" style="45" bestFit="1" customWidth="1"/>
    <col min="26" max="26" width="5.7109375" style="45" bestFit="1" customWidth="1"/>
    <col min="27" max="27" width="4" style="45" bestFit="1" customWidth="1"/>
    <col min="28" max="28" width="3.85546875" style="45" bestFit="1" customWidth="1"/>
    <col min="29" max="29" width="4.140625" style="45" bestFit="1" customWidth="1"/>
    <col min="30" max="30" width="5" style="45" bestFit="1" customWidth="1"/>
    <col min="31" max="31" width="4" style="45" bestFit="1" customWidth="1"/>
    <col min="32" max="32" width="4.28515625" style="45" bestFit="1" customWidth="1"/>
    <col min="33" max="33" width="3.7109375" style="45" bestFit="1" customWidth="1"/>
    <col min="34" max="35" width="4.28515625" style="45" bestFit="1" customWidth="1"/>
    <col min="36" max="36" width="5" style="45" bestFit="1" customWidth="1"/>
    <col min="37" max="37" width="3.85546875" style="45" bestFit="1" customWidth="1"/>
    <col min="38" max="38" width="4.28515625" style="45" bestFit="1" customWidth="1"/>
    <col min="39" max="39" width="3.85546875" style="45" bestFit="1" customWidth="1"/>
    <col min="40" max="40" width="4.28515625" style="45" bestFit="1" customWidth="1"/>
    <col min="41" max="42" width="5" style="45" bestFit="1" customWidth="1"/>
    <col min="43" max="43" width="4.28515625" style="45" bestFit="1" customWidth="1"/>
    <col min="44" max="44" width="5" style="45" bestFit="1" customWidth="1"/>
    <col min="45" max="45" width="7.42578125" style="45" bestFit="1" customWidth="1"/>
    <col min="46" max="46" width="7.7109375" style="45" bestFit="1" customWidth="1"/>
    <col min="47" max="48" width="9.85546875" style="45" customWidth="1"/>
    <col min="49" max="16384" width="7.85546875" style="45"/>
  </cols>
  <sheetData>
    <row r="1" spans="1:48" ht="15.75">
      <c r="A1" s="460" t="s">
        <v>197</v>
      </c>
      <c r="B1" s="460"/>
      <c r="C1" s="80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</row>
    <row r="2" spans="1:48" ht="14.25" customHeight="1">
      <c r="A2" s="461" t="s">
        <v>0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81"/>
    </row>
    <row r="3" spans="1:48" ht="15.75">
      <c r="A3" s="415" t="s">
        <v>198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5"/>
      <c r="AG3" s="415"/>
      <c r="AH3" s="415"/>
      <c r="AI3" s="415"/>
      <c r="AJ3" s="415"/>
      <c r="AK3" s="415"/>
      <c r="AL3" s="415"/>
      <c r="AM3" s="415"/>
      <c r="AN3" s="415"/>
      <c r="AO3" s="415"/>
      <c r="AP3" s="415"/>
      <c r="AQ3" s="415"/>
      <c r="AR3" s="415"/>
      <c r="AS3" s="415"/>
      <c r="AT3" s="415"/>
    </row>
    <row r="4" spans="1:48" ht="15.75">
      <c r="A4" s="44"/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69" t="s">
        <v>28</v>
      </c>
      <c r="AR4" s="469"/>
      <c r="AS4" s="469"/>
      <c r="AT4" s="469"/>
    </row>
    <row r="5" spans="1:48" ht="14.25" customHeight="1">
      <c r="A5" s="470" t="s">
        <v>16</v>
      </c>
      <c r="B5" s="471" t="s">
        <v>155</v>
      </c>
      <c r="C5" s="466" t="s">
        <v>20</v>
      </c>
      <c r="D5" s="468" t="s">
        <v>127</v>
      </c>
      <c r="E5" s="46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8"/>
      <c r="AP5" s="468"/>
      <c r="AQ5" s="468"/>
      <c r="AR5" s="468"/>
      <c r="AS5" s="468" t="s">
        <v>109</v>
      </c>
      <c r="AT5" s="468" t="s">
        <v>184</v>
      </c>
    </row>
    <row r="6" spans="1:48" s="49" customFormat="1" ht="36" customHeight="1">
      <c r="A6" s="470"/>
      <c r="B6" s="472"/>
      <c r="C6" s="467"/>
      <c r="D6" s="468"/>
      <c r="E6" s="47" t="s">
        <v>21</v>
      </c>
      <c r="F6" s="48" t="s">
        <v>79</v>
      </c>
      <c r="G6" s="46" t="s">
        <v>77</v>
      </c>
      <c r="H6" s="46" t="s">
        <v>190</v>
      </c>
      <c r="I6" s="46" t="s">
        <v>51</v>
      </c>
      <c r="J6" s="46" t="s">
        <v>39</v>
      </c>
      <c r="K6" s="46" t="s">
        <v>22</v>
      </c>
      <c r="L6" s="46" t="s">
        <v>23</v>
      </c>
      <c r="M6" s="46" t="s">
        <v>40</v>
      </c>
      <c r="N6" s="46" t="s">
        <v>71</v>
      </c>
      <c r="O6" s="46" t="s">
        <v>46</v>
      </c>
      <c r="P6" s="46" t="s">
        <v>53</v>
      </c>
      <c r="Q6" s="47" t="s">
        <v>24</v>
      </c>
      <c r="R6" s="46" t="s">
        <v>25</v>
      </c>
      <c r="S6" s="46" t="s">
        <v>26</v>
      </c>
      <c r="T6" s="46" t="s">
        <v>118</v>
      </c>
      <c r="U6" s="46" t="s">
        <v>121</v>
      </c>
      <c r="V6" s="46" t="s">
        <v>122</v>
      </c>
      <c r="W6" s="46" t="s">
        <v>120</v>
      </c>
      <c r="X6" s="46" t="s">
        <v>48</v>
      </c>
      <c r="Y6" s="46" t="s">
        <v>41</v>
      </c>
      <c r="Z6" s="46" t="s">
        <v>27</v>
      </c>
      <c r="AA6" s="46" t="s">
        <v>140</v>
      </c>
      <c r="AB6" s="46" t="s">
        <v>119</v>
      </c>
      <c r="AC6" s="46" t="s">
        <v>70</v>
      </c>
      <c r="AD6" s="46" t="s">
        <v>93</v>
      </c>
      <c r="AE6" s="46" t="s">
        <v>94</v>
      </c>
      <c r="AF6" s="46" t="s">
        <v>98</v>
      </c>
      <c r="AG6" s="46" t="s">
        <v>95</v>
      </c>
      <c r="AH6" s="46" t="s">
        <v>114</v>
      </c>
      <c r="AI6" s="46" t="s">
        <v>96</v>
      </c>
      <c r="AJ6" s="46" t="s">
        <v>43</v>
      </c>
      <c r="AK6" s="46" t="s">
        <v>49</v>
      </c>
      <c r="AL6" s="46" t="s">
        <v>142</v>
      </c>
      <c r="AM6" s="46" t="s">
        <v>143</v>
      </c>
      <c r="AN6" s="46" t="s">
        <v>100</v>
      </c>
      <c r="AO6" s="46" t="s">
        <v>148</v>
      </c>
      <c r="AP6" s="46" t="s">
        <v>149</v>
      </c>
      <c r="AQ6" s="46" t="s">
        <v>75</v>
      </c>
      <c r="AR6" s="46" t="s">
        <v>82</v>
      </c>
      <c r="AS6" s="468"/>
      <c r="AT6" s="468"/>
    </row>
    <row r="7" spans="1:48" s="49" customFormat="1" ht="17.25" customHeight="1">
      <c r="A7" s="50">
        <v>1</v>
      </c>
      <c r="B7" s="51" t="s">
        <v>31</v>
      </c>
      <c r="C7" s="52" t="s">
        <v>21</v>
      </c>
      <c r="D7" s="85">
        <v>4427.87</v>
      </c>
      <c r="E7" s="53">
        <f>D7-AS7</f>
        <v>4379.75</v>
      </c>
      <c r="F7" s="54">
        <f>SUM(F11:F18)</f>
        <v>0</v>
      </c>
      <c r="G7" s="54">
        <f>SUM(G10:G18)</f>
        <v>0</v>
      </c>
      <c r="H7" s="54">
        <f>SUM(H9,H11:H18)</f>
        <v>0</v>
      </c>
      <c r="I7" s="54">
        <f>SUM(I9:I10,I12:I18)</f>
        <v>0</v>
      </c>
      <c r="J7" s="54">
        <f>SUM(J9:J11,J13:J18)</f>
        <v>23</v>
      </c>
      <c r="K7" s="54">
        <f>SUM(K9:K12,K14:K18)</f>
        <v>0</v>
      </c>
      <c r="L7" s="54">
        <f>SUM(L9:L13,L15:L18)</f>
        <v>0</v>
      </c>
      <c r="M7" s="54">
        <f>SUM(M9:M14,M16:M18)</f>
        <v>0</v>
      </c>
      <c r="N7" s="54">
        <f>SUM(N9:N15,N17:N18)</f>
        <v>0</v>
      </c>
      <c r="O7" s="54">
        <f>SUM(O9:O16,O18)</f>
        <v>0</v>
      </c>
      <c r="P7" s="54">
        <f>SUM(P9:P17)</f>
        <v>2.08</v>
      </c>
      <c r="Q7" s="55">
        <f>SUM(Q9:Q18)</f>
        <v>23.040000000000003</v>
      </c>
      <c r="R7" s="54">
        <f>SUM(R9:R18)</f>
        <v>0</v>
      </c>
      <c r="S7" s="54">
        <f t="shared" ref="S7:AR7" si="0">SUM(S9:S18)</f>
        <v>0</v>
      </c>
      <c r="T7" s="54">
        <f t="shared" si="0"/>
        <v>0</v>
      </c>
      <c r="U7" s="54">
        <f t="shared" si="0"/>
        <v>0</v>
      </c>
      <c r="V7" s="54">
        <f t="shared" si="0"/>
        <v>0</v>
      </c>
      <c r="W7" s="54">
        <f t="shared" si="0"/>
        <v>0.15</v>
      </c>
      <c r="X7" s="54">
        <f t="shared" si="0"/>
        <v>6</v>
      </c>
      <c r="Y7" s="54">
        <f t="shared" si="0"/>
        <v>0</v>
      </c>
      <c r="Z7" s="54">
        <f t="shared" si="0"/>
        <v>12.690000000000001</v>
      </c>
      <c r="AA7" s="54">
        <f t="shared" si="0"/>
        <v>0</v>
      </c>
      <c r="AB7" s="54">
        <f t="shared" si="0"/>
        <v>0</v>
      </c>
      <c r="AC7" s="54">
        <f t="shared" si="0"/>
        <v>0</v>
      </c>
      <c r="AD7" s="54">
        <f t="shared" si="0"/>
        <v>4.2</v>
      </c>
      <c r="AE7" s="54">
        <f t="shared" si="0"/>
        <v>0</v>
      </c>
      <c r="AF7" s="54">
        <f t="shared" si="0"/>
        <v>0</v>
      </c>
      <c r="AG7" s="54">
        <f t="shared" si="0"/>
        <v>0</v>
      </c>
      <c r="AH7" s="54">
        <f t="shared" si="0"/>
        <v>0</v>
      </c>
      <c r="AI7" s="54">
        <f t="shared" si="0"/>
        <v>0</v>
      </c>
      <c r="AJ7" s="54">
        <f t="shared" si="0"/>
        <v>0</v>
      </c>
      <c r="AK7" s="54">
        <f t="shared" si="0"/>
        <v>0</v>
      </c>
      <c r="AL7" s="54">
        <f t="shared" si="0"/>
        <v>0</v>
      </c>
      <c r="AM7" s="54">
        <f t="shared" si="0"/>
        <v>0</v>
      </c>
      <c r="AN7" s="54">
        <f t="shared" si="0"/>
        <v>0</v>
      </c>
      <c r="AO7" s="54">
        <f t="shared" si="0"/>
        <v>0</v>
      </c>
      <c r="AP7" s="54">
        <f t="shared" si="0"/>
        <v>0</v>
      </c>
      <c r="AQ7" s="54">
        <f t="shared" si="0"/>
        <v>0</v>
      </c>
      <c r="AR7" s="54">
        <f t="shared" si="0"/>
        <v>0</v>
      </c>
      <c r="AS7" s="56">
        <f>SUM(AS9:AS18)</f>
        <v>48.120000000000005</v>
      </c>
      <c r="AT7" s="57">
        <f>E48</f>
        <v>4404.83</v>
      </c>
      <c r="AV7" s="132" t="s">
        <v>193</v>
      </c>
    </row>
    <row r="8" spans="1:48" s="61" customFormat="1" ht="15">
      <c r="A8" s="50" t="s">
        <v>1</v>
      </c>
      <c r="B8" s="51" t="s">
        <v>78</v>
      </c>
      <c r="C8" s="58" t="s">
        <v>79</v>
      </c>
      <c r="D8" s="85">
        <v>584.80999999999995</v>
      </c>
      <c r="E8" s="59">
        <f>SUM(I8:P8)</f>
        <v>0</v>
      </c>
      <c r="F8" s="60">
        <f>D8-AS8</f>
        <v>564.42999999999995</v>
      </c>
      <c r="G8" s="55">
        <f>SUM(G10)</f>
        <v>0</v>
      </c>
      <c r="H8" s="55">
        <f>SUM(H9)</f>
        <v>0</v>
      </c>
      <c r="I8" s="55">
        <f>SUM(I9:I10)</f>
        <v>0</v>
      </c>
      <c r="J8" s="55">
        <f t="shared" ref="J8:AS8" si="1">SUM(J9:J10)</f>
        <v>0</v>
      </c>
      <c r="K8" s="55">
        <f t="shared" si="1"/>
        <v>0</v>
      </c>
      <c r="L8" s="55">
        <f t="shared" si="1"/>
        <v>0</v>
      </c>
      <c r="M8" s="55">
        <f t="shared" si="1"/>
        <v>0</v>
      </c>
      <c r="N8" s="55">
        <f t="shared" si="1"/>
        <v>0</v>
      </c>
      <c r="O8" s="55">
        <f t="shared" si="1"/>
        <v>0</v>
      </c>
      <c r="P8" s="55">
        <f t="shared" si="1"/>
        <v>0</v>
      </c>
      <c r="Q8" s="55">
        <f>SUM(Q9:Q10)</f>
        <v>20.380000000000003</v>
      </c>
      <c r="R8" s="55">
        <f t="shared" si="1"/>
        <v>0</v>
      </c>
      <c r="S8" s="55">
        <f t="shared" si="1"/>
        <v>0</v>
      </c>
      <c r="T8" s="55">
        <f t="shared" si="1"/>
        <v>0</v>
      </c>
      <c r="U8" s="55">
        <f t="shared" si="1"/>
        <v>0</v>
      </c>
      <c r="V8" s="55">
        <f t="shared" si="1"/>
        <v>0</v>
      </c>
      <c r="W8" s="55">
        <f t="shared" si="1"/>
        <v>0.15</v>
      </c>
      <c r="X8" s="55">
        <f t="shared" si="1"/>
        <v>6</v>
      </c>
      <c r="Y8" s="55">
        <f t="shared" si="1"/>
        <v>0</v>
      </c>
      <c r="Z8" s="55">
        <f t="shared" si="1"/>
        <v>10.58</v>
      </c>
      <c r="AA8" s="55">
        <f t="shared" si="1"/>
        <v>0</v>
      </c>
      <c r="AB8" s="55">
        <f t="shared" si="1"/>
        <v>0</v>
      </c>
      <c r="AC8" s="55">
        <f t="shared" si="1"/>
        <v>0</v>
      </c>
      <c r="AD8" s="55">
        <f t="shared" si="1"/>
        <v>3.6500000000000004</v>
      </c>
      <c r="AE8" s="55">
        <f t="shared" si="1"/>
        <v>0</v>
      </c>
      <c r="AF8" s="55">
        <f t="shared" si="1"/>
        <v>0</v>
      </c>
      <c r="AG8" s="55">
        <f t="shared" si="1"/>
        <v>0</v>
      </c>
      <c r="AH8" s="55">
        <f t="shared" si="1"/>
        <v>0</v>
      </c>
      <c r="AI8" s="55">
        <f t="shared" si="1"/>
        <v>0</v>
      </c>
      <c r="AJ8" s="55">
        <f t="shared" si="1"/>
        <v>0</v>
      </c>
      <c r="AK8" s="55">
        <f t="shared" si="1"/>
        <v>0</v>
      </c>
      <c r="AL8" s="55">
        <f t="shared" si="1"/>
        <v>0</v>
      </c>
      <c r="AM8" s="55">
        <f t="shared" si="1"/>
        <v>0</v>
      </c>
      <c r="AN8" s="55">
        <f t="shared" si="1"/>
        <v>0</v>
      </c>
      <c r="AO8" s="55">
        <f t="shared" si="1"/>
        <v>0</v>
      </c>
      <c r="AP8" s="55">
        <f t="shared" si="1"/>
        <v>0</v>
      </c>
      <c r="AQ8" s="55">
        <f t="shared" si="1"/>
        <v>0</v>
      </c>
      <c r="AR8" s="55">
        <f t="shared" si="1"/>
        <v>0</v>
      </c>
      <c r="AS8" s="55">
        <f t="shared" si="1"/>
        <v>20.380000000000003</v>
      </c>
      <c r="AT8" s="58">
        <f>F48</f>
        <v>564.42999999999995</v>
      </c>
      <c r="AU8" s="45"/>
      <c r="AV8" s="132" t="s">
        <v>194</v>
      </c>
    </row>
    <row r="9" spans="1:48" s="61" customFormat="1" ht="15">
      <c r="A9" s="50"/>
      <c r="B9" s="51" t="s">
        <v>191</v>
      </c>
      <c r="C9" s="58" t="s">
        <v>77</v>
      </c>
      <c r="D9" s="85">
        <v>533.42999999999995</v>
      </c>
      <c r="E9" s="59">
        <f>SUM(H9:P9)</f>
        <v>0</v>
      </c>
      <c r="F9" s="55">
        <f>SUM(H9)</f>
        <v>0</v>
      </c>
      <c r="G9" s="60">
        <f>D9-AS9</f>
        <v>520.59999999999991</v>
      </c>
      <c r="H9" s="77"/>
      <c r="I9" s="77"/>
      <c r="J9" s="77"/>
      <c r="K9" s="77"/>
      <c r="L9" s="77"/>
      <c r="M9" s="77"/>
      <c r="N9" s="77"/>
      <c r="O9" s="77"/>
      <c r="P9" s="77"/>
      <c r="Q9" s="55">
        <f>SUM(R9:AQ9)</f>
        <v>12.830000000000002</v>
      </c>
      <c r="R9" s="77"/>
      <c r="S9" s="77"/>
      <c r="T9" s="77"/>
      <c r="U9" s="77"/>
      <c r="V9" s="77"/>
      <c r="W9" s="77"/>
      <c r="X9" s="77">
        <v>6</v>
      </c>
      <c r="Y9" s="77"/>
      <c r="Z9" s="77">
        <v>5.53</v>
      </c>
      <c r="AA9" s="77"/>
      <c r="AB9" s="77"/>
      <c r="AC9" s="77"/>
      <c r="AD9" s="77">
        <v>1.3</v>
      </c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55">
        <f>SUM(R9:AR9,H9:P9)</f>
        <v>12.830000000000002</v>
      </c>
      <c r="AT9" s="58">
        <f>G48</f>
        <v>520.59999999999991</v>
      </c>
      <c r="AU9" s="45"/>
      <c r="AV9" s="132" t="s">
        <v>195</v>
      </c>
    </row>
    <row r="10" spans="1:48" s="61" customFormat="1" ht="15">
      <c r="A10" s="50"/>
      <c r="B10" s="51" t="s">
        <v>192</v>
      </c>
      <c r="C10" s="58" t="s">
        <v>190</v>
      </c>
      <c r="D10" s="85">
        <v>51.38</v>
      </c>
      <c r="E10" s="59">
        <f>SUM(G10,I10:P10)</f>
        <v>0</v>
      </c>
      <c r="F10" s="55">
        <f>SUM(G10)</f>
        <v>0</v>
      </c>
      <c r="G10" s="77"/>
      <c r="H10" s="60">
        <f>D10-AS10</f>
        <v>43.83</v>
      </c>
      <c r="I10" s="77"/>
      <c r="J10" s="77"/>
      <c r="K10" s="77"/>
      <c r="L10" s="77"/>
      <c r="M10" s="77"/>
      <c r="N10" s="77"/>
      <c r="O10" s="77"/>
      <c r="P10" s="77"/>
      <c r="Q10" s="55">
        <f t="shared" ref="Q10:Q17" si="2">SUM(R10:AQ10)</f>
        <v>7.5500000000000007</v>
      </c>
      <c r="R10" s="77"/>
      <c r="S10" s="77"/>
      <c r="T10" s="77"/>
      <c r="U10" s="77"/>
      <c r="V10" s="77"/>
      <c r="W10" s="77">
        <v>0.15</v>
      </c>
      <c r="X10" s="77"/>
      <c r="Y10" s="77"/>
      <c r="Z10" s="77">
        <v>5.05</v>
      </c>
      <c r="AA10" s="77"/>
      <c r="AB10" s="77"/>
      <c r="AC10" s="77"/>
      <c r="AD10" s="77">
        <v>2.35</v>
      </c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55">
        <f>SUM(R10:AR10,I10:P10,G10)</f>
        <v>7.5500000000000007</v>
      </c>
      <c r="AT10" s="58">
        <f>H48</f>
        <v>43.83</v>
      </c>
      <c r="AU10" s="45"/>
      <c r="AV10" s="132" t="s">
        <v>196</v>
      </c>
    </row>
    <row r="11" spans="1:48" s="61" customFormat="1" ht="15">
      <c r="A11" s="50" t="s">
        <v>2</v>
      </c>
      <c r="B11" s="51" t="s">
        <v>102</v>
      </c>
      <c r="C11" s="58" t="s">
        <v>51</v>
      </c>
      <c r="D11" s="85">
        <v>143.51</v>
      </c>
      <c r="E11" s="59">
        <f>SUM(G11:H11,J11:P11)</f>
        <v>2.08</v>
      </c>
      <c r="F11" s="55">
        <f>SUM(G11:H11)</f>
        <v>0</v>
      </c>
      <c r="G11" s="77"/>
      <c r="H11" s="77"/>
      <c r="I11" s="60">
        <f>D11-AS11</f>
        <v>140.32</v>
      </c>
      <c r="J11" s="77"/>
      <c r="K11" s="77"/>
      <c r="L11" s="77"/>
      <c r="M11" s="77"/>
      <c r="N11" s="77"/>
      <c r="O11" s="77"/>
      <c r="P11" s="77">
        <v>2.08</v>
      </c>
      <c r="Q11" s="55">
        <f t="shared" si="2"/>
        <v>1.1100000000000001</v>
      </c>
      <c r="R11" s="77"/>
      <c r="S11" s="77"/>
      <c r="T11" s="77"/>
      <c r="U11" s="77"/>
      <c r="V11" s="77"/>
      <c r="W11" s="77"/>
      <c r="X11" s="77"/>
      <c r="Y11" s="77"/>
      <c r="Z11" s="77">
        <v>0.56000000000000005</v>
      </c>
      <c r="AA11" s="77"/>
      <c r="AB11" s="77"/>
      <c r="AC11" s="77"/>
      <c r="AD11" s="77">
        <v>0.55000000000000004</v>
      </c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55">
        <f>SUM(R11:AR11,J11:P11,G11:H11)</f>
        <v>3.1900000000000004</v>
      </c>
      <c r="AT11" s="58">
        <f>I48</f>
        <v>140.32</v>
      </c>
      <c r="AU11" s="45"/>
    </row>
    <row r="12" spans="1:48" s="61" customFormat="1" ht="15">
      <c r="A12" s="50" t="s">
        <v>3</v>
      </c>
      <c r="B12" s="51" t="s">
        <v>34</v>
      </c>
      <c r="C12" s="58" t="s">
        <v>39</v>
      </c>
      <c r="D12" s="85">
        <v>311.79000000000002</v>
      </c>
      <c r="E12" s="59">
        <f>SUM(G12:I12,K12:P12)</f>
        <v>0</v>
      </c>
      <c r="F12" s="55">
        <f t="shared" ref="F12:F17" si="3">SUM(G12:H12)</f>
        <v>0</v>
      </c>
      <c r="G12" s="77"/>
      <c r="H12" s="77"/>
      <c r="I12" s="77"/>
      <c r="J12" s="60">
        <f>D12-AS12</f>
        <v>310.24</v>
      </c>
      <c r="K12" s="77"/>
      <c r="L12" s="77"/>
      <c r="M12" s="77"/>
      <c r="N12" s="77"/>
      <c r="O12" s="77"/>
      <c r="P12" s="77"/>
      <c r="Q12" s="55">
        <f t="shared" si="2"/>
        <v>1.55</v>
      </c>
      <c r="R12" s="77"/>
      <c r="S12" s="77"/>
      <c r="T12" s="77"/>
      <c r="U12" s="77"/>
      <c r="V12" s="77"/>
      <c r="W12" s="77"/>
      <c r="X12" s="77"/>
      <c r="Y12" s="77"/>
      <c r="Z12" s="77">
        <v>1.55</v>
      </c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55">
        <f>SUM(R12:AR12,K12:P12,G12:I12)</f>
        <v>1.55</v>
      </c>
      <c r="AT12" s="58">
        <f>J48</f>
        <v>333.24</v>
      </c>
      <c r="AU12" s="45"/>
    </row>
    <row r="13" spans="1:48" s="61" customFormat="1" ht="15">
      <c r="A13" s="50" t="s">
        <v>4</v>
      </c>
      <c r="B13" s="51" t="s">
        <v>11</v>
      </c>
      <c r="C13" s="58" t="s">
        <v>22</v>
      </c>
      <c r="D13" s="85">
        <v>1835.16</v>
      </c>
      <c r="E13" s="59">
        <f>SUM(G13:J13,L13:P13)</f>
        <v>0</v>
      </c>
      <c r="F13" s="55">
        <f t="shared" si="3"/>
        <v>0</v>
      </c>
      <c r="G13" s="77"/>
      <c r="H13" s="77"/>
      <c r="I13" s="77"/>
      <c r="J13" s="77"/>
      <c r="K13" s="60">
        <f>D13-AS13</f>
        <v>1835.16</v>
      </c>
      <c r="L13" s="77"/>
      <c r="M13" s="77"/>
      <c r="N13" s="77"/>
      <c r="O13" s="77"/>
      <c r="P13" s="77"/>
      <c r="Q13" s="55">
        <f t="shared" si="2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55">
        <f>SUM(R13:AR13,L13:P13,G13:J13)</f>
        <v>0</v>
      </c>
      <c r="AT13" s="58">
        <f>K48</f>
        <v>1835.16</v>
      </c>
      <c r="AU13" s="45"/>
    </row>
    <row r="14" spans="1:48" s="61" customFormat="1" ht="15">
      <c r="A14" s="50" t="s">
        <v>5</v>
      </c>
      <c r="B14" s="51" t="s">
        <v>12</v>
      </c>
      <c r="C14" s="58" t="s">
        <v>23</v>
      </c>
      <c r="D14" s="85">
        <v>873.51</v>
      </c>
      <c r="E14" s="59">
        <f>SUM(G14:K14,M14:P14)</f>
        <v>0</v>
      </c>
      <c r="F14" s="55">
        <f t="shared" si="3"/>
        <v>0</v>
      </c>
      <c r="G14" s="77"/>
      <c r="H14" s="77"/>
      <c r="I14" s="77"/>
      <c r="J14" s="77"/>
      <c r="K14" s="77"/>
      <c r="L14" s="60">
        <f>D14-AS14</f>
        <v>873.51</v>
      </c>
      <c r="M14" s="77"/>
      <c r="N14" s="77"/>
      <c r="O14" s="77"/>
      <c r="P14" s="77"/>
      <c r="Q14" s="55">
        <f t="shared" si="2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55">
        <f>SUM(R14:AR14,M14:P14,G14:K14)</f>
        <v>0</v>
      </c>
      <c r="AT14" s="58">
        <f>L48</f>
        <v>873.51</v>
      </c>
      <c r="AU14" s="45"/>
    </row>
    <row r="15" spans="1:48" s="61" customFormat="1" ht="15">
      <c r="A15" s="50" t="s">
        <v>36</v>
      </c>
      <c r="B15" s="51" t="s">
        <v>35</v>
      </c>
      <c r="C15" s="58" t="s">
        <v>40</v>
      </c>
      <c r="D15" s="85">
        <v>669.35</v>
      </c>
      <c r="E15" s="59">
        <f>SUM(G15:L15,N15:P15)</f>
        <v>23</v>
      </c>
      <c r="F15" s="55">
        <f t="shared" si="3"/>
        <v>0</v>
      </c>
      <c r="G15" s="77"/>
      <c r="H15" s="77"/>
      <c r="I15" s="77"/>
      <c r="J15" s="77">
        <v>23</v>
      </c>
      <c r="K15" s="77"/>
      <c r="L15" s="77"/>
      <c r="M15" s="60">
        <f>D15-AS15</f>
        <v>646.35</v>
      </c>
      <c r="N15" s="77"/>
      <c r="O15" s="77"/>
      <c r="P15" s="77"/>
      <c r="Q15" s="55">
        <f t="shared" si="2"/>
        <v>0</v>
      </c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55">
        <f>SUM(R15:AR15,N15:P15,G15:L15)</f>
        <v>23</v>
      </c>
      <c r="AT15" s="58">
        <f>M48</f>
        <v>646.35</v>
      </c>
      <c r="AU15" s="45"/>
    </row>
    <row r="16" spans="1:48" s="61" customFormat="1" ht="15">
      <c r="A16" s="50" t="s">
        <v>37</v>
      </c>
      <c r="B16" s="51" t="s">
        <v>83</v>
      </c>
      <c r="C16" s="58" t="s">
        <v>71</v>
      </c>
      <c r="D16" s="85">
        <v>4.03</v>
      </c>
      <c r="E16" s="59">
        <f>SUM(G16:M16,O16:P16)</f>
        <v>0</v>
      </c>
      <c r="F16" s="55">
        <f t="shared" si="3"/>
        <v>0</v>
      </c>
      <c r="G16" s="77"/>
      <c r="H16" s="77"/>
      <c r="I16" s="77"/>
      <c r="J16" s="77"/>
      <c r="K16" s="77"/>
      <c r="L16" s="77"/>
      <c r="M16" s="77"/>
      <c r="N16" s="60">
        <f>D16-AS16</f>
        <v>4.03</v>
      </c>
      <c r="O16" s="77"/>
      <c r="P16" s="77"/>
      <c r="Q16" s="55">
        <f t="shared" si="2"/>
        <v>0</v>
      </c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55">
        <f>SUM(R16:AR16,O16:P16,G16:M16)</f>
        <v>0</v>
      </c>
      <c r="AT16" s="58">
        <f>N48</f>
        <v>4.03</v>
      </c>
      <c r="AU16" s="45"/>
    </row>
    <row r="17" spans="1:47" s="61" customFormat="1" ht="15">
      <c r="A17" s="50" t="s">
        <v>47</v>
      </c>
      <c r="B17" s="51" t="s">
        <v>45</v>
      </c>
      <c r="C17" s="58" t="s">
        <v>46</v>
      </c>
      <c r="D17" s="85">
        <v>0</v>
      </c>
      <c r="E17" s="59">
        <f>SUM(G17:N17,P17)</f>
        <v>0</v>
      </c>
      <c r="F17" s="55">
        <f t="shared" si="3"/>
        <v>0</v>
      </c>
      <c r="G17" s="77"/>
      <c r="H17" s="77"/>
      <c r="I17" s="77"/>
      <c r="J17" s="77"/>
      <c r="K17" s="77"/>
      <c r="L17" s="77"/>
      <c r="M17" s="77"/>
      <c r="N17" s="77"/>
      <c r="O17" s="60">
        <f>D17-AS17</f>
        <v>0</v>
      </c>
      <c r="P17" s="77"/>
      <c r="Q17" s="55">
        <f t="shared" si="2"/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55">
        <f>SUM(R17:AR17,P17,G17:N17)</f>
        <v>0</v>
      </c>
      <c r="AT17" s="58">
        <f>O48</f>
        <v>0</v>
      </c>
      <c r="AU17" s="45"/>
    </row>
    <row r="18" spans="1:47" s="61" customFormat="1" ht="15">
      <c r="A18" s="50" t="s">
        <v>176</v>
      </c>
      <c r="B18" s="51" t="s">
        <v>52</v>
      </c>
      <c r="C18" s="58" t="s">
        <v>53</v>
      </c>
      <c r="D18" s="85">
        <v>5.72</v>
      </c>
      <c r="E18" s="59">
        <f>SUM(G18:O18)</f>
        <v>0</v>
      </c>
      <c r="F18" s="55">
        <f>SUM(G18:H18)</f>
        <v>0</v>
      </c>
      <c r="G18" s="77"/>
      <c r="H18" s="77"/>
      <c r="I18" s="77"/>
      <c r="J18" s="77"/>
      <c r="K18" s="77"/>
      <c r="L18" s="77"/>
      <c r="M18" s="77"/>
      <c r="N18" s="77"/>
      <c r="O18" s="77"/>
      <c r="P18" s="60">
        <f>D18-AS18</f>
        <v>5.72</v>
      </c>
      <c r="Q18" s="55">
        <f>SUM(R18:AQ18)</f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55">
        <f>SUM(R18:AR18,G18:O18)</f>
        <v>0</v>
      </c>
      <c r="AT18" s="58">
        <f>P48</f>
        <v>7.8</v>
      </c>
      <c r="AU18" s="45"/>
    </row>
    <row r="19" spans="1:47" s="61" customFormat="1" ht="15">
      <c r="A19" s="50">
        <v>2</v>
      </c>
      <c r="B19" s="50" t="s">
        <v>32</v>
      </c>
      <c r="C19" s="58" t="s">
        <v>24</v>
      </c>
      <c r="D19" s="85">
        <v>402.94</v>
      </c>
      <c r="E19" s="59">
        <f>SUM(G19:P19)</f>
        <v>0</v>
      </c>
      <c r="F19" s="55">
        <f t="shared" ref="F19:F46" si="4">SUM(G19:H19)</f>
        <v>0</v>
      </c>
      <c r="G19" s="55">
        <f>SUM(G20:G45)</f>
        <v>0</v>
      </c>
      <c r="H19" s="55">
        <f t="shared" ref="H19:P19" si="5">SUM(H20:H45)</f>
        <v>0</v>
      </c>
      <c r="I19" s="55">
        <f t="shared" si="5"/>
        <v>0</v>
      </c>
      <c r="J19" s="55">
        <f t="shared" si="5"/>
        <v>0</v>
      </c>
      <c r="K19" s="55">
        <f t="shared" si="5"/>
        <v>0</v>
      </c>
      <c r="L19" s="55">
        <f t="shared" si="5"/>
        <v>0</v>
      </c>
      <c r="M19" s="55">
        <f t="shared" si="5"/>
        <v>0</v>
      </c>
      <c r="N19" s="55">
        <f t="shared" si="5"/>
        <v>0</v>
      </c>
      <c r="O19" s="55">
        <f t="shared" si="5"/>
        <v>0</v>
      </c>
      <c r="P19" s="55">
        <f t="shared" si="5"/>
        <v>0</v>
      </c>
      <c r="Q19" s="60">
        <f>D19-AS19</f>
        <v>401.19</v>
      </c>
      <c r="R19" s="55">
        <f>SUM(R21:R45)</f>
        <v>0</v>
      </c>
      <c r="S19" s="55">
        <f>SUM(S22:S45,S20)</f>
        <v>0</v>
      </c>
      <c r="T19" s="55">
        <f>SUM(T20:T21,T23:T45)</f>
        <v>0</v>
      </c>
      <c r="U19" s="55">
        <f>SUM(U20:U22,U24:U45)</f>
        <v>0</v>
      </c>
      <c r="V19" s="55">
        <f>SUM(V20:V23,V25:V45)</f>
        <v>0</v>
      </c>
      <c r="W19" s="55">
        <f>SUM(W20:W24,W26:W45)</f>
        <v>0</v>
      </c>
      <c r="X19" s="55">
        <f>SUM(X20:X25,X27:X45)</f>
        <v>0</v>
      </c>
      <c r="Y19" s="55">
        <f>SUM(Y20:Y26,Y28:Y45)</f>
        <v>0</v>
      </c>
      <c r="Z19" s="55">
        <f>SUM(Z20:Z27,Z29:Z45)</f>
        <v>1.75</v>
      </c>
      <c r="AA19" s="55">
        <f>SUM(AA20:AA28,AA30:AA45)</f>
        <v>0</v>
      </c>
      <c r="AB19" s="55">
        <f>SUM(AB20:AB29,AB31:AB45)</f>
        <v>0</v>
      </c>
      <c r="AC19" s="55">
        <f>SUM(AC20:AC30,AC32:AC45)</f>
        <v>0</v>
      </c>
      <c r="AD19" s="55">
        <f>SUM(AD20:AD31,AD33:AD45)</f>
        <v>0</v>
      </c>
      <c r="AE19" s="55">
        <f>SUM(AE20:AE32,AE34:AE45)</f>
        <v>0</v>
      </c>
      <c r="AF19" s="55">
        <f>SUM(AF20:AF33,AF35:AF45)</f>
        <v>0</v>
      </c>
      <c r="AG19" s="55">
        <f>SUM(AG20:AG34,AG36:AG45)</f>
        <v>0</v>
      </c>
      <c r="AH19" s="55">
        <f>SUM(AH20:AH35,AH37:AH45)</f>
        <v>0</v>
      </c>
      <c r="AI19" s="55">
        <f>SUM(AI20:AI36,AI38:AI45)</f>
        <v>0</v>
      </c>
      <c r="AJ19" s="55">
        <f>SUM(AJ20:AJ37,AJ39:AJ45)</f>
        <v>0</v>
      </c>
      <c r="AK19" s="55">
        <f>SUM(AK20:AK38,AK40:AK45)</f>
        <v>0</v>
      </c>
      <c r="AL19" s="55">
        <f>SUM(AL20:AL39,AL41:AL45)</f>
        <v>0</v>
      </c>
      <c r="AM19" s="55">
        <f>SUM(AM20:AM40,AM42:AM45)</f>
        <v>0</v>
      </c>
      <c r="AN19" s="55">
        <f>SUM(AN20:AN41,AN43:AN45)</f>
        <v>0</v>
      </c>
      <c r="AO19" s="55">
        <f>SUM(AO20:AO42,AO44:AO45)</f>
        <v>0</v>
      </c>
      <c r="AP19" s="55">
        <f>SUM(AP20:AP43,AP45)</f>
        <v>0</v>
      </c>
      <c r="AQ19" s="55">
        <f>SUM(AQ20:AQ44)</f>
        <v>0</v>
      </c>
      <c r="AR19" s="55">
        <f>SUM(AR20:AR45)</f>
        <v>0</v>
      </c>
      <c r="AS19" s="55">
        <f>SUM(AS20:AS45)</f>
        <v>1.75</v>
      </c>
      <c r="AT19" s="58">
        <f>Q48</f>
        <v>425.98</v>
      </c>
      <c r="AU19" s="45"/>
    </row>
    <row r="20" spans="1:47" s="61" customFormat="1" ht="15">
      <c r="A20" s="50" t="s">
        <v>17</v>
      </c>
      <c r="B20" s="51" t="s">
        <v>13</v>
      </c>
      <c r="C20" s="58" t="s">
        <v>25</v>
      </c>
      <c r="D20" s="85">
        <v>0</v>
      </c>
      <c r="E20" s="59">
        <f>SUM(G20:P20)</f>
        <v>0</v>
      </c>
      <c r="F20" s="55">
        <f t="shared" si="4"/>
        <v>0</v>
      </c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55">
        <f>SUM(S20:AQ20)</f>
        <v>0</v>
      </c>
      <c r="R20" s="60">
        <f>D20-AS20</f>
        <v>0</v>
      </c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55">
        <f>SUM(S20:AR20,G20:P20)</f>
        <v>0</v>
      </c>
      <c r="AT20" s="58">
        <f>R48</f>
        <v>0</v>
      </c>
      <c r="AU20" s="45"/>
    </row>
    <row r="21" spans="1:47" s="61" customFormat="1" ht="15">
      <c r="A21" s="50" t="s">
        <v>6</v>
      </c>
      <c r="B21" s="51" t="s">
        <v>14</v>
      </c>
      <c r="C21" s="58" t="s">
        <v>26</v>
      </c>
      <c r="D21" s="85">
        <v>57.52</v>
      </c>
      <c r="E21" s="59">
        <f t="shared" ref="E21:E46" si="6">SUM(G21:P21)</f>
        <v>0</v>
      </c>
      <c r="F21" s="55">
        <f t="shared" si="4"/>
        <v>0</v>
      </c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55">
        <f>SUM(R21,T21:AQ21)</f>
        <v>0</v>
      </c>
      <c r="R21" s="77"/>
      <c r="S21" s="60">
        <f>D21-AS21</f>
        <v>57.52</v>
      </c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55">
        <f>SUM(T21:AR21,R21,G21:P21)</f>
        <v>0</v>
      </c>
      <c r="AT21" s="58">
        <f>S48</f>
        <v>57.52</v>
      </c>
      <c r="AU21" s="45"/>
    </row>
    <row r="22" spans="1:47" s="61" customFormat="1" ht="15">
      <c r="A22" s="50" t="s">
        <v>7</v>
      </c>
      <c r="B22" s="51" t="s">
        <v>15</v>
      </c>
      <c r="C22" s="58" t="s">
        <v>118</v>
      </c>
      <c r="D22" s="85">
        <v>0</v>
      </c>
      <c r="E22" s="59">
        <f t="shared" si="6"/>
        <v>0</v>
      </c>
      <c r="F22" s="55">
        <f t="shared" si="4"/>
        <v>0</v>
      </c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55">
        <f>SUM(R22:S22,U22:AQ22)</f>
        <v>0</v>
      </c>
      <c r="R22" s="77"/>
      <c r="S22" s="77"/>
      <c r="T22" s="60">
        <f>D22-AS22</f>
        <v>0</v>
      </c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5">
        <f>SUM(U22:AR22,R22:S22,G22:P22)</f>
        <v>0</v>
      </c>
      <c r="AT22" s="58">
        <f>T48</f>
        <v>0</v>
      </c>
      <c r="AU22" s="45"/>
    </row>
    <row r="23" spans="1:47" s="61" customFormat="1" ht="15">
      <c r="A23" s="50" t="s">
        <v>8</v>
      </c>
      <c r="B23" s="51" t="s">
        <v>80</v>
      </c>
      <c r="C23" s="58" t="s">
        <v>121</v>
      </c>
      <c r="D23" s="85">
        <v>0</v>
      </c>
      <c r="E23" s="59">
        <f t="shared" si="6"/>
        <v>0</v>
      </c>
      <c r="F23" s="55">
        <f t="shared" si="4"/>
        <v>0</v>
      </c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55">
        <f>SUM(R23:T23,V23:AQ23)</f>
        <v>0</v>
      </c>
      <c r="R23" s="77"/>
      <c r="S23" s="77"/>
      <c r="T23" s="77"/>
      <c r="U23" s="60">
        <f>D23-AS23</f>
        <v>0</v>
      </c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55">
        <f>SUM(V23:AR23,R23:T23,G23:P23)</f>
        <v>0</v>
      </c>
      <c r="AT23" s="58">
        <f>U48</f>
        <v>0</v>
      </c>
      <c r="AU23" s="45"/>
    </row>
    <row r="24" spans="1:47" s="61" customFormat="1" ht="15">
      <c r="A24" s="50" t="s">
        <v>9</v>
      </c>
      <c r="B24" s="51" t="s">
        <v>84</v>
      </c>
      <c r="C24" s="58" t="s">
        <v>122</v>
      </c>
      <c r="D24" s="85">
        <v>0</v>
      </c>
      <c r="E24" s="59">
        <f t="shared" si="6"/>
        <v>0</v>
      </c>
      <c r="F24" s="55">
        <f t="shared" si="4"/>
        <v>0</v>
      </c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55">
        <f>SUM(R24:U24,W24:AQ24)</f>
        <v>0</v>
      </c>
      <c r="R24" s="77"/>
      <c r="S24" s="77"/>
      <c r="T24" s="77"/>
      <c r="U24" s="77"/>
      <c r="V24" s="60">
        <f>D24-AS24</f>
        <v>0</v>
      </c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55">
        <f>SUM(W24:AR24,R24:U24,G24:P24)</f>
        <v>0</v>
      </c>
      <c r="AT24" s="58">
        <f>V48</f>
        <v>0</v>
      </c>
      <c r="AU24" s="45"/>
    </row>
    <row r="25" spans="1:47" s="61" customFormat="1" ht="15">
      <c r="A25" s="50" t="s">
        <v>10</v>
      </c>
      <c r="B25" s="51" t="s">
        <v>85</v>
      </c>
      <c r="C25" s="58" t="s">
        <v>120</v>
      </c>
      <c r="D25" s="85">
        <v>0</v>
      </c>
      <c r="E25" s="59">
        <f t="shared" si="6"/>
        <v>0</v>
      </c>
      <c r="F25" s="55">
        <f t="shared" si="4"/>
        <v>0</v>
      </c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55">
        <f>SUM(R25:V25,X25:AQ25)</f>
        <v>0</v>
      </c>
      <c r="R25" s="77"/>
      <c r="S25" s="77"/>
      <c r="T25" s="77"/>
      <c r="U25" s="77"/>
      <c r="V25" s="77"/>
      <c r="W25" s="60">
        <f>D25-AS25</f>
        <v>0</v>
      </c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55">
        <f>SUM(X25:AR25,R25:V25,G25:P25)</f>
        <v>0</v>
      </c>
      <c r="AT25" s="58">
        <f>W48</f>
        <v>0.15</v>
      </c>
      <c r="AU25" s="45"/>
    </row>
    <row r="26" spans="1:47" s="61" customFormat="1" ht="18">
      <c r="A26" s="50" t="s">
        <v>18</v>
      </c>
      <c r="B26" s="51" t="s">
        <v>86</v>
      </c>
      <c r="C26" s="58" t="s">
        <v>48</v>
      </c>
      <c r="D26" s="85">
        <v>0.02</v>
      </c>
      <c r="E26" s="59">
        <f t="shared" si="6"/>
        <v>0</v>
      </c>
      <c r="F26" s="55">
        <f t="shared" si="4"/>
        <v>0</v>
      </c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55">
        <f>SUM(R26:W26,Y26:AQ26)</f>
        <v>0</v>
      </c>
      <c r="R26" s="77"/>
      <c r="S26" s="77"/>
      <c r="T26" s="77"/>
      <c r="U26" s="77"/>
      <c r="V26" s="77"/>
      <c r="W26" s="77"/>
      <c r="X26" s="60">
        <f>D26-AS26</f>
        <v>0.02</v>
      </c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55">
        <f>SUM(Y26:AR26,R26:W26,G26:P26)</f>
        <v>0</v>
      </c>
      <c r="AT26" s="58">
        <f>X48</f>
        <v>6.02</v>
      </c>
      <c r="AU26" s="45"/>
    </row>
    <row r="27" spans="1:47" s="61" customFormat="1" ht="20.25" customHeight="1">
      <c r="A27" s="50" t="s">
        <v>19</v>
      </c>
      <c r="B27" s="51" t="s">
        <v>87</v>
      </c>
      <c r="C27" s="58" t="s">
        <v>41</v>
      </c>
      <c r="D27" s="85">
        <v>0</v>
      </c>
      <c r="E27" s="59">
        <f t="shared" si="6"/>
        <v>0</v>
      </c>
      <c r="F27" s="55">
        <f t="shared" si="4"/>
        <v>0</v>
      </c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55">
        <f>SUM(R27:X27,Z27:AQ27)</f>
        <v>0</v>
      </c>
      <c r="R27" s="77"/>
      <c r="S27" s="77"/>
      <c r="T27" s="77"/>
      <c r="U27" s="77"/>
      <c r="V27" s="77"/>
      <c r="W27" s="77"/>
      <c r="X27" s="77"/>
      <c r="Y27" s="60">
        <f>D27-AS27</f>
        <v>0</v>
      </c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55">
        <f>SUM(Z27:AR27,R27:X27,G27:P27)</f>
        <v>0</v>
      </c>
      <c r="AT27" s="58">
        <f>Y48</f>
        <v>0</v>
      </c>
      <c r="AU27" s="45"/>
    </row>
    <row r="28" spans="1:47" s="61" customFormat="1" ht="20.25" customHeight="1">
      <c r="A28" s="50" t="s">
        <v>42</v>
      </c>
      <c r="B28" s="51" t="s">
        <v>126</v>
      </c>
      <c r="C28" s="58" t="s">
        <v>27</v>
      </c>
      <c r="D28" s="85">
        <v>134.44</v>
      </c>
      <c r="E28" s="59">
        <f t="shared" si="6"/>
        <v>0</v>
      </c>
      <c r="F28" s="55">
        <f t="shared" si="4"/>
        <v>0</v>
      </c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55">
        <f>SUM(R28:Y28,AA28:AQ28)</f>
        <v>0</v>
      </c>
      <c r="R28" s="77"/>
      <c r="S28" s="77"/>
      <c r="T28" s="77"/>
      <c r="U28" s="77"/>
      <c r="V28" s="77"/>
      <c r="W28" s="77"/>
      <c r="X28" s="77"/>
      <c r="Y28" s="77"/>
      <c r="Z28" s="60">
        <f>D28-AS28</f>
        <v>134.44</v>
      </c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55">
        <f>SUM(AA28:AR28,R28:Y28,G28:P28)</f>
        <v>0</v>
      </c>
      <c r="AT28" s="58">
        <f>Z48</f>
        <v>148.88</v>
      </c>
      <c r="AU28" s="45"/>
    </row>
    <row r="29" spans="1:47" s="61" customFormat="1" ht="15">
      <c r="A29" s="50" t="s">
        <v>125</v>
      </c>
      <c r="B29" s="51" t="s">
        <v>101</v>
      </c>
      <c r="C29" s="51" t="s">
        <v>140</v>
      </c>
      <c r="D29" s="85">
        <v>0</v>
      </c>
      <c r="E29" s="59">
        <f t="shared" si="6"/>
        <v>0</v>
      </c>
      <c r="F29" s="55">
        <f t="shared" si="4"/>
        <v>0</v>
      </c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55">
        <f>SUM(R29:Z29,AB29:AQ29)</f>
        <v>0</v>
      </c>
      <c r="R29" s="77"/>
      <c r="S29" s="77"/>
      <c r="T29" s="77"/>
      <c r="U29" s="77"/>
      <c r="V29" s="77"/>
      <c r="W29" s="77"/>
      <c r="X29" s="77"/>
      <c r="Y29" s="77"/>
      <c r="Z29" s="77"/>
      <c r="AA29" s="60">
        <f>D29-AS29</f>
        <v>0</v>
      </c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55">
        <f>SUM(AB29:AR29,R29:Z29,G29:P29)</f>
        <v>0</v>
      </c>
      <c r="AT29" s="58">
        <f>AA48</f>
        <v>0</v>
      </c>
      <c r="AU29" s="45"/>
    </row>
    <row r="30" spans="1:47" s="61" customFormat="1" ht="15">
      <c r="A30" s="50" t="s">
        <v>167</v>
      </c>
      <c r="B30" s="51" t="s">
        <v>116</v>
      </c>
      <c r="C30" s="58" t="s">
        <v>119</v>
      </c>
      <c r="D30" s="85">
        <v>0</v>
      </c>
      <c r="E30" s="59">
        <f t="shared" si="6"/>
        <v>0</v>
      </c>
      <c r="F30" s="55">
        <f t="shared" si="4"/>
        <v>0</v>
      </c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55">
        <f>SUM(R30:AA30,AC30:AQ30)</f>
        <v>0</v>
      </c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60">
        <f>D30-AS30</f>
        <v>0</v>
      </c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55">
        <f>SUM(AC30:AR30,R30:AA30,G30:P30)</f>
        <v>0</v>
      </c>
      <c r="AT30" s="58">
        <f>AB48</f>
        <v>0</v>
      </c>
      <c r="AU30" s="45"/>
    </row>
    <row r="31" spans="1:47" s="61" customFormat="1" ht="15">
      <c r="A31" s="50" t="s">
        <v>168</v>
      </c>
      <c r="B31" s="51" t="s">
        <v>81</v>
      </c>
      <c r="C31" s="58" t="s">
        <v>70</v>
      </c>
      <c r="D31" s="85">
        <v>0</v>
      </c>
      <c r="E31" s="59">
        <f t="shared" si="6"/>
        <v>0</v>
      </c>
      <c r="F31" s="55">
        <f t="shared" si="4"/>
        <v>0</v>
      </c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55">
        <f>SUM(R31:AB31,AD31:AQ31)</f>
        <v>0</v>
      </c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60">
        <f>D31-AS31</f>
        <v>0</v>
      </c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55">
        <f>SUM(AD31:AR31,R31:AB31,G31:P31)</f>
        <v>0</v>
      </c>
      <c r="AT31" s="58">
        <f>AC48</f>
        <v>0</v>
      </c>
      <c r="AU31" s="45"/>
    </row>
    <row r="32" spans="1:47" s="61" customFormat="1" ht="15">
      <c r="A32" s="50" t="s">
        <v>169</v>
      </c>
      <c r="B32" s="51" t="s">
        <v>88</v>
      </c>
      <c r="C32" s="58" t="s">
        <v>93</v>
      </c>
      <c r="D32" s="85">
        <v>61.06</v>
      </c>
      <c r="E32" s="59">
        <f t="shared" si="6"/>
        <v>0</v>
      </c>
      <c r="F32" s="55">
        <f t="shared" si="4"/>
        <v>0</v>
      </c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55">
        <f>SUM(R32:AC32,AE32:AQ32)</f>
        <v>1.75</v>
      </c>
      <c r="R32" s="77"/>
      <c r="S32" s="77"/>
      <c r="T32" s="77"/>
      <c r="U32" s="77"/>
      <c r="V32" s="77"/>
      <c r="W32" s="77"/>
      <c r="X32" s="77"/>
      <c r="Y32" s="77"/>
      <c r="Z32" s="77">
        <v>1.75</v>
      </c>
      <c r="AA32" s="77"/>
      <c r="AB32" s="77"/>
      <c r="AC32" s="77"/>
      <c r="AD32" s="60">
        <f>D32-AS32</f>
        <v>59.31</v>
      </c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55">
        <f>SUM(AE32:AR32,R32:AC32,G32:P32)</f>
        <v>1.75</v>
      </c>
      <c r="AT32" s="58">
        <f>AD48</f>
        <v>63.510000000000005</v>
      </c>
      <c r="AU32" s="45"/>
    </row>
    <row r="33" spans="1:47" s="61" customFormat="1" ht="15">
      <c r="A33" s="50" t="s">
        <v>170</v>
      </c>
      <c r="B33" s="51" t="s">
        <v>89</v>
      </c>
      <c r="C33" s="58" t="s">
        <v>94</v>
      </c>
      <c r="D33" s="85">
        <v>0</v>
      </c>
      <c r="E33" s="59">
        <f t="shared" si="6"/>
        <v>0</v>
      </c>
      <c r="F33" s="55">
        <f t="shared" si="4"/>
        <v>0</v>
      </c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55">
        <f>SUM(R33:AD33,AF33:AQ33)</f>
        <v>0</v>
      </c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60">
        <f>D33-AS33</f>
        <v>0</v>
      </c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55">
        <f>SUM(AF33:AR33,R33:AD33,G33:P33)</f>
        <v>0</v>
      </c>
      <c r="AT33" s="58">
        <f>AE48</f>
        <v>0</v>
      </c>
      <c r="AU33" s="45"/>
    </row>
    <row r="34" spans="1:47" s="61" customFormat="1" ht="15">
      <c r="A34" s="50" t="s">
        <v>171</v>
      </c>
      <c r="B34" s="51" t="s">
        <v>90</v>
      </c>
      <c r="C34" s="58" t="s">
        <v>98</v>
      </c>
      <c r="D34" s="85">
        <v>0.26</v>
      </c>
      <c r="E34" s="59">
        <f t="shared" si="6"/>
        <v>0</v>
      </c>
      <c r="F34" s="55">
        <f t="shared" si="4"/>
        <v>0</v>
      </c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55">
        <f>SUM(R34:AE34,AG34:AQ34)</f>
        <v>0</v>
      </c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60">
        <f>D34-AS34</f>
        <v>0.26</v>
      </c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55">
        <f>SUM(AG34:AR34,R34:AE34,G34:P34)</f>
        <v>0</v>
      </c>
      <c r="AT34" s="58">
        <f>AF48</f>
        <v>0.26</v>
      </c>
      <c r="AU34" s="45"/>
    </row>
    <row r="35" spans="1:47" s="61" customFormat="1" ht="18">
      <c r="A35" s="50" t="s">
        <v>172</v>
      </c>
      <c r="B35" s="51" t="s">
        <v>113</v>
      </c>
      <c r="C35" s="58" t="s">
        <v>95</v>
      </c>
      <c r="D35" s="85">
        <v>0</v>
      </c>
      <c r="E35" s="59">
        <f t="shared" si="6"/>
        <v>0</v>
      </c>
      <c r="F35" s="55">
        <f t="shared" si="4"/>
        <v>0</v>
      </c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55">
        <f>SUM(R35:AF35,AH35:AQ35)</f>
        <v>0</v>
      </c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60">
        <f>D35-AS35</f>
        <v>0</v>
      </c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55">
        <f>SUM(AH35:AR35,R35:AF35,G35:P35)</f>
        <v>0</v>
      </c>
      <c r="AT35" s="58">
        <f>AG48</f>
        <v>0</v>
      </c>
      <c r="AU35" s="45"/>
    </row>
    <row r="36" spans="1:47" s="61" customFormat="1" ht="15">
      <c r="A36" s="50" t="s">
        <v>173</v>
      </c>
      <c r="B36" s="51" t="s">
        <v>117</v>
      </c>
      <c r="C36" s="58" t="s">
        <v>114</v>
      </c>
      <c r="D36" s="85">
        <v>0</v>
      </c>
      <c r="E36" s="59">
        <f t="shared" si="6"/>
        <v>0</v>
      </c>
      <c r="F36" s="55">
        <f t="shared" si="4"/>
        <v>0</v>
      </c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55">
        <f>SUM(R36:AG36,AI36:AQ36)</f>
        <v>0</v>
      </c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60">
        <f>D36-AS36</f>
        <v>0</v>
      </c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55">
        <f>SUM(AI36:AR36,R36:AG36,G36:P36)</f>
        <v>0</v>
      </c>
      <c r="AT36" s="58">
        <f>AH48</f>
        <v>0</v>
      </c>
      <c r="AU36" s="45"/>
    </row>
    <row r="37" spans="1:47" s="61" customFormat="1" ht="15">
      <c r="A37" s="50" t="s">
        <v>174</v>
      </c>
      <c r="B37" s="51" t="s">
        <v>91</v>
      </c>
      <c r="C37" s="58" t="s">
        <v>96</v>
      </c>
      <c r="D37" s="85">
        <v>0.13</v>
      </c>
      <c r="E37" s="59">
        <f t="shared" si="6"/>
        <v>0</v>
      </c>
      <c r="F37" s="55">
        <f t="shared" si="4"/>
        <v>0</v>
      </c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55">
        <f>SUM(R37:AH37,AJ37:AQ37)</f>
        <v>0</v>
      </c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60">
        <f>D37-AS37</f>
        <v>0.13</v>
      </c>
      <c r="AJ37" s="77"/>
      <c r="AK37" s="77"/>
      <c r="AL37" s="77"/>
      <c r="AM37" s="77"/>
      <c r="AN37" s="77"/>
      <c r="AO37" s="77"/>
      <c r="AP37" s="77"/>
      <c r="AQ37" s="77"/>
      <c r="AR37" s="77"/>
      <c r="AS37" s="55">
        <f>SUM(AJ37:AR37,R37:AH37,G37:P37)</f>
        <v>0</v>
      </c>
      <c r="AT37" s="58">
        <f>AI48</f>
        <v>0.13</v>
      </c>
      <c r="AU37" s="45"/>
    </row>
    <row r="38" spans="1:47" s="61" customFormat="1" ht="18">
      <c r="A38" s="50" t="s">
        <v>175</v>
      </c>
      <c r="B38" s="51" t="s">
        <v>92</v>
      </c>
      <c r="C38" s="58" t="s">
        <v>43</v>
      </c>
      <c r="D38" s="85">
        <v>34.79</v>
      </c>
      <c r="E38" s="59">
        <f t="shared" si="6"/>
        <v>0</v>
      </c>
      <c r="F38" s="55">
        <f t="shared" si="4"/>
        <v>0</v>
      </c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55">
        <f>SUM(R38:AI38,AK38:AQ38)</f>
        <v>0</v>
      </c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60">
        <f>D38-AS38</f>
        <v>34.79</v>
      </c>
      <c r="AK38" s="77"/>
      <c r="AL38" s="77"/>
      <c r="AM38" s="77"/>
      <c r="AN38" s="77"/>
      <c r="AO38" s="77"/>
      <c r="AP38" s="77"/>
      <c r="AQ38" s="77"/>
      <c r="AR38" s="77"/>
      <c r="AS38" s="55">
        <f>SUM(AK38:AR38,R38:AI38,G38:P38)</f>
        <v>0</v>
      </c>
      <c r="AT38" s="58">
        <f>AJ48</f>
        <v>34.79</v>
      </c>
      <c r="AU38" s="45"/>
    </row>
    <row r="39" spans="1:47" s="61" customFormat="1" ht="18">
      <c r="A39" s="50" t="s">
        <v>177</v>
      </c>
      <c r="B39" s="51" t="s">
        <v>99</v>
      </c>
      <c r="C39" s="58" t="s">
        <v>49</v>
      </c>
      <c r="D39" s="85">
        <v>0</v>
      </c>
      <c r="E39" s="59">
        <f t="shared" si="6"/>
        <v>0</v>
      </c>
      <c r="F39" s="55">
        <f t="shared" si="4"/>
        <v>0</v>
      </c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55">
        <f>SUM(R39:AJ39,AL39:AQ39)</f>
        <v>0</v>
      </c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60">
        <f>D39-AS39</f>
        <v>0</v>
      </c>
      <c r="AL39" s="77"/>
      <c r="AM39" s="77"/>
      <c r="AN39" s="77"/>
      <c r="AO39" s="77"/>
      <c r="AP39" s="77"/>
      <c r="AQ39" s="77"/>
      <c r="AR39" s="77"/>
      <c r="AS39" s="55">
        <f>SUM(AL39:AR39,R39:AJ39,G39:P39)</f>
        <v>0</v>
      </c>
      <c r="AT39" s="58">
        <f>AK48</f>
        <v>0</v>
      </c>
      <c r="AU39" s="45"/>
    </row>
    <row r="40" spans="1:47" s="61" customFormat="1" ht="15">
      <c r="A40" s="50" t="s">
        <v>178</v>
      </c>
      <c r="B40" s="51" t="s">
        <v>144</v>
      </c>
      <c r="C40" s="58" t="s">
        <v>142</v>
      </c>
      <c r="D40" s="85">
        <v>1.58</v>
      </c>
      <c r="E40" s="59">
        <f t="shared" si="6"/>
        <v>0</v>
      </c>
      <c r="F40" s="55">
        <f t="shared" si="4"/>
        <v>0</v>
      </c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55">
        <f>SUM(R40:AK40,AM40:AQ40)</f>
        <v>0</v>
      </c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60">
        <f>D40-AS40</f>
        <v>1.58</v>
      </c>
      <c r="AM40" s="77"/>
      <c r="AN40" s="77"/>
      <c r="AO40" s="77"/>
      <c r="AP40" s="77"/>
      <c r="AQ40" s="77"/>
      <c r="AR40" s="77"/>
      <c r="AS40" s="55">
        <f>SUM(AM40:AR40,R40:AK40,G40:P40)</f>
        <v>0</v>
      </c>
      <c r="AT40" s="58">
        <f>AL48</f>
        <v>1.58</v>
      </c>
      <c r="AU40" s="45"/>
    </row>
    <row r="41" spans="1:47" s="61" customFormat="1" ht="18">
      <c r="A41" s="50" t="s">
        <v>179</v>
      </c>
      <c r="B41" s="51" t="s">
        <v>145</v>
      </c>
      <c r="C41" s="58" t="s">
        <v>143</v>
      </c>
      <c r="D41" s="85">
        <v>0</v>
      </c>
      <c r="E41" s="59">
        <f t="shared" si="6"/>
        <v>0</v>
      </c>
      <c r="F41" s="55">
        <f t="shared" si="4"/>
        <v>0</v>
      </c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55">
        <f>SUM(R41:AL41,AN41:AQ41)</f>
        <v>0</v>
      </c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60">
        <f>D41-AS41</f>
        <v>0</v>
      </c>
      <c r="AN41" s="77"/>
      <c r="AO41" s="77"/>
      <c r="AP41" s="77"/>
      <c r="AQ41" s="77"/>
      <c r="AR41" s="77"/>
      <c r="AS41" s="55">
        <f>SUM(AN41:AR41,R41:AL41,G41:P41)</f>
        <v>0</v>
      </c>
      <c r="AT41" s="58">
        <f>AM48</f>
        <v>0</v>
      </c>
      <c r="AU41" s="45"/>
    </row>
    <row r="42" spans="1:47" s="61" customFormat="1" ht="15">
      <c r="A42" s="50" t="s">
        <v>180</v>
      </c>
      <c r="B42" s="51" t="s">
        <v>141</v>
      </c>
      <c r="C42" s="58" t="s">
        <v>100</v>
      </c>
      <c r="D42" s="85">
        <v>1.41</v>
      </c>
      <c r="E42" s="59">
        <f t="shared" si="6"/>
        <v>0</v>
      </c>
      <c r="F42" s="55">
        <f t="shared" si="4"/>
        <v>0</v>
      </c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55">
        <f>SUM(R42:AM42,AO42:AQ42)</f>
        <v>0</v>
      </c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60">
        <f>D42-AS42</f>
        <v>1.41</v>
      </c>
      <c r="AO42" s="77"/>
      <c r="AP42" s="77"/>
      <c r="AQ42" s="77"/>
      <c r="AR42" s="77"/>
      <c r="AS42" s="55">
        <f>SUM(AO42:AR42,R42:AM42,G42:P42)</f>
        <v>0</v>
      </c>
      <c r="AT42" s="58">
        <f>AN48</f>
        <v>1.41</v>
      </c>
      <c r="AU42" s="45"/>
    </row>
    <row r="43" spans="1:47" s="61" customFormat="1" ht="15">
      <c r="A43" s="50" t="s">
        <v>181</v>
      </c>
      <c r="B43" s="51" t="s">
        <v>147</v>
      </c>
      <c r="C43" s="58" t="s">
        <v>148</v>
      </c>
      <c r="D43" s="85">
        <v>23</v>
      </c>
      <c r="E43" s="59">
        <f t="shared" si="6"/>
        <v>0</v>
      </c>
      <c r="F43" s="55">
        <f t="shared" si="4"/>
        <v>0</v>
      </c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55">
        <f>SUM(R43:AN43,AP43:AQ43)</f>
        <v>0</v>
      </c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60">
        <f>D43-AS43</f>
        <v>23</v>
      </c>
      <c r="AP43" s="77"/>
      <c r="AQ43" s="77"/>
      <c r="AR43" s="77"/>
      <c r="AS43" s="55">
        <f>SUM(AP43:AR43,R43:AN43,G43:P43)</f>
        <v>0</v>
      </c>
      <c r="AT43" s="58">
        <f>AO48</f>
        <v>23</v>
      </c>
      <c r="AU43" s="45"/>
    </row>
    <row r="44" spans="1:47" s="61" customFormat="1" ht="15">
      <c r="A44" s="50" t="s">
        <v>182</v>
      </c>
      <c r="B44" s="51" t="s">
        <v>146</v>
      </c>
      <c r="C44" s="58" t="s">
        <v>149</v>
      </c>
      <c r="D44" s="85">
        <v>79.349999999999994</v>
      </c>
      <c r="E44" s="59">
        <f t="shared" si="6"/>
        <v>0</v>
      </c>
      <c r="F44" s="55">
        <f t="shared" si="4"/>
        <v>0</v>
      </c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55">
        <f>SUM(R44:AO44,AQ44)</f>
        <v>0</v>
      </c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60">
        <f>D44-AS44</f>
        <v>79.349999999999994</v>
      </c>
      <c r="AQ44" s="77"/>
      <c r="AR44" s="77"/>
      <c r="AS44" s="55">
        <f>SUM(AQ44:AR44,R44:AO44,G44:P44)</f>
        <v>0</v>
      </c>
      <c r="AT44" s="58">
        <f>AP48</f>
        <v>79.349999999999994</v>
      </c>
      <c r="AU44" s="45"/>
    </row>
    <row r="45" spans="1:47" s="61" customFormat="1" ht="15">
      <c r="A45" s="50" t="s">
        <v>183</v>
      </c>
      <c r="B45" s="51" t="s">
        <v>74</v>
      </c>
      <c r="C45" s="58" t="s">
        <v>75</v>
      </c>
      <c r="D45" s="85">
        <v>9.39</v>
      </c>
      <c r="E45" s="59">
        <f t="shared" si="6"/>
        <v>0</v>
      </c>
      <c r="F45" s="55">
        <f t="shared" si="4"/>
        <v>0</v>
      </c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55">
        <f>SUM(R45:AP45)</f>
        <v>0</v>
      </c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60">
        <f>D45-AS45</f>
        <v>9.39</v>
      </c>
      <c r="AR45" s="77"/>
      <c r="AS45" s="55">
        <f>SUM(AR45,R45:AP45,G45:P45)</f>
        <v>0</v>
      </c>
      <c r="AT45" s="58">
        <f>AQ48</f>
        <v>9.39</v>
      </c>
      <c r="AU45" s="45"/>
    </row>
    <row r="46" spans="1:47" s="61" customFormat="1" ht="15">
      <c r="A46" s="63">
        <v>3</v>
      </c>
      <c r="B46" s="64" t="s">
        <v>69</v>
      </c>
      <c r="C46" s="65" t="s">
        <v>82</v>
      </c>
      <c r="D46" s="85">
        <v>71.75</v>
      </c>
      <c r="E46" s="59">
        <f t="shared" si="6"/>
        <v>0</v>
      </c>
      <c r="F46" s="55">
        <f t="shared" si="4"/>
        <v>0</v>
      </c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55">
        <f>SUM(R46:AQ46)</f>
        <v>0</v>
      </c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60">
        <f>D46-AS46</f>
        <v>71.75</v>
      </c>
      <c r="AS46" s="55">
        <f>SUM(R46:AQ46,G46:P46)</f>
        <v>0</v>
      </c>
      <c r="AT46" s="58">
        <f>AR48</f>
        <v>71.75</v>
      </c>
      <c r="AU46" s="45"/>
    </row>
    <row r="47" spans="1:47" ht="16.5" customHeight="1">
      <c r="A47" s="66"/>
      <c r="B47" s="67" t="s">
        <v>110</v>
      </c>
      <c r="C47" s="68"/>
      <c r="D47" s="62"/>
      <c r="E47" s="55">
        <f>SUM(G47:P47)</f>
        <v>25.08</v>
      </c>
      <c r="F47" s="55">
        <f>SUM(G47:H47)</f>
        <v>0</v>
      </c>
      <c r="G47" s="55">
        <f>SUM(G20:G46,G10:G18)</f>
        <v>0</v>
      </c>
      <c r="H47" s="55">
        <f>SUM(H20:H46,H11:H18,H9)</f>
        <v>0</v>
      </c>
      <c r="I47" s="55">
        <f>SUM(I20:I46,I12:I18,I9:I10)</f>
        <v>0</v>
      </c>
      <c r="J47" s="55">
        <f>SUM(J20:J46,J13:J18,J9:J11)</f>
        <v>23</v>
      </c>
      <c r="K47" s="55">
        <f>SUM(K20:K46,K14:K18,K9:K12)</f>
        <v>0</v>
      </c>
      <c r="L47" s="55">
        <f>SUM(L20:L46,L15:L18,L9:L13)</f>
        <v>0</v>
      </c>
      <c r="M47" s="55">
        <f>SUM(M20:M46,M16:M18,M9:M14)</f>
        <v>0</v>
      </c>
      <c r="N47" s="55">
        <f>SUM(N20:N46,N17:N18,N9:N15)</f>
        <v>0</v>
      </c>
      <c r="O47" s="55">
        <f>SUM(O20:O46,O18,O9:O16)</f>
        <v>0</v>
      </c>
      <c r="P47" s="55">
        <f>SUM(P20:P46,P9:P17)</f>
        <v>2.08</v>
      </c>
      <c r="Q47" s="55">
        <f>SUM(R47:AQ47)</f>
        <v>24.790000000000003</v>
      </c>
      <c r="R47" s="55">
        <f>SUM(R21:R46,R9:R18)</f>
        <v>0</v>
      </c>
      <c r="S47" s="55">
        <f>SUM(S22:S46,S20,S9:S18)</f>
        <v>0</v>
      </c>
      <c r="T47" s="55">
        <f>SUM(T23:T46,T20:T21,T9:T18)</f>
        <v>0</v>
      </c>
      <c r="U47" s="55">
        <f>SUM(U24:U46,U20:U22,U9:U18)</f>
        <v>0</v>
      </c>
      <c r="V47" s="55">
        <f>SUM(V25:V46,V20:V23,V9:V18)</f>
        <v>0</v>
      </c>
      <c r="W47" s="55">
        <f>SUM(W26:W46,W20:W24,W9:W18)</f>
        <v>0.15</v>
      </c>
      <c r="X47" s="55">
        <f>SUM(X27:X46,X20:X25,X9:X18)</f>
        <v>6</v>
      </c>
      <c r="Y47" s="55">
        <f>SUM(Y28:Y46,Y20:Y26,Y9:Y18)</f>
        <v>0</v>
      </c>
      <c r="Z47" s="55">
        <f>SUM(Z29:Z46,Z20:Z27,Z9:Z18)</f>
        <v>14.440000000000001</v>
      </c>
      <c r="AA47" s="55">
        <f>SUM(AA30:AA46,AA20:AA28,AA9:AA18)</f>
        <v>0</v>
      </c>
      <c r="AB47" s="55">
        <f>SUM(AB31:AB46,AB20:AB29,AB9:AB18)</f>
        <v>0</v>
      </c>
      <c r="AC47" s="55">
        <f>SUM(AC32:AC46,AC20:AC30,AC9:AC18)</f>
        <v>0</v>
      </c>
      <c r="AD47" s="55">
        <f>SUM(AD33:AD46,AD20:AD31,AD9:AD18)</f>
        <v>4.2</v>
      </c>
      <c r="AE47" s="55">
        <f>SUM(AE34:AE46,AE20:AE32,AE9:AE18)</f>
        <v>0</v>
      </c>
      <c r="AF47" s="55">
        <f>SUM(AF35:AF46,AF20:AF33,AF9:AF18)</f>
        <v>0</v>
      </c>
      <c r="AG47" s="55">
        <f>SUM(AG36:AG46,AG20:AG34,AG9:AG18)</f>
        <v>0</v>
      </c>
      <c r="AH47" s="55">
        <f>SUM(AH37:AH46,AH20:AH35,AH9:AH18)</f>
        <v>0</v>
      </c>
      <c r="AI47" s="55">
        <f>SUM(AI9:AI18,AI20:AI36,AI38:AI46)</f>
        <v>0</v>
      </c>
      <c r="AJ47" s="55">
        <f>SUM(AJ39:AJ46,AJ20:AJ37,AJ9:AJ18)</f>
        <v>0</v>
      </c>
      <c r="AK47" s="55">
        <f>SUM(AK40:AK46,AK20:AK38,AK9:AK18)</f>
        <v>0</v>
      </c>
      <c r="AL47" s="55">
        <f>SUM(AL41:AL46,AL20:AL39,AL9:AL18)</f>
        <v>0</v>
      </c>
      <c r="AM47" s="55">
        <f>SUM(AM42:AM46,AM20:AM40,AM9:AM18)</f>
        <v>0</v>
      </c>
      <c r="AN47" s="55">
        <f>SUM(AN43:AN46,AN20:AN41,AN9:AN18)</f>
        <v>0</v>
      </c>
      <c r="AO47" s="55">
        <f>SUM(AO44:AO46,AO20:AO42,AO9:AO18)</f>
        <v>0</v>
      </c>
      <c r="AP47" s="55">
        <f>SUM(AP45:AP46,AP20:AP43,AP9:AP18)</f>
        <v>0</v>
      </c>
      <c r="AQ47" s="55">
        <f>SUM(AQ46,AQ20:AQ44,AQ9:AQ18)</f>
        <v>0</v>
      </c>
      <c r="AR47" s="55">
        <f>SUM(AR20:AR45,AR9:AR18)</f>
        <v>0</v>
      </c>
      <c r="AS47" s="62"/>
      <c r="AT47" s="62"/>
    </row>
    <row r="48" spans="1:47" ht="16.5" customHeight="1">
      <c r="A48" s="69"/>
      <c r="B48" s="70" t="s">
        <v>111</v>
      </c>
      <c r="C48" s="71"/>
      <c r="D48" s="72"/>
      <c r="E48" s="72">
        <f>E47+E7</f>
        <v>4404.83</v>
      </c>
      <c r="F48" s="72">
        <f>F8+F47</f>
        <v>564.42999999999995</v>
      </c>
      <c r="G48" s="72">
        <f>G47+G9</f>
        <v>520.59999999999991</v>
      </c>
      <c r="H48" s="72">
        <f>H10+H47</f>
        <v>43.83</v>
      </c>
      <c r="I48" s="72">
        <f>I11+I47</f>
        <v>140.32</v>
      </c>
      <c r="J48" s="72">
        <f>J12+J47</f>
        <v>333.24</v>
      </c>
      <c r="K48" s="72">
        <f>K13+K47</f>
        <v>1835.16</v>
      </c>
      <c r="L48" s="72">
        <f>L14+L47</f>
        <v>873.51</v>
      </c>
      <c r="M48" s="72">
        <f>M15+M47</f>
        <v>646.35</v>
      </c>
      <c r="N48" s="72">
        <f>N47+N16</f>
        <v>4.03</v>
      </c>
      <c r="O48" s="72">
        <f>O47+O17</f>
        <v>0</v>
      </c>
      <c r="P48" s="72">
        <f>P47+P18</f>
        <v>7.8</v>
      </c>
      <c r="Q48" s="72">
        <f>SUM(Q47,Q19)</f>
        <v>425.98</v>
      </c>
      <c r="R48" s="72">
        <f>R47+R20</f>
        <v>0</v>
      </c>
      <c r="S48" s="72">
        <f>S47+S21</f>
        <v>57.52</v>
      </c>
      <c r="T48" s="72">
        <f>T47+T22</f>
        <v>0</v>
      </c>
      <c r="U48" s="72">
        <f>U47+U23</f>
        <v>0</v>
      </c>
      <c r="V48" s="72">
        <f>+V47+V24</f>
        <v>0</v>
      </c>
      <c r="W48" s="72">
        <f>+W47+W25</f>
        <v>0.15</v>
      </c>
      <c r="X48" s="72">
        <f>X47+X26</f>
        <v>6.02</v>
      </c>
      <c r="Y48" s="72">
        <f>+Y47+Y27</f>
        <v>0</v>
      </c>
      <c r="Z48" s="72">
        <f>+Z47+Z28</f>
        <v>148.88</v>
      </c>
      <c r="AA48" s="72">
        <f>AA47+AA29</f>
        <v>0</v>
      </c>
      <c r="AB48" s="72">
        <f>AB47+AB30</f>
        <v>0</v>
      </c>
      <c r="AC48" s="72">
        <f>AC47+AC31</f>
        <v>0</v>
      </c>
      <c r="AD48" s="72">
        <f>AD47+AD32</f>
        <v>63.510000000000005</v>
      </c>
      <c r="AE48" s="72">
        <f>AE47+AE33</f>
        <v>0</v>
      </c>
      <c r="AF48" s="72">
        <f>AF47+AF34</f>
        <v>0.26</v>
      </c>
      <c r="AG48" s="72">
        <f>AG47+AG35</f>
        <v>0</v>
      </c>
      <c r="AH48" s="72">
        <f>AH47+AH36</f>
        <v>0</v>
      </c>
      <c r="AI48" s="72">
        <f>AI47+AI37</f>
        <v>0.13</v>
      </c>
      <c r="AJ48" s="72">
        <f>AJ47+AJ38</f>
        <v>34.79</v>
      </c>
      <c r="AK48" s="72">
        <f>AK47+AK39</f>
        <v>0</v>
      </c>
      <c r="AL48" s="72">
        <f>AL47+AL40</f>
        <v>1.58</v>
      </c>
      <c r="AM48" s="72">
        <f>AM47+AM41</f>
        <v>0</v>
      </c>
      <c r="AN48" s="72">
        <f>AN47+AN42</f>
        <v>1.41</v>
      </c>
      <c r="AO48" s="72">
        <f>AO47+AO43</f>
        <v>23</v>
      </c>
      <c r="AP48" s="72">
        <f>AP47+AP44</f>
        <v>79.349999999999994</v>
      </c>
      <c r="AQ48" s="72">
        <f>AQ47+AQ45</f>
        <v>9.39</v>
      </c>
      <c r="AR48" s="72">
        <f>AR47+AR46</f>
        <v>71.75</v>
      </c>
      <c r="AS48" s="72"/>
      <c r="AT48" s="72"/>
    </row>
    <row r="50" spans="2:37">
      <c r="B50" s="89" t="s">
        <v>156</v>
      </c>
      <c r="C50" s="90" t="s">
        <v>150</v>
      </c>
      <c r="D50" s="91"/>
    </row>
    <row r="51" spans="2:37" ht="15.75">
      <c r="B51" s="89" t="s">
        <v>157</v>
      </c>
      <c r="C51" s="90" t="s">
        <v>151</v>
      </c>
      <c r="D51" s="91"/>
      <c r="AA51" s="78"/>
      <c r="AB51" s="78"/>
      <c r="AC51" s="78"/>
      <c r="AD51" s="78"/>
      <c r="AE51" s="78"/>
      <c r="AF51" s="78"/>
      <c r="AG51" s="78"/>
      <c r="AH51" s="78"/>
      <c r="AI51" s="78"/>
      <c r="AJ51" s="79"/>
      <c r="AK51" s="79"/>
    </row>
    <row r="52" spans="2:37" ht="15.75">
      <c r="B52" s="89" t="s">
        <v>158</v>
      </c>
      <c r="C52" s="90" t="s">
        <v>115</v>
      </c>
      <c r="D52" s="91"/>
      <c r="AA52" s="78"/>
      <c r="AB52" s="78"/>
      <c r="AC52" s="78"/>
      <c r="AD52" s="78"/>
      <c r="AE52" s="78"/>
      <c r="AF52" s="78"/>
      <c r="AG52" s="78"/>
      <c r="AH52" s="78"/>
      <c r="AI52" s="78"/>
      <c r="AJ52" s="79"/>
      <c r="AK52" s="79"/>
    </row>
    <row r="53" spans="2:37" ht="15.75">
      <c r="AA53" s="78"/>
      <c r="AB53" s="78"/>
      <c r="AC53" s="78"/>
      <c r="AD53" s="78"/>
      <c r="AE53" s="78"/>
      <c r="AF53" s="78"/>
      <c r="AG53" s="78"/>
      <c r="AH53" s="78"/>
      <c r="AI53" s="78"/>
      <c r="AJ53" s="79"/>
      <c r="AK53" s="79"/>
    </row>
    <row r="54" spans="2:37" ht="18">
      <c r="B54" s="123" t="s">
        <v>277</v>
      </c>
      <c r="C54" s="123" t="s">
        <v>268</v>
      </c>
      <c r="D54" s="91"/>
      <c r="AA54" s="78"/>
      <c r="AB54" s="78"/>
      <c r="AC54" s="78"/>
      <c r="AD54" s="78"/>
      <c r="AE54" s="78"/>
      <c r="AF54" s="78"/>
      <c r="AG54" s="78"/>
      <c r="AH54" s="78"/>
      <c r="AI54" s="78"/>
      <c r="AJ54" s="79"/>
      <c r="AK54" s="79"/>
    </row>
    <row r="55" spans="2:37" ht="18">
      <c r="B55" s="123" t="s">
        <v>278</v>
      </c>
      <c r="C55" s="123" t="s">
        <v>269</v>
      </c>
      <c r="D55" s="91"/>
    </row>
    <row r="56" spans="2:37">
      <c r="B56" s="123" t="s">
        <v>279</v>
      </c>
      <c r="C56" s="123" t="s">
        <v>270</v>
      </c>
      <c r="D56" s="91"/>
    </row>
    <row r="57" spans="2:37">
      <c r="B57" s="123" t="s">
        <v>280</v>
      </c>
      <c r="C57" s="123" t="s">
        <v>271</v>
      </c>
      <c r="D57" s="91"/>
    </row>
    <row r="58" spans="2:37">
      <c r="B58" s="123" t="s">
        <v>281</v>
      </c>
      <c r="C58" s="123" t="s">
        <v>272</v>
      </c>
      <c r="D58" s="91"/>
    </row>
    <row r="59" spans="2:37" ht="18">
      <c r="B59" s="123" t="s">
        <v>282</v>
      </c>
      <c r="C59" s="123" t="s">
        <v>273</v>
      </c>
      <c r="D59" s="91"/>
    </row>
    <row r="60" spans="2:37" ht="18">
      <c r="B60" s="123" t="s">
        <v>283</v>
      </c>
      <c r="C60" s="123" t="s">
        <v>274</v>
      </c>
      <c r="D60" s="91"/>
    </row>
    <row r="61" spans="2:37">
      <c r="B61" s="123" t="s">
        <v>284</v>
      </c>
      <c r="C61" s="123" t="s">
        <v>275</v>
      </c>
      <c r="D61" s="91"/>
    </row>
    <row r="62" spans="2:37" ht="18">
      <c r="B62" s="123" t="s">
        <v>285</v>
      </c>
      <c r="C62" s="123" t="s">
        <v>276</v>
      </c>
      <c r="D62" s="91"/>
    </row>
    <row r="64" spans="2:37">
      <c r="B64" s="76"/>
    </row>
  </sheetData>
  <mergeCells count="11">
    <mergeCell ref="B5:B6"/>
    <mergeCell ref="C5:C6"/>
    <mergeCell ref="D5:D6"/>
    <mergeCell ref="A1:B1"/>
    <mergeCell ref="A2:AS2"/>
    <mergeCell ref="A3:AT3"/>
    <mergeCell ref="AQ4:AT4"/>
    <mergeCell ref="F5:AR5"/>
    <mergeCell ref="AS5:AS6"/>
    <mergeCell ref="AT5:AT6"/>
    <mergeCell ref="A5:A6"/>
  </mergeCells>
  <phoneticPr fontId="28" type="noConversion"/>
  <pageMargins left="0.47" right="0.16" top="0.64" bottom="0.2" header="0.56999999999999995" footer="0.16"/>
  <pageSetup paperSize="8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64"/>
  <sheetViews>
    <sheetView zoomScaleNormal="100" workbookViewId="0">
      <pane xSplit="4" ySplit="6" topLeftCell="E37" activePane="bottomRight" state="frozen"/>
      <selection activeCell="L52" sqref="L52"/>
      <selection pane="topRight" activeCell="L52" sqref="L52"/>
      <selection pane="bottomLeft" activeCell="L52" sqref="L52"/>
      <selection pane="bottomRight" activeCell="L52" sqref="L52"/>
    </sheetView>
  </sheetViews>
  <sheetFormatPr defaultColWidth="7.85546875" defaultRowHeight="12.75"/>
  <cols>
    <col min="1" max="1" width="3.7109375" style="73" customWidth="1"/>
    <col min="2" max="2" width="21.5703125" style="74" customWidth="1"/>
    <col min="3" max="3" width="5.140625" style="75" customWidth="1"/>
    <col min="4" max="4" width="8.7109375" style="45" customWidth="1"/>
    <col min="5" max="5" width="6.7109375" style="45" bestFit="1" customWidth="1"/>
    <col min="6" max="7" width="5.7109375" style="45" bestFit="1" customWidth="1"/>
    <col min="8" max="8" width="4.140625" style="45" bestFit="1" customWidth="1"/>
    <col min="9" max="10" width="5.7109375" style="45" bestFit="1" customWidth="1"/>
    <col min="11" max="11" width="6.7109375" style="45" bestFit="1" customWidth="1"/>
    <col min="12" max="12" width="4.140625" style="45" bestFit="1" customWidth="1"/>
    <col min="13" max="13" width="5.7109375" style="45" bestFit="1" customWidth="1"/>
    <col min="14" max="14" width="5" style="45" bestFit="1" customWidth="1"/>
    <col min="15" max="15" width="4" style="45" bestFit="1" customWidth="1"/>
    <col min="16" max="16" width="5" style="45" bestFit="1" customWidth="1"/>
    <col min="17" max="17" width="5.7109375" style="45" bestFit="1" customWidth="1"/>
    <col min="18" max="18" width="4" style="45" bestFit="1" customWidth="1"/>
    <col min="19" max="19" width="4.140625" style="45" bestFit="1" customWidth="1"/>
    <col min="20" max="21" width="3.7109375" style="45" bestFit="1" customWidth="1"/>
    <col min="22" max="22" width="4" style="45" bestFit="1" customWidth="1"/>
    <col min="23" max="23" width="4.140625" style="45" bestFit="1" customWidth="1"/>
    <col min="24" max="24" width="4.28515625" style="45" bestFit="1" customWidth="1"/>
    <col min="25" max="25" width="3.7109375" style="45" bestFit="1" customWidth="1"/>
    <col min="26" max="26" width="5.7109375" style="45" bestFit="1" customWidth="1"/>
    <col min="27" max="27" width="4" style="45" bestFit="1" customWidth="1"/>
    <col min="28" max="28" width="3.85546875" style="45" bestFit="1" customWidth="1"/>
    <col min="29" max="29" width="4.28515625" style="45" bestFit="1" customWidth="1"/>
    <col min="30" max="30" width="5" style="45" bestFit="1" customWidth="1"/>
    <col min="31" max="31" width="4" style="45" bestFit="1" customWidth="1"/>
    <col min="32" max="32" width="4.28515625" style="45" bestFit="1" customWidth="1"/>
    <col min="33" max="33" width="3.7109375" style="45" bestFit="1" customWidth="1"/>
    <col min="34" max="34" width="4.28515625" style="45" bestFit="1" customWidth="1"/>
    <col min="35" max="35" width="4" style="45" bestFit="1" customWidth="1"/>
    <col min="36" max="36" width="5" style="45" bestFit="1" customWidth="1"/>
    <col min="37" max="37" width="3.85546875" style="45" bestFit="1" customWidth="1"/>
    <col min="38" max="38" width="4.28515625" style="45" bestFit="1" customWidth="1"/>
    <col min="39" max="39" width="3.85546875" style="45" bestFit="1" customWidth="1"/>
    <col min="40" max="40" width="4.28515625" style="45" bestFit="1" customWidth="1"/>
    <col min="41" max="41" width="5" style="45" bestFit="1" customWidth="1"/>
    <col min="42" max="42" width="5.7109375" style="45" bestFit="1" customWidth="1"/>
    <col min="43" max="43" width="4.140625" style="45" bestFit="1" customWidth="1"/>
    <col min="44" max="44" width="5" style="45" bestFit="1" customWidth="1"/>
    <col min="45" max="45" width="7.42578125" style="45" bestFit="1" customWidth="1"/>
    <col min="46" max="46" width="7.7109375" style="45" bestFit="1" customWidth="1"/>
    <col min="47" max="48" width="9.85546875" style="45" customWidth="1"/>
    <col min="49" max="16384" width="7.85546875" style="45"/>
  </cols>
  <sheetData>
    <row r="1" spans="1:48" ht="15.75">
      <c r="A1" s="460" t="s">
        <v>197</v>
      </c>
      <c r="B1" s="460"/>
      <c r="C1" s="80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</row>
    <row r="2" spans="1:48" ht="14.25" customHeight="1">
      <c r="A2" s="461" t="s">
        <v>0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81"/>
    </row>
    <row r="3" spans="1:48" ht="15.75">
      <c r="A3" s="415" t="s">
        <v>198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5"/>
      <c r="AG3" s="415"/>
      <c r="AH3" s="415"/>
      <c r="AI3" s="415"/>
      <c r="AJ3" s="415"/>
      <c r="AK3" s="415"/>
      <c r="AL3" s="415"/>
      <c r="AM3" s="415"/>
      <c r="AN3" s="415"/>
      <c r="AO3" s="415"/>
      <c r="AP3" s="415"/>
      <c r="AQ3" s="415"/>
      <c r="AR3" s="415"/>
      <c r="AS3" s="415"/>
      <c r="AT3" s="415"/>
    </row>
    <row r="4" spans="1:48" ht="15.75">
      <c r="A4" s="44"/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69" t="s">
        <v>28</v>
      </c>
      <c r="AR4" s="469"/>
      <c r="AS4" s="469"/>
      <c r="AT4" s="469"/>
    </row>
    <row r="5" spans="1:48" ht="14.25" customHeight="1">
      <c r="A5" s="470" t="s">
        <v>16</v>
      </c>
      <c r="B5" s="471" t="s">
        <v>155</v>
      </c>
      <c r="C5" s="466" t="s">
        <v>20</v>
      </c>
      <c r="D5" s="468" t="s">
        <v>127</v>
      </c>
      <c r="E5" s="46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8"/>
      <c r="AP5" s="468"/>
      <c r="AQ5" s="468"/>
      <c r="AR5" s="468"/>
      <c r="AS5" s="468" t="s">
        <v>109</v>
      </c>
      <c r="AT5" s="468" t="s">
        <v>184</v>
      </c>
    </row>
    <row r="6" spans="1:48" s="49" customFormat="1" ht="36" customHeight="1">
      <c r="A6" s="470"/>
      <c r="B6" s="472"/>
      <c r="C6" s="467"/>
      <c r="D6" s="468"/>
      <c r="E6" s="47" t="s">
        <v>21</v>
      </c>
      <c r="F6" s="48" t="s">
        <v>79</v>
      </c>
      <c r="G6" s="46" t="s">
        <v>77</v>
      </c>
      <c r="H6" s="46" t="s">
        <v>190</v>
      </c>
      <c r="I6" s="46" t="s">
        <v>51</v>
      </c>
      <c r="J6" s="46" t="s">
        <v>39</v>
      </c>
      <c r="K6" s="46" t="s">
        <v>22</v>
      </c>
      <c r="L6" s="46" t="s">
        <v>23</v>
      </c>
      <c r="M6" s="46" t="s">
        <v>40</v>
      </c>
      <c r="N6" s="46" t="s">
        <v>71</v>
      </c>
      <c r="O6" s="46" t="s">
        <v>46</v>
      </c>
      <c r="P6" s="46" t="s">
        <v>53</v>
      </c>
      <c r="Q6" s="47" t="s">
        <v>24</v>
      </c>
      <c r="R6" s="46" t="s">
        <v>25</v>
      </c>
      <c r="S6" s="46" t="s">
        <v>26</v>
      </c>
      <c r="T6" s="46" t="s">
        <v>118</v>
      </c>
      <c r="U6" s="46" t="s">
        <v>121</v>
      </c>
      <c r="V6" s="46" t="s">
        <v>122</v>
      </c>
      <c r="W6" s="46" t="s">
        <v>120</v>
      </c>
      <c r="X6" s="46" t="s">
        <v>48</v>
      </c>
      <c r="Y6" s="46" t="s">
        <v>41</v>
      </c>
      <c r="Z6" s="46" t="s">
        <v>27</v>
      </c>
      <c r="AA6" s="46" t="s">
        <v>140</v>
      </c>
      <c r="AB6" s="46" t="s">
        <v>119</v>
      </c>
      <c r="AC6" s="46" t="s">
        <v>70</v>
      </c>
      <c r="AD6" s="46" t="s">
        <v>93</v>
      </c>
      <c r="AE6" s="46" t="s">
        <v>94</v>
      </c>
      <c r="AF6" s="46" t="s">
        <v>98</v>
      </c>
      <c r="AG6" s="46" t="s">
        <v>95</v>
      </c>
      <c r="AH6" s="46" t="s">
        <v>114</v>
      </c>
      <c r="AI6" s="46" t="s">
        <v>96</v>
      </c>
      <c r="AJ6" s="46" t="s">
        <v>43</v>
      </c>
      <c r="AK6" s="46" t="s">
        <v>49</v>
      </c>
      <c r="AL6" s="46" t="s">
        <v>142</v>
      </c>
      <c r="AM6" s="46" t="s">
        <v>143</v>
      </c>
      <c r="AN6" s="46" t="s">
        <v>100</v>
      </c>
      <c r="AO6" s="46" t="s">
        <v>148</v>
      </c>
      <c r="AP6" s="46" t="s">
        <v>149</v>
      </c>
      <c r="AQ6" s="46" t="s">
        <v>75</v>
      </c>
      <c r="AR6" s="46" t="s">
        <v>82</v>
      </c>
      <c r="AS6" s="468"/>
      <c r="AT6" s="468"/>
    </row>
    <row r="7" spans="1:48" s="49" customFormat="1" ht="17.25" customHeight="1">
      <c r="A7" s="50">
        <v>1</v>
      </c>
      <c r="B7" s="51" t="s">
        <v>31</v>
      </c>
      <c r="C7" s="52" t="s">
        <v>21</v>
      </c>
      <c r="D7" s="85">
        <v>3220.93</v>
      </c>
      <c r="E7" s="53">
        <f>D7-AS7</f>
        <v>3103.39</v>
      </c>
      <c r="F7" s="54">
        <f>SUM(F11:F18)</f>
        <v>0</v>
      </c>
      <c r="G7" s="54">
        <f>SUM(G10:G18)</f>
        <v>0</v>
      </c>
      <c r="H7" s="54">
        <f>SUM(H9,H11:H18)</f>
        <v>0</v>
      </c>
      <c r="I7" s="54">
        <f>SUM(I9:I10,I12:I18)</f>
        <v>0</v>
      </c>
      <c r="J7" s="54">
        <f>SUM(J9:J11,J13:J18)</f>
        <v>24.5</v>
      </c>
      <c r="K7" s="54">
        <f>SUM(K9:K12,K14:K18)</f>
        <v>0</v>
      </c>
      <c r="L7" s="54">
        <f>SUM(L9:L13,L15:L18)</f>
        <v>0</v>
      </c>
      <c r="M7" s="54">
        <f>SUM(M9:M14,M16:M18)</f>
        <v>0</v>
      </c>
      <c r="N7" s="54">
        <f>SUM(N9:N15,N17:N18)</f>
        <v>0</v>
      </c>
      <c r="O7" s="54">
        <f>SUM(O9:O16,O18)</f>
        <v>0</v>
      </c>
      <c r="P7" s="54">
        <f>SUM(P9:P17)</f>
        <v>25.8</v>
      </c>
      <c r="Q7" s="55">
        <f>SUM(Q9:Q18)</f>
        <v>67.239999999999995</v>
      </c>
      <c r="R7" s="54">
        <f>SUM(R9:R18)</f>
        <v>0</v>
      </c>
      <c r="S7" s="54">
        <f t="shared" ref="S7:AR7" si="0">SUM(S9:S18)</f>
        <v>0</v>
      </c>
      <c r="T7" s="54">
        <f t="shared" si="0"/>
        <v>0</v>
      </c>
      <c r="U7" s="54">
        <f t="shared" si="0"/>
        <v>0</v>
      </c>
      <c r="V7" s="54">
        <f t="shared" si="0"/>
        <v>0</v>
      </c>
      <c r="W7" s="54">
        <f t="shared" si="0"/>
        <v>1.53</v>
      </c>
      <c r="X7" s="54">
        <f t="shared" si="0"/>
        <v>4.0999999999999996</v>
      </c>
      <c r="Y7" s="54">
        <f t="shared" si="0"/>
        <v>0</v>
      </c>
      <c r="Z7" s="54">
        <f t="shared" si="0"/>
        <v>57.11</v>
      </c>
      <c r="AA7" s="54">
        <f t="shared" si="0"/>
        <v>0</v>
      </c>
      <c r="AB7" s="54">
        <f t="shared" si="0"/>
        <v>0</v>
      </c>
      <c r="AC7" s="54">
        <f t="shared" si="0"/>
        <v>1</v>
      </c>
      <c r="AD7" s="54">
        <f t="shared" si="0"/>
        <v>3.5</v>
      </c>
      <c r="AE7" s="54">
        <f t="shared" si="0"/>
        <v>0</v>
      </c>
      <c r="AF7" s="54">
        <f t="shared" si="0"/>
        <v>0</v>
      </c>
      <c r="AG7" s="54">
        <f t="shared" si="0"/>
        <v>0</v>
      </c>
      <c r="AH7" s="54">
        <f t="shared" si="0"/>
        <v>0</v>
      </c>
      <c r="AI7" s="54">
        <f t="shared" si="0"/>
        <v>0</v>
      </c>
      <c r="AJ7" s="54">
        <f t="shared" si="0"/>
        <v>0</v>
      </c>
      <c r="AK7" s="54">
        <f t="shared" si="0"/>
        <v>0</v>
      </c>
      <c r="AL7" s="54">
        <f t="shared" si="0"/>
        <v>0</v>
      </c>
      <c r="AM7" s="54">
        <f t="shared" si="0"/>
        <v>0</v>
      </c>
      <c r="AN7" s="54">
        <f t="shared" si="0"/>
        <v>0</v>
      </c>
      <c r="AO7" s="54">
        <f t="shared" si="0"/>
        <v>0</v>
      </c>
      <c r="AP7" s="54">
        <f t="shared" si="0"/>
        <v>0</v>
      </c>
      <c r="AQ7" s="54">
        <f t="shared" si="0"/>
        <v>0</v>
      </c>
      <c r="AR7" s="54">
        <f t="shared" si="0"/>
        <v>0</v>
      </c>
      <c r="AS7" s="56">
        <f>SUM(AS9:AS18)</f>
        <v>117.53999999999999</v>
      </c>
      <c r="AT7" s="57">
        <f>E48</f>
        <v>3173.99</v>
      </c>
      <c r="AV7" s="132" t="s">
        <v>193</v>
      </c>
    </row>
    <row r="8" spans="1:48" s="61" customFormat="1" ht="15">
      <c r="A8" s="50" t="s">
        <v>1</v>
      </c>
      <c r="B8" s="51" t="s">
        <v>78</v>
      </c>
      <c r="C8" s="58" t="s">
        <v>79</v>
      </c>
      <c r="D8" s="85">
        <v>649.54999999999995</v>
      </c>
      <c r="E8" s="59">
        <f>SUM(I8:P8)</f>
        <v>2.2000000000000002</v>
      </c>
      <c r="F8" s="60">
        <f>D8-AS8</f>
        <v>636.91</v>
      </c>
      <c r="G8" s="55">
        <f>SUM(G10)</f>
        <v>0</v>
      </c>
      <c r="H8" s="55">
        <f>SUM(H9)</f>
        <v>0</v>
      </c>
      <c r="I8" s="55">
        <f>SUM(I9:I10)</f>
        <v>0</v>
      </c>
      <c r="J8" s="55">
        <f t="shared" ref="J8:AS8" si="1">SUM(J9:J10)</f>
        <v>0</v>
      </c>
      <c r="K8" s="55">
        <f t="shared" si="1"/>
        <v>0</v>
      </c>
      <c r="L8" s="55">
        <f t="shared" si="1"/>
        <v>0</v>
      </c>
      <c r="M8" s="55">
        <f t="shared" si="1"/>
        <v>0</v>
      </c>
      <c r="N8" s="55">
        <f t="shared" si="1"/>
        <v>0</v>
      </c>
      <c r="O8" s="55">
        <f t="shared" si="1"/>
        <v>0</v>
      </c>
      <c r="P8" s="55">
        <f t="shared" si="1"/>
        <v>2.2000000000000002</v>
      </c>
      <c r="Q8" s="55">
        <f>SUM(Q9:Q10)</f>
        <v>10.440000000000001</v>
      </c>
      <c r="R8" s="55">
        <f t="shared" si="1"/>
        <v>0</v>
      </c>
      <c r="S8" s="55">
        <f t="shared" si="1"/>
        <v>0</v>
      </c>
      <c r="T8" s="55">
        <f t="shared" si="1"/>
        <v>0</v>
      </c>
      <c r="U8" s="55">
        <f t="shared" si="1"/>
        <v>0</v>
      </c>
      <c r="V8" s="55">
        <f t="shared" si="1"/>
        <v>0</v>
      </c>
      <c r="W8" s="55">
        <f t="shared" si="1"/>
        <v>0.03</v>
      </c>
      <c r="X8" s="55">
        <f t="shared" si="1"/>
        <v>0.1</v>
      </c>
      <c r="Y8" s="55">
        <f t="shared" si="1"/>
        <v>0</v>
      </c>
      <c r="Z8" s="55">
        <f t="shared" si="1"/>
        <v>9.2100000000000009</v>
      </c>
      <c r="AA8" s="55">
        <f t="shared" si="1"/>
        <v>0</v>
      </c>
      <c r="AB8" s="55">
        <f t="shared" si="1"/>
        <v>0</v>
      </c>
      <c r="AC8" s="55">
        <f t="shared" si="1"/>
        <v>0</v>
      </c>
      <c r="AD8" s="55">
        <f t="shared" si="1"/>
        <v>1.1000000000000001</v>
      </c>
      <c r="AE8" s="55">
        <f t="shared" si="1"/>
        <v>0</v>
      </c>
      <c r="AF8" s="55">
        <f t="shared" si="1"/>
        <v>0</v>
      </c>
      <c r="AG8" s="55">
        <f t="shared" si="1"/>
        <v>0</v>
      </c>
      <c r="AH8" s="55">
        <f t="shared" si="1"/>
        <v>0</v>
      </c>
      <c r="AI8" s="55">
        <f t="shared" si="1"/>
        <v>0</v>
      </c>
      <c r="AJ8" s="55">
        <f t="shared" si="1"/>
        <v>0</v>
      </c>
      <c r="AK8" s="55">
        <f t="shared" si="1"/>
        <v>0</v>
      </c>
      <c r="AL8" s="55">
        <f t="shared" si="1"/>
        <v>0</v>
      </c>
      <c r="AM8" s="55">
        <f t="shared" si="1"/>
        <v>0</v>
      </c>
      <c r="AN8" s="55">
        <f t="shared" si="1"/>
        <v>0</v>
      </c>
      <c r="AO8" s="55">
        <f t="shared" si="1"/>
        <v>0</v>
      </c>
      <c r="AP8" s="55">
        <f t="shared" si="1"/>
        <v>0</v>
      </c>
      <c r="AQ8" s="55">
        <f t="shared" si="1"/>
        <v>0</v>
      </c>
      <c r="AR8" s="55">
        <f t="shared" si="1"/>
        <v>0</v>
      </c>
      <c r="AS8" s="55">
        <f t="shared" si="1"/>
        <v>12.64</v>
      </c>
      <c r="AT8" s="58">
        <f>F48</f>
        <v>636.91</v>
      </c>
      <c r="AU8" s="45"/>
      <c r="AV8" s="132" t="s">
        <v>194</v>
      </c>
    </row>
    <row r="9" spans="1:48" s="61" customFormat="1" ht="15">
      <c r="A9" s="50"/>
      <c r="B9" s="51" t="s">
        <v>191</v>
      </c>
      <c r="C9" s="58" t="s">
        <v>77</v>
      </c>
      <c r="D9" s="85">
        <v>649.54999999999995</v>
      </c>
      <c r="E9" s="59">
        <f>SUM(H9:P9)</f>
        <v>2.2000000000000002</v>
      </c>
      <c r="F9" s="55">
        <f>SUM(H9)</f>
        <v>0</v>
      </c>
      <c r="G9" s="60">
        <f>D9-AS9</f>
        <v>636.91</v>
      </c>
      <c r="H9" s="77"/>
      <c r="I9" s="77"/>
      <c r="J9" s="77"/>
      <c r="K9" s="77"/>
      <c r="L9" s="77"/>
      <c r="M9" s="77"/>
      <c r="N9" s="77"/>
      <c r="O9" s="77"/>
      <c r="P9" s="77">
        <v>2.2000000000000002</v>
      </c>
      <c r="Q9" s="55">
        <f>SUM(R9:AQ9)</f>
        <v>10.440000000000001</v>
      </c>
      <c r="R9" s="77"/>
      <c r="S9" s="77"/>
      <c r="T9" s="77"/>
      <c r="U9" s="77"/>
      <c r="V9" s="77"/>
      <c r="W9" s="77">
        <v>0.03</v>
      </c>
      <c r="X9" s="77">
        <v>0.1</v>
      </c>
      <c r="Y9" s="77"/>
      <c r="Z9" s="77">
        <v>9.2100000000000009</v>
      </c>
      <c r="AA9" s="77"/>
      <c r="AB9" s="77"/>
      <c r="AC9" s="77"/>
      <c r="AD9" s="77">
        <v>1.1000000000000001</v>
      </c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55">
        <f>SUM(R9:AR9,H9:P9)</f>
        <v>12.64</v>
      </c>
      <c r="AT9" s="58">
        <f>G48</f>
        <v>636.91</v>
      </c>
      <c r="AU9" s="45"/>
      <c r="AV9" s="132" t="s">
        <v>195</v>
      </c>
    </row>
    <row r="10" spans="1:48" s="61" customFormat="1" ht="15">
      <c r="A10" s="50"/>
      <c r="B10" s="51" t="s">
        <v>192</v>
      </c>
      <c r="C10" s="58" t="s">
        <v>190</v>
      </c>
      <c r="D10" s="85">
        <v>0</v>
      </c>
      <c r="E10" s="59">
        <f>SUM(G10,I10:P10)</f>
        <v>0</v>
      </c>
      <c r="F10" s="55">
        <f>SUM(G10)</f>
        <v>0</v>
      </c>
      <c r="G10" s="77"/>
      <c r="H10" s="60">
        <f>D10-AS10</f>
        <v>0</v>
      </c>
      <c r="I10" s="77"/>
      <c r="J10" s="77"/>
      <c r="K10" s="77"/>
      <c r="L10" s="77"/>
      <c r="M10" s="77"/>
      <c r="N10" s="77"/>
      <c r="O10" s="77"/>
      <c r="P10" s="77"/>
      <c r="Q10" s="55">
        <f t="shared" ref="Q10:Q17" si="2">SUM(R10:AQ10)</f>
        <v>0</v>
      </c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55">
        <f>SUM(R10:AR10,I10:P10,G10)</f>
        <v>0</v>
      </c>
      <c r="AT10" s="58">
        <f>H48</f>
        <v>0</v>
      </c>
      <c r="AU10" s="45"/>
      <c r="AV10" s="132" t="s">
        <v>196</v>
      </c>
    </row>
    <row r="11" spans="1:48" s="61" customFormat="1" ht="15">
      <c r="A11" s="50" t="s">
        <v>2</v>
      </c>
      <c r="B11" s="51" t="s">
        <v>102</v>
      </c>
      <c r="C11" s="58" t="s">
        <v>51</v>
      </c>
      <c r="D11" s="85">
        <v>119.93</v>
      </c>
      <c r="E11" s="59">
        <f>SUM(G11:H11,J11:P11)</f>
        <v>18.8</v>
      </c>
      <c r="F11" s="55">
        <f>SUM(G11:H11)</f>
        <v>0</v>
      </c>
      <c r="G11" s="77"/>
      <c r="H11" s="77"/>
      <c r="I11" s="60">
        <f>D11-AS11</f>
        <v>92.43</v>
      </c>
      <c r="J11" s="77">
        <v>15</v>
      </c>
      <c r="K11" s="77"/>
      <c r="L11" s="77"/>
      <c r="M11" s="77"/>
      <c r="N11" s="77"/>
      <c r="O11" s="77"/>
      <c r="P11" s="77">
        <v>3.8</v>
      </c>
      <c r="Q11" s="55">
        <f t="shared" si="2"/>
        <v>8.6999999999999993</v>
      </c>
      <c r="R11" s="77"/>
      <c r="S11" s="77"/>
      <c r="T11" s="77"/>
      <c r="U11" s="77"/>
      <c r="V11" s="77"/>
      <c r="W11" s="77">
        <v>1.5</v>
      </c>
      <c r="X11" s="77">
        <v>4</v>
      </c>
      <c r="Y11" s="77"/>
      <c r="Z11" s="77">
        <v>0.6</v>
      </c>
      <c r="AA11" s="77"/>
      <c r="AB11" s="77"/>
      <c r="AC11" s="77">
        <v>0.2</v>
      </c>
      <c r="AD11" s="77">
        <v>2.4</v>
      </c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55">
        <f>SUM(R11:AR11,J11:P11,G11:H11)</f>
        <v>27.5</v>
      </c>
      <c r="AT11" s="58">
        <f>I48</f>
        <v>92.43</v>
      </c>
      <c r="AU11" s="45"/>
    </row>
    <row r="12" spans="1:48" s="61" customFormat="1" ht="15">
      <c r="A12" s="50" t="s">
        <v>3</v>
      </c>
      <c r="B12" s="51" t="s">
        <v>34</v>
      </c>
      <c r="C12" s="58" t="s">
        <v>39</v>
      </c>
      <c r="D12" s="85">
        <v>238.93</v>
      </c>
      <c r="E12" s="59">
        <f>SUM(G12:I12,K12:P12)</f>
        <v>0</v>
      </c>
      <c r="F12" s="55">
        <f t="shared" ref="F12:F17" si="3">SUM(G12:H12)</f>
        <v>0</v>
      </c>
      <c r="G12" s="77"/>
      <c r="H12" s="77"/>
      <c r="I12" s="77"/>
      <c r="J12" s="60">
        <f>D12-AS12</f>
        <v>219.63</v>
      </c>
      <c r="K12" s="77"/>
      <c r="L12" s="77"/>
      <c r="M12" s="77"/>
      <c r="N12" s="77"/>
      <c r="O12" s="77"/>
      <c r="P12" s="77"/>
      <c r="Q12" s="55">
        <f t="shared" si="2"/>
        <v>19.3</v>
      </c>
      <c r="R12" s="77"/>
      <c r="S12" s="77"/>
      <c r="T12" s="77"/>
      <c r="U12" s="77"/>
      <c r="V12" s="77"/>
      <c r="W12" s="77"/>
      <c r="X12" s="77"/>
      <c r="Y12" s="77"/>
      <c r="Z12" s="77">
        <v>19.3</v>
      </c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55">
        <f>SUM(R12:AR12,K12:P12,G12:I12)</f>
        <v>19.3</v>
      </c>
      <c r="AT12" s="58">
        <f>J48</f>
        <v>246.63</v>
      </c>
      <c r="AU12" s="45"/>
    </row>
    <row r="13" spans="1:48" s="61" customFormat="1" ht="15">
      <c r="A13" s="50" t="s">
        <v>4</v>
      </c>
      <c r="B13" s="51" t="s">
        <v>11</v>
      </c>
      <c r="C13" s="58" t="s">
        <v>22</v>
      </c>
      <c r="D13" s="85">
        <v>1693.03</v>
      </c>
      <c r="E13" s="59">
        <f>SUM(G13:J13,L13:P13)</f>
        <v>0</v>
      </c>
      <c r="F13" s="55">
        <f t="shared" si="3"/>
        <v>0</v>
      </c>
      <c r="G13" s="77"/>
      <c r="H13" s="77"/>
      <c r="I13" s="77"/>
      <c r="J13" s="77"/>
      <c r="K13" s="60">
        <f>D13-AS13</f>
        <v>1693.03</v>
      </c>
      <c r="L13" s="77"/>
      <c r="M13" s="77"/>
      <c r="N13" s="77"/>
      <c r="O13" s="77"/>
      <c r="P13" s="77"/>
      <c r="Q13" s="55">
        <f t="shared" si="2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55">
        <f>SUM(R13:AR13,L13:P13,G13:J13)</f>
        <v>0</v>
      </c>
      <c r="AT13" s="58">
        <f>K48</f>
        <v>1693.03</v>
      </c>
      <c r="AU13" s="45"/>
    </row>
    <row r="14" spans="1:48" s="61" customFormat="1" ht="15">
      <c r="A14" s="50" t="s">
        <v>5</v>
      </c>
      <c r="B14" s="51" t="s">
        <v>12</v>
      </c>
      <c r="C14" s="58" t="s">
        <v>23</v>
      </c>
      <c r="D14" s="85">
        <v>0</v>
      </c>
      <c r="E14" s="59">
        <f>SUM(G14:K14,M14:P14)</f>
        <v>0</v>
      </c>
      <c r="F14" s="55">
        <f t="shared" si="3"/>
        <v>0</v>
      </c>
      <c r="G14" s="77"/>
      <c r="H14" s="77"/>
      <c r="I14" s="77"/>
      <c r="J14" s="77"/>
      <c r="K14" s="77"/>
      <c r="L14" s="60">
        <f>D14-AS14</f>
        <v>0</v>
      </c>
      <c r="M14" s="77"/>
      <c r="N14" s="77"/>
      <c r="O14" s="77"/>
      <c r="P14" s="77"/>
      <c r="Q14" s="55">
        <f t="shared" si="2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55">
        <f>SUM(R14:AR14,M14:P14,G14:K14)</f>
        <v>0</v>
      </c>
      <c r="AT14" s="58">
        <f>L48</f>
        <v>0</v>
      </c>
      <c r="AU14" s="45"/>
    </row>
    <row r="15" spans="1:48" s="61" customFormat="1" ht="15">
      <c r="A15" s="50" t="s">
        <v>36</v>
      </c>
      <c r="B15" s="51" t="s">
        <v>35</v>
      </c>
      <c r="C15" s="58" t="s">
        <v>40</v>
      </c>
      <c r="D15" s="85">
        <v>503.47</v>
      </c>
      <c r="E15" s="59">
        <f>SUM(G15:L15,N15:P15)</f>
        <v>29.3</v>
      </c>
      <c r="F15" s="55">
        <f t="shared" si="3"/>
        <v>0</v>
      </c>
      <c r="G15" s="77"/>
      <c r="H15" s="77"/>
      <c r="I15" s="77"/>
      <c r="J15" s="77">
        <v>9.5</v>
      </c>
      <c r="K15" s="77"/>
      <c r="L15" s="77"/>
      <c r="M15" s="60">
        <f>D15-AS15</f>
        <v>445.37</v>
      </c>
      <c r="N15" s="77"/>
      <c r="O15" s="77"/>
      <c r="P15" s="77">
        <v>19.8</v>
      </c>
      <c r="Q15" s="55">
        <f t="shared" si="2"/>
        <v>28.8</v>
      </c>
      <c r="R15" s="77"/>
      <c r="S15" s="77"/>
      <c r="T15" s="77"/>
      <c r="U15" s="77"/>
      <c r="V15" s="77"/>
      <c r="W15" s="77"/>
      <c r="X15" s="77"/>
      <c r="Y15" s="77"/>
      <c r="Z15" s="77">
        <v>28</v>
      </c>
      <c r="AA15" s="77"/>
      <c r="AB15" s="77"/>
      <c r="AC15" s="77">
        <v>0.8</v>
      </c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55">
        <f>SUM(R15:AR15,N15:P15,G15:L15)</f>
        <v>58.1</v>
      </c>
      <c r="AT15" s="58">
        <f>M48</f>
        <v>445.37</v>
      </c>
      <c r="AU15" s="45"/>
    </row>
    <row r="16" spans="1:48" s="61" customFormat="1" ht="15">
      <c r="A16" s="50" t="s">
        <v>37</v>
      </c>
      <c r="B16" s="51" t="s">
        <v>83</v>
      </c>
      <c r="C16" s="58" t="s">
        <v>71</v>
      </c>
      <c r="D16" s="85">
        <v>6.67</v>
      </c>
      <c r="E16" s="59">
        <f>SUM(G16:M16,O16:P16)</f>
        <v>0</v>
      </c>
      <c r="F16" s="55">
        <f t="shared" si="3"/>
        <v>0</v>
      </c>
      <c r="G16" s="77"/>
      <c r="H16" s="77"/>
      <c r="I16" s="77"/>
      <c r="J16" s="77"/>
      <c r="K16" s="77"/>
      <c r="L16" s="77"/>
      <c r="M16" s="77"/>
      <c r="N16" s="60">
        <f>D16-AS16</f>
        <v>6.67</v>
      </c>
      <c r="O16" s="77"/>
      <c r="P16" s="77"/>
      <c r="Q16" s="55">
        <f t="shared" si="2"/>
        <v>0</v>
      </c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55">
        <f>SUM(R16:AR16,O16:P16,G16:M16)</f>
        <v>0</v>
      </c>
      <c r="AT16" s="58">
        <f>N48</f>
        <v>24.47</v>
      </c>
      <c r="AU16" s="45"/>
    </row>
    <row r="17" spans="1:47" s="61" customFormat="1" ht="15">
      <c r="A17" s="50" t="s">
        <v>47</v>
      </c>
      <c r="B17" s="51" t="s">
        <v>45</v>
      </c>
      <c r="C17" s="58" t="s">
        <v>46</v>
      </c>
      <c r="D17" s="85">
        <v>0</v>
      </c>
      <c r="E17" s="59">
        <f>SUM(G17:N17,P17)</f>
        <v>0</v>
      </c>
      <c r="F17" s="55">
        <f t="shared" si="3"/>
        <v>0</v>
      </c>
      <c r="G17" s="77"/>
      <c r="H17" s="77"/>
      <c r="I17" s="77"/>
      <c r="J17" s="77"/>
      <c r="K17" s="77"/>
      <c r="L17" s="77"/>
      <c r="M17" s="77"/>
      <c r="N17" s="77"/>
      <c r="O17" s="60">
        <f>D17-AS17</f>
        <v>0</v>
      </c>
      <c r="P17" s="77"/>
      <c r="Q17" s="55">
        <f t="shared" si="2"/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55">
        <f>SUM(R17:AR17,P17,G17:N17)</f>
        <v>0</v>
      </c>
      <c r="AT17" s="58">
        <f>O48</f>
        <v>0</v>
      </c>
      <c r="AU17" s="45"/>
    </row>
    <row r="18" spans="1:47" s="61" customFormat="1" ht="15">
      <c r="A18" s="50" t="s">
        <v>176</v>
      </c>
      <c r="B18" s="51" t="s">
        <v>52</v>
      </c>
      <c r="C18" s="58" t="s">
        <v>53</v>
      </c>
      <c r="D18" s="85">
        <v>9.34</v>
      </c>
      <c r="E18" s="59">
        <f>SUM(G18:O18)</f>
        <v>0</v>
      </c>
      <c r="F18" s="55">
        <f>SUM(G18:H18)</f>
        <v>0</v>
      </c>
      <c r="G18" s="77"/>
      <c r="H18" s="77"/>
      <c r="I18" s="77"/>
      <c r="J18" s="77"/>
      <c r="K18" s="77"/>
      <c r="L18" s="77"/>
      <c r="M18" s="77"/>
      <c r="N18" s="77"/>
      <c r="O18" s="77"/>
      <c r="P18" s="60">
        <f>D18-AS18</f>
        <v>9.34</v>
      </c>
      <c r="Q18" s="55">
        <f>SUM(R18:AQ18)</f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55">
        <f>SUM(R18:AR18,G18:O18)</f>
        <v>0</v>
      </c>
      <c r="AT18" s="58">
        <f>P48</f>
        <v>35.14</v>
      </c>
      <c r="AU18" s="45"/>
    </row>
    <row r="19" spans="1:47" s="61" customFormat="1" ht="15">
      <c r="A19" s="50">
        <v>2</v>
      </c>
      <c r="B19" s="50" t="s">
        <v>32</v>
      </c>
      <c r="C19" s="58" t="s">
        <v>24</v>
      </c>
      <c r="D19" s="85">
        <v>553.11</v>
      </c>
      <c r="E19" s="59">
        <f>SUM(G19:P19)</f>
        <v>17.8</v>
      </c>
      <c r="F19" s="55">
        <f t="shared" ref="F19:F46" si="4">SUM(G19:H19)</f>
        <v>0</v>
      </c>
      <c r="G19" s="55">
        <f>SUM(G20:G45)</f>
        <v>0</v>
      </c>
      <c r="H19" s="55">
        <f t="shared" ref="H19:P19" si="5">SUM(H20:H45)</f>
        <v>0</v>
      </c>
      <c r="I19" s="55">
        <f t="shared" si="5"/>
        <v>0</v>
      </c>
      <c r="J19" s="55">
        <f t="shared" si="5"/>
        <v>0</v>
      </c>
      <c r="K19" s="55">
        <f t="shared" si="5"/>
        <v>0</v>
      </c>
      <c r="L19" s="55">
        <f t="shared" si="5"/>
        <v>0</v>
      </c>
      <c r="M19" s="55">
        <f t="shared" si="5"/>
        <v>0</v>
      </c>
      <c r="N19" s="55">
        <f t="shared" si="5"/>
        <v>17.8</v>
      </c>
      <c r="O19" s="55">
        <f t="shared" si="5"/>
        <v>0</v>
      </c>
      <c r="P19" s="55">
        <f t="shared" si="5"/>
        <v>0</v>
      </c>
      <c r="Q19" s="60">
        <f>D19-AS19</f>
        <v>535.27</v>
      </c>
      <c r="R19" s="55">
        <f>SUM(R21:R45)</f>
        <v>0</v>
      </c>
      <c r="S19" s="55">
        <f>SUM(S22:S45,S20)</f>
        <v>0</v>
      </c>
      <c r="T19" s="55">
        <f>SUM(T20:T21,T23:T45)</f>
        <v>0</v>
      </c>
      <c r="U19" s="55">
        <f>SUM(U20:U22,U24:U45)</f>
        <v>0</v>
      </c>
      <c r="V19" s="55">
        <f>SUM(V20:V23,V25:V45)</f>
        <v>0</v>
      </c>
      <c r="W19" s="55">
        <f>SUM(W20:W24,W26:W45)</f>
        <v>0</v>
      </c>
      <c r="X19" s="55">
        <f>SUM(X20:X25,X27:X45)</f>
        <v>0</v>
      </c>
      <c r="Y19" s="55">
        <f>SUM(Y20:Y26,Y28:Y45)</f>
        <v>0</v>
      </c>
      <c r="Z19" s="55">
        <f>SUM(Z20:Z27,Z29:Z45)</f>
        <v>0.04</v>
      </c>
      <c r="AA19" s="55">
        <f>SUM(AA20:AA28,AA30:AA45)</f>
        <v>0</v>
      </c>
      <c r="AB19" s="55">
        <f>SUM(AB20:AB29,AB31:AB45)</f>
        <v>0</v>
      </c>
      <c r="AC19" s="55">
        <f>SUM(AC20:AC30,AC32:AC45)</f>
        <v>0</v>
      </c>
      <c r="AD19" s="55">
        <f>SUM(AD20:AD31,AD33:AD45)</f>
        <v>0</v>
      </c>
      <c r="AE19" s="55">
        <f>SUM(AE20:AE32,AE34:AE45)</f>
        <v>0</v>
      </c>
      <c r="AF19" s="55">
        <f>SUM(AF20:AF33,AF35:AF45)</f>
        <v>0</v>
      </c>
      <c r="AG19" s="55">
        <f>SUM(AG20:AG34,AG36:AG45)</f>
        <v>0</v>
      </c>
      <c r="AH19" s="55">
        <f>SUM(AH20:AH35,AH37:AH45)</f>
        <v>0</v>
      </c>
      <c r="AI19" s="55">
        <f>SUM(AI20:AI36,AI38:AI45)</f>
        <v>0</v>
      </c>
      <c r="AJ19" s="55">
        <f>SUM(AJ20:AJ37,AJ39:AJ45)</f>
        <v>0</v>
      </c>
      <c r="AK19" s="55">
        <f>SUM(AK20:AK38,AK40:AK45)</f>
        <v>0</v>
      </c>
      <c r="AL19" s="55">
        <f>SUM(AL20:AL39,AL41:AL45)</f>
        <v>0</v>
      </c>
      <c r="AM19" s="55">
        <f>SUM(AM20:AM40,AM42:AM45)</f>
        <v>0</v>
      </c>
      <c r="AN19" s="55">
        <f>SUM(AN20:AN41,AN43:AN45)</f>
        <v>0</v>
      </c>
      <c r="AO19" s="55">
        <f>SUM(AO20:AO42,AO44:AO45)</f>
        <v>0</v>
      </c>
      <c r="AP19" s="55">
        <f>SUM(AP20:AP43,AP45)</f>
        <v>0</v>
      </c>
      <c r="AQ19" s="55">
        <f>SUM(AQ20:AQ44)</f>
        <v>0</v>
      </c>
      <c r="AR19" s="55">
        <f>SUM(AR20:AR45)</f>
        <v>0</v>
      </c>
      <c r="AS19" s="55">
        <f>SUM(AS20:AS45)</f>
        <v>17.84</v>
      </c>
      <c r="AT19" s="58">
        <f>Q48</f>
        <v>607.85</v>
      </c>
      <c r="AU19" s="45"/>
    </row>
    <row r="20" spans="1:47" s="61" customFormat="1" ht="15">
      <c r="A20" s="50" t="s">
        <v>17</v>
      </c>
      <c r="B20" s="51" t="s">
        <v>13</v>
      </c>
      <c r="C20" s="58" t="s">
        <v>25</v>
      </c>
      <c r="D20" s="85">
        <v>0</v>
      </c>
      <c r="E20" s="59">
        <f>SUM(G20:P20)</f>
        <v>0</v>
      </c>
      <c r="F20" s="55">
        <f t="shared" si="4"/>
        <v>0</v>
      </c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55">
        <f>SUM(S20:AQ20)</f>
        <v>0</v>
      </c>
      <c r="R20" s="60">
        <f>D20-AS20</f>
        <v>0</v>
      </c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55">
        <f>SUM(S20:AR20,G20:P20)</f>
        <v>0</v>
      </c>
      <c r="AT20" s="58">
        <f>R48</f>
        <v>0</v>
      </c>
      <c r="AU20" s="45"/>
    </row>
    <row r="21" spans="1:47" s="61" customFormat="1" ht="15">
      <c r="A21" s="50" t="s">
        <v>6</v>
      </c>
      <c r="B21" s="51" t="s">
        <v>14</v>
      </c>
      <c r="C21" s="58" t="s">
        <v>26</v>
      </c>
      <c r="D21" s="85">
        <v>0</v>
      </c>
      <c r="E21" s="59">
        <f t="shared" ref="E21:E46" si="6">SUM(G21:P21)</f>
        <v>0</v>
      </c>
      <c r="F21" s="55">
        <f t="shared" si="4"/>
        <v>0</v>
      </c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55">
        <f>SUM(R21,T21:AQ21)</f>
        <v>0</v>
      </c>
      <c r="R21" s="77"/>
      <c r="S21" s="60">
        <f>D21-AS21</f>
        <v>0</v>
      </c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55">
        <f>SUM(T21:AR21,R21,G21:P21)</f>
        <v>0</v>
      </c>
      <c r="AT21" s="58">
        <f>S48</f>
        <v>0</v>
      </c>
      <c r="AU21" s="45"/>
    </row>
    <row r="22" spans="1:47" s="61" customFormat="1" ht="15">
      <c r="A22" s="50" t="s">
        <v>7</v>
      </c>
      <c r="B22" s="51" t="s">
        <v>15</v>
      </c>
      <c r="C22" s="58" t="s">
        <v>118</v>
      </c>
      <c r="D22" s="85">
        <v>0</v>
      </c>
      <c r="E22" s="59">
        <f t="shared" si="6"/>
        <v>0</v>
      </c>
      <c r="F22" s="55">
        <f t="shared" si="4"/>
        <v>0</v>
      </c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55">
        <f>SUM(R22:S22,U22:AQ22)</f>
        <v>0</v>
      </c>
      <c r="R22" s="77"/>
      <c r="S22" s="77"/>
      <c r="T22" s="60">
        <f>D22-AS22</f>
        <v>0</v>
      </c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5">
        <f>SUM(U22:AR22,R22:S22,G22:P22)</f>
        <v>0</v>
      </c>
      <c r="AT22" s="58">
        <f>T48</f>
        <v>0</v>
      </c>
      <c r="AU22" s="45"/>
    </row>
    <row r="23" spans="1:47" s="61" customFormat="1" ht="15">
      <c r="A23" s="50" t="s">
        <v>8</v>
      </c>
      <c r="B23" s="51" t="s">
        <v>80</v>
      </c>
      <c r="C23" s="58" t="s">
        <v>121</v>
      </c>
      <c r="D23" s="85">
        <v>0</v>
      </c>
      <c r="E23" s="59">
        <f t="shared" si="6"/>
        <v>0</v>
      </c>
      <c r="F23" s="55">
        <f t="shared" si="4"/>
        <v>0</v>
      </c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55">
        <f>SUM(R23:T23,V23:AQ23)</f>
        <v>0</v>
      </c>
      <c r="R23" s="77"/>
      <c r="S23" s="77"/>
      <c r="T23" s="77"/>
      <c r="U23" s="60">
        <f>D23-AS23</f>
        <v>0</v>
      </c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55">
        <f>SUM(V23:AR23,R23:T23,G23:P23)</f>
        <v>0</v>
      </c>
      <c r="AT23" s="58">
        <f>U48</f>
        <v>0</v>
      </c>
      <c r="AU23" s="45"/>
    </row>
    <row r="24" spans="1:47" s="61" customFormat="1" ht="15">
      <c r="A24" s="50" t="s">
        <v>9</v>
      </c>
      <c r="B24" s="51" t="s">
        <v>84</v>
      </c>
      <c r="C24" s="58" t="s">
        <v>122</v>
      </c>
      <c r="D24" s="85">
        <v>0</v>
      </c>
      <c r="E24" s="59">
        <f t="shared" si="6"/>
        <v>0</v>
      </c>
      <c r="F24" s="55">
        <f t="shared" si="4"/>
        <v>0</v>
      </c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55">
        <f>SUM(R24:U24,W24:AQ24)</f>
        <v>0</v>
      </c>
      <c r="R24" s="77"/>
      <c r="S24" s="77"/>
      <c r="T24" s="77"/>
      <c r="U24" s="77"/>
      <c r="V24" s="60">
        <f>D24-AS24</f>
        <v>0</v>
      </c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55">
        <f>SUM(W24:AR24,R24:U24,G24:P24)</f>
        <v>0</v>
      </c>
      <c r="AT24" s="58">
        <f>V48</f>
        <v>0</v>
      </c>
      <c r="AU24" s="45"/>
    </row>
    <row r="25" spans="1:47" s="61" customFormat="1" ht="15">
      <c r="A25" s="50" t="s">
        <v>10</v>
      </c>
      <c r="B25" s="51" t="s">
        <v>85</v>
      </c>
      <c r="C25" s="58" t="s">
        <v>120</v>
      </c>
      <c r="D25" s="85">
        <v>0</v>
      </c>
      <c r="E25" s="59">
        <f t="shared" si="6"/>
        <v>0</v>
      </c>
      <c r="F25" s="55">
        <f t="shared" si="4"/>
        <v>0</v>
      </c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55">
        <f>SUM(R25:V25,X25:AQ25)</f>
        <v>0</v>
      </c>
      <c r="R25" s="77"/>
      <c r="S25" s="77"/>
      <c r="T25" s="77"/>
      <c r="U25" s="77"/>
      <c r="V25" s="77"/>
      <c r="W25" s="60">
        <f>D25-AS25</f>
        <v>0</v>
      </c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55">
        <f>SUM(X25:AR25,R25:V25,G25:P25)</f>
        <v>0</v>
      </c>
      <c r="AT25" s="58">
        <f>W48</f>
        <v>5.53</v>
      </c>
      <c r="AU25" s="45"/>
    </row>
    <row r="26" spans="1:47" s="61" customFormat="1" ht="18">
      <c r="A26" s="50" t="s">
        <v>18</v>
      </c>
      <c r="B26" s="51" t="s">
        <v>86</v>
      </c>
      <c r="C26" s="58" t="s">
        <v>48</v>
      </c>
      <c r="D26" s="85">
        <v>0</v>
      </c>
      <c r="E26" s="59">
        <f t="shared" si="6"/>
        <v>0</v>
      </c>
      <c r="F26" s="55">
        <f t="shared" si="4"/>
        <v>0</v>
      </c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55">
        <f>SUM(R26:W26,Y26:AQ26)</f>
        <v>0</v>
      </c>
      <c r="R26" s="77"/>
      <c r="S26" s="77"/>
      <c r="T26" s="77"/>
      <c r="U26" s="77"/>
      <c r="V26" s="77"/>
      <c r="W26" s="77"/>
      <c r="X26" s="60">
        <f>D26-AS26</f>
        <v>0</v>
      </c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55">
        <f>SUM(Y26:AR26,R26:W26,G26:P26)</f>
        <v>0</v>
      </c>
      <c r="AT26" s="58">
        <f>X48</f>
        <v>4.0999999999999996</v>
      </c>
      <c r="AU26" s="45"/>
    </row>
    <row r="27" spans="1:47" s="61" customFormat="1" ht="20.25" customHeight="1">
      <c r="A27" s="50" t="s">
        <v>19</v>
      </c>
      <c r="B27" s="51" t="s">
        <v>87</v>
      </c>
      <c r="C27" s="58" t="s">
        <v>41</v>
      </c>
      <c r="D27" s="85">
        <v>0</v>
      </c>
      <c r="E27" s="59">
        <f t="shared" si="6"/>
        <v>0</v>
      </c>
      <c r="F27" s="55">
        <f t="shared" si="4"/>
        <v>0</v>
      </c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55">
        <f>SUM(R27:X27,Z27:AQ27)</f>
        <v>0</v>
      </c>
      <c r="R27" s="77"/>
      <c r="S27" s="77"/>
      <c r="T27" s="77"/>
      <c r="U27" s="77"/>
      <c r="V27" s="77"/>
      <c r="W27" s="77"/>
      <c r="X27" s="77"/>
      <c r="Y27" s="60">
        <f>D27-AS27</f>
        <v>0</v>
      </c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55">
        <f>SUM(Z27:AR27,R27:X27,G27:P27)</f>
        <v>0</v>
      </c>
      <c r="AT27" s="58">
        <f>Y48</f>
        <v>0</v>
      </c>
      <c r="AU27" s="45"/>
    </row>
    <row r="28" spans="1:47" s="61" customFormat="1" ht="20.25" customHeight="1">
      <c r="A28" s="50" t="s">
        <v>42</v>
      </c>
      <c r="B28" s="51" t="s">
        <v>126</v>
      </c>
      <c r="C28" s="58" t="s">
        <v>27</v>
      </c>
      <c r="D28" s="85">
        <v>180</v>
      </c>
      <c r="E28" s="59">
        <f t="shared" si="6"/>
        <v>0</v>
      </c>
      <c r="F28" s="55">
        <f t="shared" si="4"/>
        <v>0</v>
      </c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55">
        <f>SUM(R28:Y28,AA28:AQ28)</f>
        <v>0</v>
      </c>
      <c r="R28" s="77"/>
      <c r="S28" s="77"/>
      <c r="T28" s="77"/>
      <c r="U28" s="77"/>
      <c r="V28" s="77"/>
      <c r="W28" s="77"/>
      <c r="X28" s="77"/>
      <c r="Y28" s="77"/>
      <c r="Z28" s="60">
        <f>D28-AS28</f>
        <v>180</v>
      </c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55">
        <f>SUM(AA28:AR28,R28:Y28,G28:P28)</f>
        <v>0</v>
      </c>
      <c r="AT28" s="58">
        <f>Z48</f>
        <v>237.15</v>
      </c>
      <c r="AU28" s="45"/>
    </row>
    <row r="29" spans="1:47" s="61" customFormat="1" ht="15">
      <c r="A29" s="50" t="s">
        <v>125</v>
      </c>
      <c r="B29" s="51" t="s">
        <v>101</v>
      </c>
      <c r="C29" s="51" t="s">
        <v>140</v>
      </c>
      <c r="D29" s="85">
        <v>0</v>
      </c>
      <c r="E29" s="59">
        <f t="shared" si="6"/>
        <v>0</v>
      </c>
      <c r="F29" s="55">
        <f t="shared" si="4"/>
        <v>0</v>
      </c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55">
        <f>SUM(R29:Z29,AB29:AQ29)</f>
        <v>0</v>
      </c>
      <c r="R29" s="77"/>
      <c r="S29" s="77"/>
      <c r="T29" s="77"/>
      <c r="U29" s="77"/>
      <c r="V29" s="77"/>
      <c r="W29" s="77"/>
      <c r="X29" s="77"/>
      <c r="Y29" s="77"/>
      <c r="Z29" s="77"/>
      <c r="AA29" s="60">
        <f>D29-AS29</f>
        <v>0</v>
      </c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55">
        <f>SUM(AB29:AR29,R29:Z29,G29:P29)</f>
        <v>0</v>
      </c>
      <c r="AT29" s="58">
        <f>AA48</f>
        <v>0</v>
      </c>
      <c r="AU29" s="45"/>
    </row>
    <row r="30" spans="1:47" s="61" customFormat="1" ht="15">
      <c r="A30" s="50" t="s">
        <v>167</v>
      </c>
      <c r="B30" s="51" t="s">
        <v>116</v>
      </c>
      <c r="C30" s="58" t="s">
        <v>119</v>
      </c>
      <c r="D30" s="85">
        <v>0</v>
      </c>
      <c r="E30" s="59">
        <f t="shared" si="6"/>
        <v>0</v>
      </c>
      <c r="F30" s="55">
        <f t="shared" si="4"/>
        <v>0</v>
      </c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55">
        <f>SUM(R30:AA30,AC30:AQ30)</f>
        <v>0</v>
      </c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60">
        <f>D30-AS30</f>
        <v>0</v>
      </c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55">
        <f>SUM(AC30:AR30,R30:AA30,G30:P30)</f>
        <v>0</v>
      </c>
      <c r="AT30" s="58">
        <f>AB48</f>
        <v>0</v>
      </c>
      <c r="AU30" s="45"/>
    </row>
    <row r="31" spans="1:47" s="61" customFormat="1" ht="15">
      <c r="A31" s="50" t="s">
        <v>168</v>
      </c>
      <c r="B31" s="51" t="s">
        <v>81</v>
      </c>
      <c r="C31" s="58" t="s">
        <v>70</v>
      </c>
      <c r="D31" s="85">
        <v>0.47</v>
      </c>
      <c r="E31" s="59">
        <f t="shared" si="6"/>
        <v>0</v>
      </c>
      <c r="F31" s="55">
        <f t="shared" si="4"/>
        <v>0</v>
      </c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55">
        <f>SUM(R31:AB31,AD31:AQ31)</f>
        <v>0</v>
      </c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60">
        <f>D31-AS31</f>
        <v>0.47</v>
      </c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55">
        <f>SUM(AD31:AR31,R31:AB31,G31:P31)</f>
        <v>0</v>
      </c>
      <c r="AT31" s="58">
        <f>AC48</f>
        <v>1.47</v>
      </c>
      <c r="AU31" s="45"/>
    </row>
    <row r="32" spans="1:47" s="61" customFormat="1" ht="15">
      <c r="A32" s="50" t="s">
        <v>169</v>
      </c>
      <c r="B32" s="51" t="s">
        <v>88</v>
      </c>
      <c r="C32" s="58" t="s">
        <v>93</v>
      </c>
      <c r="D32" s="85">
        <v>63.97</v>
      </c>
      <c r="E32" s="59">
        <f t="shared" si="6"/>
        <v>0</v>
      </c>
      <c r="F32" s="55">
        <f t="shared" si="4"/>
        <v>0</v>
      </c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55">
        <f>SUM(R32:AC32,AE32:AQ32)</f>
        <v>0.04</v>
      </c>
      <c r="R32" s="77"/>
      <c r="S32" s="77"/>
      <c r="T32" s="77"/>
      <c r="U32" s="77"/>
      <c r="V32" s="77"/>
      <c r="W32" s="77"/>
      <c r="X32" s="77"/>
      <c r="Y32" s="77"/>
      <c r="Z32" s="77">
        <v>0.04</v>
      </c>
      <c r="AA32" s="77"/>
      <c r="AB32" s="77"/>
      <c r="AC32" s="77"/>
      <c r="AD32" s="60">
        <f>D32-AS32</f>
        <v>63.93</v>
      </c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55">
        <f>SUM(AE32:AR32,R32:AC32,G32:P32)</f>
        <v>0.04</v>
      </c>
      <c r="AT32" s="58">
        <f>AD48</f>
        <v>68.73</v>
      </c>
      <c r="AU32" s="45"/>
    </row>
    <row r="33" spans="1:47" s="61" customFormat="1" ht="15">
      <c r="A33" s="50" t="s">
        <v>170</v>
      </c>
      <c r="B33" s="51" t="s">
        <v>89</v>
      </c>
      <c r="C33" s="58" t="s">
        <v>94</v>
      </c>
      <c r="D33" s="85">
        <v>0</v>
      </c>
      <c r="E33" s="59">
        <f t="shared" si="6"/>
        <v>0</v>
      </c>
      <c r="F33" s="55">
        <f t="shared" si="4"/>
        <v>0</v>
      </c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55">
        <f>SUM(R33:AD33,AF33:AQ33)</f>
        <v>0</v>
      </c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60">
        <f>D33-AS33</f>
        <v>0</v>
      </c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55">
        <f>SUM(AF33:AR33,R33:AD33,G33:P33)</f>
        <v>0</v>
      </c>
      <c r="AT33" s="58">
        <f>AE48</f>
        <v>0</v>
      </c>
      <c r="AU33" s="45"/>
    </row>
    <row r="34" spans="1:47" s="61" customFormat="1" ht="15">
      <c r="A34" s="50" t="s">
        <v>171</v>
      </c>
      <c r="B34" s="51" t="s">
        <v>90</v>
      </c>
      <c r="C34" s="58" t="s">
        <v>98</v>
      </c>
      <c r="D34" s="85">
        <v>0.47</v>
      </c>
      <c r="E34" s="59">
        <f t="shared" si="6"/>
        <v>0</v>
      </c>
      <c r="F34" s="55">
        <f t="shared" si="4"/>
        <v>0</v>
      </c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55">
        <f>SUM(R34:AE34,AG34:AQ34)</f>
        <v>0</v>
      </c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60">
        <f>D34-AS34</f>
        <v>0.47</v>
      </c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55">
        <f>SUM(AG34:AR34,R34:AE34,G34:P34)</f>
        <v>0</v>
      </c>
      <c r="AT34" s="58">
        <f>AF48</f>
        <v>0.47</v>
      </c>
      <c r="AU34" s="45"/>
    </row>
    <row r="35" spans="1:47" s="61" customFormat="1" ht="18">
      <c r="A35" s="50" t="s">
        <v>172</v>
      </c>
      <c r="B35" s="51" t="s">
        <v>113</v>
      </c>
      <c r="C35" s="58" t="s">
        <v>95</v>
      </c>
      <c r="D35" s="85">
        <v>0</v>
      </c>
      <c r="E35" s="59">
        <f t="shared" si="6"/>
        <v>0</v>
      </c>
      <c r="F35" s="55">
        <f t="shared" si="4"/>
        <v>0</v>
      </c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55">
        <f>SUM(R35:AF35,AH35:AQ35)</f>
        <v>0</v>
      </c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60">
        <f>D35-AS35</f>
        <v>0</v>
      </c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55">
        <f>SUM(AH35:AR35,R35:AF35,G35:P35)</f>
        <v>0</v>
      </c>
      <c r="AT35" s="58">
        <f>AG48</f>
        <v>0</v>
      </c>
      <c r="AU35" s="45"/>
    </row>
    <row r="36" spans="1:47" s="61" customFormat="1" ht="15">
      <c r="A36" s="50" t="s">
        <v>173</v>
      </c>
      <c r="B36" s="51" t="s">
        <v>117</v>
      </c>
      <c r="C36" s="58" t="s">
        <v>114</v>
      </c>
      <c r="D36" s="85">
        <v>0</v>
      </c>
      <c r="E36" s="59">
        <f t="shared" si="6"/>
        <v>0</v>
      </c>
      <c r="F36" s="55">
        <f t="shared" si="4"/>
        <v>0</v>
      </c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55">
        <f>SUM(R36:AG36,AI36:AQ36)</f>
        <v>0</v>
      </c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60">
        <f>D36-AS36</f>
        <v>0</v>
      </c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55">
        <f>SUM(AI36:AR36,R36:AG36,G36:P36)</f>
        <v>0</v>
      </c>
      <c r="AT36" s="58">
        <f>AH48</f>
        <v>0</v>
      </c>
      <c r="AU36" s="45"/>
    </row>
    <row r="37" spans="1:47" s="61" customFormat="1" ht="15">
      <c r="A37" s="50" t="s">
        <v>174</v>
      </c>
      <c r="B37" s="51" t="s">
        <v>91</v>
      </c>
      <c r="C37" s="58" t="s">
        <v>96</v>
      </c>
      <c r="D37" s="85">
        <v>0</v>
      </c>
      <c r="E37" s="59">
        <f t="shared" si="6"/>
        <v>0</v>
      </c>
      <c r="F37" s="55">
        <f t="shared" si="4"/>
        <v>0</v>
      </c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55">
        <f>SUM(R37:AH37,AJ37:AQ37)</f>
        <v>0</v>
      </c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60">
        <f>D37-AS37</f>
        <v>0</v>
      </c>
      <c r="AJ37" s="77"/>
      <c r="AK37" s="77"/>
      <c r="AL37" s="77"/>
      <c r="AM37" s="77"/>
      <c r="AN37" s="77"/>
      <c r="AO37" s="77"/>
      <c r="AP37" s="77"/>
      <c r="AQ37" s="77"/>
      <c r="AR37" s="77"/>
      <c r="AS37" s="55">
        <f>SUM(AJ37:AR37,R37:AH37,G37:P37)</f>
        <v>0</v>
      </c>
      <c r="AT37" s="58">
        <f>AI48</f>
        <v>0</v>
      </c>
      <c r="AU37" s="45"/>
    </row>
    <row r="38" spans="1:47" s="61" customFormat="1" ht="18">
      <c r="A38" s="50" t="s">
        <v>175</v>
      </c>
      <c r="B38" s="51" t="s">
        <v>92</v>
      </c>
      <c r="C38" s="58" t="s">
        <v>43</v>
      </c>
      <c r="D38" s="85">
        <v>36.979999999999997</v>
      </c>
      <c r="E38" s="59">
        <f t="shared" si="6"/>
        <v>0</v>
      </c>
      <c r="F38" s="55">
        <f t="shared" si="4"/>
        <v>0</v>
      </c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55">
        <f>SUM(R38:AI38,AK38:AQ38)</f>
        <v>0</v>
      </c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60">
        <f>D38-AS38</f>
        <v>36.979999999999997</v>
      </c>
      <c r="AK38" s="77"/>
      <c r="AL38" s="77"/>
      <c r="AM38" s="77"/>
      <c r="AN38" s="77"/>
      <c r="AO38" s="77"/>
      <c r="AP38" s="77"/>
      <c r="AQ38" s="77"/>
      <c r="AR38" s="77"/>
      <c r="AS38" s="55">
        <f>SUM(AK38:AR38,R38:AI38,G38:P38)</f>
        <v>0</v>
      </c>
      <c r="AT38" s="58">
        <f>AJ48</f>
        <v>36.979999999999997</v>
      </c>
      <c r="AU38" s="45"/>
    </row>
    <row r="39" spans="1:47" s="61" customFormat="1" ht="18">
      <c r="A39" s="50" t="s">
        <v>177</v>
      </c>
      <c r="B39" s="51" t="s">
        <v>99</v>
      </c>
      <c r="C39" s="58" t="s">
        <v>49</v>
      </c>
      <c r="D39" s="85">
        <v>0</v>
      </c>
      <c r="E39" s="59">
        <f t="shared" si="6"/>
        <v>0</v>
      </c>
      <c r="F39" s="55">
        <f t="shared" si="4"/>
        <v>0</v>
      </c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55">
        <f>SUM(R39:AJ39,AL39:AQ39)</f>
        <v>0</v>
      </c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60">
        <f>D39-AS39</f>
        <v>0</v>
      </c>
      <c r="AL39" s="77"/>
      <c r="AM39" s="77"/>
      <c r="AN39" s="77"/>
      <c r="AO39" s="77"/>
      <c r="AP39" s="77"/>
      <c r="AQ39" s="77"/>
      <c r="AR39" s="77"/>
      <c r="AS39" s="55">
        <f>SUM(AL39:AR39,R39:AJ39,G39:P39)</f>
        <v>0</v>
      </c>
      <c r="AT39" s="58">
        <f>AK48</f>
        <v>0</v>
      </c>
      <c r="AU39" s="45"/>
    </row>
    <row r="40" spans="1:47" s="61" customFormat="1" ht="15">
      <c r="A40" s="50" t="s">
        <v>178</v>
      </c>
      <c r="B40" s="51" t="s">
        <v>144</v>
      </c>
      <c r="C40" s="58" t="s">
        <v>142</v>
      </c>
      <c r="D40" s="85">
        <v>2.46</v>
      </c>
      <c r="E40" s="59">
        <f t="shared" si="6"/>
        <v>0</v>
      </c>
      <c r="F40" s="55">
        <f t="shared" si="4"/>
        <v>0</v>
      </c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55">
        <f>SUM(R40:AK40,AM40:AQ40)</f>
        <v>0</v>
      </c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60">
        <f>D40-AS40</f>
        <v>2.46</v>
      </c>
      <c r="AM40" s="77"/>
      <c r="AN40" s="77"/>
      <c r="AO40" s="77"/>
      <c r="AP40" s="77"/>
      <c r="AQ40" s="77"/>
      <c r="AR40" s="77"/>
      <c r="AS40" s="55">
        <f>SUM(AM40:AR40,R40:AK40,G40:P40)</f>
        <v>0</v>
      </c>
      <c r="AT40" s="58">
        <f>AL48</f>
        <v>2.46</v>
      </c>
      <c r="AU40" s="45"/>
    </row>
    <row r="41" spans="1:47" s="61" customFormat="1" ht="18">
      <c r="A41" s="50" t="s">
        <v>179</v>
      </c>
      <c r="B41" s="51" t="s">
        <v>145</v>
      </c>
      <c r="C41" s="58" t="s">
        <v>143</v>
      </c>
      <c r="D41" s="85">
        <v>0</v>
      </c>
      <c r="E41" s="59">
        <f t="shared" si="6"/>
        <v>0</v>
      </c>
      <c r="F41" s="55">
        <f t="shared" si="4"/>
        <v>0</v>
      </c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55">
        <f>SUM(R41:AL41,AN41:AQ41)</f>
        <v>0</v>
      </c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60">
        <f>D41-AS41</f>
        <v>0</v>
      </c>
      <c r="AN41" s="77"/>
      <c r="AO41" s="77"/>
      <c r="AP41" s="77"/>
      <c r="AQ41" s="77"/>
      <c r="AR41" s="77"/>
      <c r="AS41" s="55">
        <f>SUM(AN41:AR41,R41:AL41,G41:P41)</f>
        <v>0</v>
      </c>
      <c r="AT41" s="58">
        <f>AM48</f>
        <v>0</v>
      </c>
      <c r="AU41" s="45"/>
    </row>
    <row r="42" spans="1:47" s="61" customFormat="1" ht="15">
      <c r="A42" s="50" t="s">
        <v>180</v>
      </c>
      <c r="B42" s="51" t="s">
        <v>141</v>
      </c>
      <c r="C42" s="58" t="s">
        <v>100</v>
      </c>
      <c r="D42" s="85">
        <v>0.63</v>
      </c>
      <c r="E42" s="59">
        <f t="shared" si="6"/>
        <v>0</v>
      </c>
      <c r="F42" s="55">
        <f t="shared" si="4"/>
        <v>0</v>
      </c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55">
        <f>SUM(R42:AM42,AO42:AQ42)</f>
        <v>0</v>
      </c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60">
        <f>D42-AS42</f>
        <v>0.63</v>
      </c>
      <c r="AO42" s="77"/>
      <c r="AP42" s="77"/>
      <c r="AQ42" s="77"/>
      <c r="AR42" s="77"/>
      <c r="AS42" s="55">
        <f>SUM(AO42:AR42,R42:AM42,G42:P42)</f>
        <v>0</v>
      </c>
      <c r="AT42" s="58">
        <f>AN48</f>
        <v>0.63</v>
      </c>
      <c r="AU42" s="45"/>
    </row>
    <row r="43" spans="1:47" s="61" customFormat="1" ht="15">
      <c r="A43" s="50" t="s">
        <v>181</v>
      </c>
      <c r="B43" s="51" t="s">
        <v>147</v>
      </c>
      <c r="C43" s="58" t="s">
        <v>148</v>
      </c>
      <c r="D43" s="85">
        <v>56.45</v>
      </c>
      <c r="E43" s="59">
        <f t="shared" si="6"/>
        <v>0</v>
      </c>
      <c r="F43" s="55">
        <f t="shared" si="4"/>
        <v>0</v>
      </c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55">
        <f>SUM(R43:AN43,AP43:AQ43)</f>
        <v>0</v>
      </c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60">
        <f>D43-AS43</f>
        <v>56.45</v>
      </c>
      <c r="AP43" s="77"/>
      <c r="AQ43" s="77"/>
      <c r="AR43" s="77"/>
      <c r="AS43" s="55">
        <f>SUM(AP43:AR43,R43:AN43,G43:P43)</f>
        <v>0</v>
      </c>
      <c r="AT43" s="58">
        <f>AO48</f>
        <v>56.45</v>
      </c>
      <c r="AU43" s="45"/>
    </row>
    <row r="44" spans="1:47" s="61" customFormat="1" ht="15">
      <c r="A44" s="50" t="s">
        <v>182</v>
      </c>
      <c r="B44" s="51" t="s">
        <v>146</v>
      </c>
      <c r="C44" s="58" t="s">
        <v>149</v>
      </c>
      <c r="D44" s="85">
        <v>211.68</v>
      </c>
      <c r="E44" s="59">
        <f t="shared" si="6"/>
        <v>17.8</v>
      </c>
      <c r="F44" s="55">
        <f t="shared" si="4"/>
        <v>0</v>
      </c>
      <c r="G44" s="77"/>
      <c r="H44" s="77"/>
      <c r="I44" s="77"/>
      <c r="J44" s="77"/>
      <c r="K44" s="77"/>
      <c r="L44" s="77"/>
      <c r="M44" s="77"/>
      <c r="N44" s="77">
        <v>17.8</v>
      </c>
      <c r="O44" s="77"/>
      <c r="P44" s="77"/>
      <c r="Q44" s="55">
        <f>SUM(R44:AO44,AQ44)</f>
        <v>0</v>
      </c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60">
        <f>D44-AS44</f>
        <v>193.88</v>
      </c>
      <c r="AQ44" s="77"/>
      <c r="AR44" s="77"/>
      <c r="AS44" s="55">
        <f>SUM(AQ44:AR44,R44:AO44,G44:P44)</f>
        <v>17.8</v>
      </c>
      <c r="AT44" s="58">
        <f>AP48</f>
        <v>193.88</v>
      </c>
      <c r="AU44" s="45"/>
    </row>
    <row r="45" spans="1:47" s="61" customFormat="1" ht="15">
      <c r="A45" s="50" t="s">
        <v>183</v>
      </c>
      <c r="B45" s="51" t="s">
        <v>74</v>
      </c>
      <c r="C45" s="58" t="s">
        <v>75</v>
      </c>
      <c r="D45" s="85">
        <v>0</v>
      </c>
      <c r="E45" s="59">
        <f t="shared" si="6"/>
        <v>0</v>
      </c>
      <c r="F45" s="55">
        <f t="shared" si="4"/>
        <v>0</v>
      </c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55">
        <f>SUM(R45:AP45)</f>
        <v>0</v>
      </c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60">
        <f>D45-AS45</f>
        <v>0</v>
      </c>
      <c r="AR45" s="77"/>
      <c r="AS45" s="55">
        <f>SUM(AR45,R45:AP45,G45:P45)</f>
        <v>0</v>
      </c>
      <c r="AT45" s="58">
        <f>AQ48</f>
        <v>0</v>
      </c>
      <c r="AU45" s="45"/>
    </row>
    <row r="46" spans="1:47" s="61" customFormat="1" ht="15">
      <c r="A46" s="63">
        <v>3</v>
      </c>
      <c r="B46" s="64" t="s">
        <v>69</v>
      </c>
      <c r="C46" s="65" t="s">
        <v>82</v>
      </c>
      <c r="D46" s="85">
        <v>52.13</v>
      </c>
      <c r="E46" s="59">
        <f t="shared" si="6"/>
        <v>2.5</v>
      </c>
      <c r="F46" s="55">
        <f t="shared" si="4"/>
        <v>0</v>
      </c>
      <c r="G46" s="77"/>
      <c r="H46" s="77"/>
      <c r="I46" s="77"/>
      <c r="J46" s="77">
        <v>2.5</v>
      </c>
      <c r="K46" s="77"/>
      <c r="L46" s="77"/>
      <c r="M46" s="77"/>
      <c r="N46" s="77"/>
      <c r="O46" s="77"/>
      <c r="P46" s="77"/>
      <c r="Q46" s="55">
        <f>SUM(R46:AQ46)</f>
        <v>5.3</v>
      </c>
      <c r="R46" s="77"/>
      <c r="S46" s="77"/>
      <c r="T46" s="77"/>
      <c r="U46" s="77"/>
      <c r="V46" s="77"/>
      <c r="W46" s="77">
        <v>4</v>
      </c>
      <c r="X46" s="77"/>
      <c r="Y46" s="77"/>
      <c r="Z46" s="77"/>
      <c r="AA46" s="77"/>
      <c r="AB46" s="77"/>
      <c r="AC46" s="77"/>
      <c r="AD46" s="77">
        <v>1.3</v>
      </c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60">
        <f>D46-AS46</f>
        <v>44.330000000000005</v>
      </c>
      <c r="AS46" s="55">
        <f>SUM(R46:AQ46,G46:P46)</f>
        <v>7.8</v>
      </c>
      <c r="AT46" s="58">
        <f>AR48</f>
        <v>44.330000000000005</v>
      </c>
      <c r="AU46" s="45"/>
    </row>
    <row r="47" spans="1:47" ht="16.5" customHeight="1">
      <c r="A47" s="66"/>
      <c r="B47" s="67" t="s">
        <v>110</v>
      </c>
      <c r="C47" s="68"/>
      <c r="D47" s="62"/>
      <c r="E47" s="55">
        <f>SUM(G47:P47)</f>
        <v>70.599999999999994</v>
      </c>
      <c r="F47" s="55">
        <f>SUM(G47:H47)</f>
        <v>0</v>
      </c>
      <c r="G47" s="55">
        <f>SUM(G20:G46,G10:G18)</f>
        <v>0</v>
      </c>
      <c r="H47" s="55">
        <f>SUM(H20:H46,H11:H18,H9)</f>
        <v>0</v>
      </c>
      <c r="I47" s="55">
        <f>SUM(I20:I46,I12:I18,I9:I10)</f>
        <v>0</v>
      </c>
      <c r="J47" s="55">
        <f>SUM(J20:J46,J13:J18,J9:J11)</f>
        <v>27</v>
      </c>
      <c r="K47" s="55">
        <f>SUM(K20:K46,K14:K18,K9:K12)</f>
        <v>0</v>
      </c>
      <c r="L47" s="55">
        <f>SUM(L20:L46,L15:L18,L9:L13)</f>
        <v>0</v>
      </c>
      <c r="M47" s="55">
        <f>SUM(M20:M46,M16:M18,M9:M14)</f>
        <v>0</v>
      </c>
      <c r="N47" s="55">
        <f>SUM(N20:N46,N17:N18,N9:N15)</f>
        <v>17.8</v>
      </c>
      <c r="O47" s="55">
        <f>SUM(O20:O46,O18,O9:O16)</f>
        <v>0</v>
      </c>
      <c r="P47" s="55">
        <f>SUM(P20:P46,P9:P17)</f>
        <v>25.8</v>
      </c>
      <c r="Q47" s="55">
        <f>SUM(R47:AQ47)</f>
        <v>72.58</v>
      </c>
      <c r="R47" s="55">
        <f>SUM(R21:R46,R9:R18)</f>
        <v>0</v>
      </c>
      <c r="S47" s="55">
        <f>SUM(S22:S46,S20,S9:S18)</f>
        <v>0</v>
      </c>
      <c r="T47" s="55">
        <f>SUM(T23:T46,T20:T21,T9:T18)</f>
        <v>0</v>
      </c>
      <c r="U47" s="55">
        <f>SUM(U24:U46,U20:U22,U9:U18)</f>
        <v>0</v>
      </c>
      <c r="V47" s="55">
        <f>SUM(V25:V46,V20:V23,V9:V18)</f>
        <v>0</v>
      </c>
      <c r="W47" s="55">
        <f>SUM(W26:W46,W20:W24,W9:W18)</f>
        <v>5.53</v>
      </c>
      <c r="X47" s="55">
        <f>SUM(X27:X46,X20:X25,X9:X18)</f>
        <v>4.0999999999999996</v>
      </c>
      <c r="Y47" s="55">
        <f>SUM(Y28:Y46,Y20:Y26,Y9:Y18)</f>
        <v>0</v>
      </c>
      <c r="Z47" s="55">
        <f>SUM(Z29:Z46,Z20:Z27,Z9:Z18)</f>
        <v>57.15</v>
      </c>
      <c r="AA47" s="55">
        <f>SUM(AA30:AA46,AA20:AA28,AA9:AA18)</f>
        <v>0</v>
      </c>
      <c r="AB47" s="55">
        <f>SUM(AB31:AB46,AB20:AB29,AB9:AB18)</f>
        <v>0</v>
      </c>
      <c r="AC47" s="55">
        <f>SUM(AC32:AC46,AC20:AC30,AC9:AC18)</f>
        <v>1</v>
      </c>
      <c r="AD47" s="55">
        <f>SUM(AD33:AD46,AD20:AD31,AD9:AD18)</f>
        <v>4.8000000000000007</v>
      </c>
      <c r="AE47" s="55">
        <f>SUM(AE34:AE46,AE20:AE32,AE9:AE18)</f>
        <v>0</v>
      </c>
      <c r="AF47" s="55">
        <f>SUM(AF35:AF46,AF20:AF33,AF9:AF18)</f>
        <v>0</v>
      </c>
      <c r="AG47" s="55">
        <f>SUM(AG36:AG46,AG20:AG34,AG9:AG18)</f>
        <v>0</v>
      </c>
      <c r="AH47" s="55">
        <f>SUM(AH37:AH46,AH20:AH35,AH9:AH18)</f>
        <v>0</v>
      </c>
      <c r="AI47" s="55">
        <f>SUM(AI9:AI18,AI20:AI36,AI38:AI46)</f>
        <v>0</v>
      </c>
      <c r="AJ47" s="55">
        <f>SUM(AJ39:AJ46,AJ20:AJ37,AJ9:AJ18)</f>
        <v>0</v>
      </c>
      <c r="AK47" s="55">
        <f>SUM(AK40:AK46,AK20:AK38,AK9:AK18)</f>
        <v>0</v>
      </c>
      <c r="AL47" s="55">
        <f>SUM(AL41:AL46,AL20:AL39,AL9:AL18)</f>
        <v>0</v>
      </c>
      <c r="AM47" s="55">
        <f>SUM(AM42:AM46,AM20:AM40,AM9:AM18)</f>
        <v>0</v>
      </c>
      <c r="AN47" s="55">
        <f>SUM(AN43:AN46,AN20:AN41,AN9:AN18)</f>
        <v>0</v>
      </c>
      <c r="AO47" s="55">
        <f>SUM(AO44:AO46,AO20:AO42,AO9:AO18)</f>
        <v>0</v>
      </c>
      <c r="AP47" s="55">
        <f>SUM(AP45:AP46,AP20:AP43,AP9:AP18)</f>
        <v>0</v>
      </c>
      <c r="AQ47" s="55">
        <f>SUM(AQ46,AQ20:AQ44,AQ9:AQ18)</f>
        <v>0</v>
      </c>
      <c r="AR47" s="55">
        <f>SUM(AR20:AR45,AR9:AR18)</f>
        <v>0</v>
      </c>
      <c r="AS47" s="62"/>
      <c r="AT47" s="62"/>
    </row>
    <row r="48" spans="1:47" ht="16.5" customHeight="1">
      <c r="A48" s="69"/>
      <c r="B48" s="70" t="s">
        <v>111</v>
      </c>
      <c r="C48" s="71"/>
      <c r="D48" s="72"/>
      <c r="E48" s="72">
        <f>E47+E7</f>
        <v>3173.99</v>
      </c>
      <c r="F48" s="72">
        <f>F8+F47</f>
        <v>636.91</v>
      </c>
      <c r="G48" s="72">
        <f>G47+G9</f>
        <v>636.91</v>
      </c>
      <c r="H48" s="72">
        <f>H10+H47</f>
        <v>0</v>
      </c>
      <c r="I48" s="72">
        <f>I11+I47</f>
        <v>92.43</v>
      </c>
      <c r="J48" s="72">
        <f>J12+J47</f>
        <v>246.63</v>
      </c>
      <c r="K48" s="72">
        <f>K13+K47</f>
        <v>1693.03</v>
      </c>
      <c r="L48" s="72">
        <f>L14+L47</f>
        <v>0</v>
      </c>
      <c r="M48" s="72">
        <f>M15+M47</f>
        <v>445.37</v>
      </c>
      <c r="N48" s="72">
        <f>N47+N16</f>
        <v>24.47</v>
      </c>
      <c r="O48" s="72">
        <f>O47+O17</f>
        <v>0</v>
      </c>
      <c r="P48" s="72">
        <f>P47+P18</f>
        <v>35.14</v>
      </c>
      <c r="Q48" s="72">
        <f>SUM(Q47,Q19)</f>
        <v>607.85</v>
      </c>
      <c r="R48" s="72">
        <f>R47+R20</f>
        <v>0</v>
      </c>
      <c r="S48" s="72">
        <f>S47+S21</f>
        <v>0</v>
      </c>
      <c r="T48" s="72">
        <f>T47+T22</f>
        <v>0</v>
      </c>
      <c r="U48" s="72">
        <f>U47+U23</f>
        <v>0</v>
      </c>
      <c r="V48" s="72">
        <f>+V47+V24</f>
        <v>0</v>
      </c>
      <c r="W48" s="72">
        <f>+W47+W25</f>
        <v>5.53</v>
      </c>
      <c r="X48" s="72">
        <f>X47+X26</f>
        <v>4.0999999999999996</v>
      </c>
      <c r="Y48" s="72">
        <f>+Y47+Y27</f>
        <v>0</v>
      </c>
      <c r="Z48" s="72">
        <f>+Z47+Z28</f>
        <v>237.15</v>
      </c>
      <c r="AA48" s="72">
        <f>AA47+AA29</f>
        <v>0</v>
      </c>
      <c r="AB48" s="72">
        <f>AB47+AB30</f>
        <v>0</v>
      </c>
      <c r="AC48" s="72">
        <f>AC47+AC31</f>
        <v>1.47</v>
      </c>
      <c r="AD48" s="72">
        <f>AD47+AD32</f>
        <v>68.73</v>
      </c>
      <c r="AE48" s="72">
        <f>AE47+AE33</f>
        <v>0</v>
      </c>
      <c r="AF48" s="72">
        <f>AF47+AF34</f>
        <v>0.47</v>
      </c>
      <c r="AG48" s="72">
        <f>AG47+AG35</f>
        <v>0</v>
      </c>
      <c r="AH48" s="72">
        <f>AH47+AH36</f>
        <v>0</v>
      </c>
      <c r="AI48" s="72">
        <f>AI47+AI37</f>
        <v>0</v>
      </c>
      <c r="AJ48" s="72">
        <f>AJ47+AJ38</f>
        <v>36.979999999999997</v>
      </c>
      <c r="AK48" s="72">
        <f>AK47+AK39</f>
        <v>0</v>
      </c>
      <c r="AL48" s="72">
        <f>AL47+AL40</f>
        <v>2.46</v>
      </c>
      <c r="AM48" s="72">
        <f>AM47+AM41</f>
        <v>0</v>
      </c>
      <c r="AN48" s="72">
        <f>AN47+AN42</f>
        <v>0.63</v>
      </c>
      <c r="AO48" s="72">
        <f>AO47+AO43</f>
        <v>56.45</v>
      </c>
      <c r="AP48" s="72">
        <f>AP47+AP44</f>
        <v>193.88</v>
      </c>
      <c r="AQ48" s="72">
        <f>AQ47+AQ45</f>
        <v>0</v>
      </c>
      <c r="AR48" s="72">
        <f>AR47+AR46</f>
        <v>44.330000000000005</v>
      </c>
      <c r="AS48" s="72"/>
      <c r="AT48" s="72"/>
    </row>
    <row r="50" spans="2:37">
      <c r="B50" s="89" t="s">
        <v>156</v>
      </c>
      <c r="C50" s="90" t="s">
        <v>150</v>
      </c>
      <c r="D50" s="91"/>
    </row>
    <row r="51" spans="2:37" ht="15.75">
      <c r="B51" s="89" t="s">
        <v>157</v>
      </c>
      <c r="C51" s="90" t="s">
        <v>151</v>
      </c>
      <c r="D51" s="91"/>
      <c r="AA51" s="78"/>
      <c r="AB51" s="78"/>
      <c r="AC51" s="78"/>
      <c r="AD51" s="78"/>
      <c r="AE51" s="78"/>
      <c r="AF51" s="78"/>
      <c r="AG51" s="78"/>
      <c r="AH51" s="78"/>
      <c r="AI51" s="78"/>
      <c r="AJ51" s="79"/>
      <c r="AK51" s="79"/>
    </row>
    <row r="52" spans="2:37" ht="15.75">
      <c r="B52" s="89" t="s">
        <v>158</v>
      </c>
      <c r="C52" s="90" t="s">
        <v>115</v>
      </c>
      <c r="D52" s="91"/>
      <c r="AA52" s="78"/>
      <c r="AB52" s="78"/>
      <c r="AC52" s="78"/>
      <c r="AD52" s="78"/>
      <c r="AE52" s="78"/>
      <c r="AF52" s="78"/>
      <c r="AG52" s="78"/>
      <c r="AH52" s="78"/>
      <c r="AI52" s="78"/>
      <c r="AJ52" s="79"/>
      <c r="AK52" s="79"/>
    </row>
    <row r="53" spans="2:37" ht="15.75">
      <c r="AA53" s="78"/>
      <c r="AB53" s="78"/>
      <c r="AC53" s="78"/>
      <c r="AD53" s="78"/>
      <c r="AE53" s="78"/>
      <c r="AF53" s="78"/>
      <c r="AG53" s="78"/>
      <c r="AH53" s="78"/>
      <c r="AI53" s="78"/>
      <c r="AJ53" s="79"/>
      <c r="AK53" s="79"/>
    </row>
    <row r="54" spans="2:37" ht="18">
      <c r="B54" s="123" t="s">
        <v>277</v>
      </c>
      <c r="C54" s="123" t="s">
        <v>268</v>
      </c>
      <c r="D54" s="91"/>
      <c r="AA54" s="78"/>
      <c r="AB54" s="78"/>
      <c r="AC54" s="78"/>
      <c r="AD54" s="78"/>
      <c r="AE54" s="78"/>
      <c r="AF54" s="78"/>
      <c r="AG54" s="78"/>
      <c r="AH54" s="78"/>
      <c r="AI54" s="78"/>
      <c r="AJ54" s="79"/>
      <c r="AK54" s="79"/>
    </row>
    <row r="55" spans="2:37" ht="18">
      <c r="B55" s="123" t="s">
        <v>278</v>
      </c>
      <c r="C55" s="123" t="s">
        <v>269</v>
      </c>
      <c r="D55" s="91"/>
    </row>
    <row r="56" spans="2:37">
      <c r="B56" s="123" t="s">
        <v>279</v>
      </c>
      <c r="C56" s="123" t="s">
        <v>270</v>
      </c>
      <c r="D56" s="91"/>
    </row>
    <row r="57" spans="2:37">
      <c r="B57" s="123" t="s">
        <v>280</v>
      </c>
      <c r="C57" s="123" t="s">
        <v>271</v>
      </c>
      <c r="D57" s="91"/>
    </row>
    <row r="58" spans="2:37">
      <c r="B58" s="123" t="s">
        <v>281</v>
      </c>
      <c r="C58" s="123" t="s">
        <v>272</v>
      </c>
      <c r="D58" s="91"/>
    </row>
    <row r="59" spans="2:37" ht="18">
      <c r="B59" s="123" t="s">
        <v>282</v>
      </c>
      <c r="C59" s="123" t="s">
        <v>273</v>
      </c>
      <c r="D59" s="91"/>
    </row>
    <row r="60" spans="2:37" ht="18">
      <c r="B60" s="123" t="s">
        <v>283</v>
      </c>
      <c r="C60" s="123" t="s">
        <v>274</v>
      </c>
      <c r="D60" s="91"/>
    </row>
    <row r="61" spans="2:37">
      <c r="B61" s="123" t="s">
        <v>284</v>
      </c>
      <c r="C61" s="123" t="s">
        <v>275</v>
      </c>
      <c r="D61" s="91"/>
    </row>
    <row r="62" spans="2:37" ht="18">
      <c r="B62" s="123" t="s">
        <v>285</v>
      </c>
      <c r="C62" s="123" t="s">
        <v>276</v>
      </c>
      <c r="D62" s="91"/>
    </row>
    <row r="64" spans="2:37">
      <c r="B64" s="76"/>
    </row>
  </sheetData>
  <mergeCells count="11">
    <mergeCell ref="B5:B6"/>
    <mergeCell ref="C5:C6"/>
    <mergeCell ref="D5:D6"/>
    <mergeCell ref="A1:B1"/>
    <mergeCell ref="A2:AS2"/>
    <mergeCell ref="A3:AT3"/>
    <mergeCell ref="AQ4:AT4"/>
    <mergeCell ref="F5:AR5"/>
    <mergeCell ref="AS5:AS6"/>
    <mergeCell ref="AT5:AT6"/>
    <mergeCell ref="A5:A6"/>
  </mergeCells>
  <phoneticPr fontId="28" type="noConversion"/>
  <pageMargins left="0.47" right="0.16" top="0.64" bottom="0.2" header="0.56999999999999995" footer="0.16"/>
  <pageSetup paperSize="8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64"/>
  <sheetViews>
    <sheetView zoomScaleNormal="100" workbookViewId="0">
      <pane xSplit="4" ySplit="6" topLeftCell="E43" activePane="bottomRight" state="frozen"/>
      <selection activeCell="L52" sqref="L52"/>
      <selection pane="topRight" activeCell="L52" sqref="L52"/>
      <selection pane="bottomLeft" activeCell="L52" sqref="L52"/>
      <selection pane="bottomRight" activeCell="L52" sqref="L52"/>
    </sheetView>
  </sheetViews>
  <sheetFormatPr defaultColWidth="7.85546875" defaultRowHeight="12.75"/>
  <cols>
    <col min="1" max="1" width="3.7109375" style="73" customWidth="1"/>
    <col min="2" max="2" width="21.5703125" style="74" customWidth="1"/>
    <col min="3" max="3" width="5.140625" style="75" customWidth="1"/>
    <col min="4" max="4" width="8.7109375" style="45" customWidth="1"/>
    <col min="5" max="5" width="6.7109375" style="45" bestFit="1" customWidth="1"/>
    <col min="6" max="7" width="5.7109375" style="45" bestFit="1" customWidth="1"/>
    <col min="8" max="8" width="4.140625" style="45" bestFit="1" customWidth="1"/>
    <col min="9" max="9" width="5" style="45" bestFit="1" customWidth="1"/>
    <col min="10" max="10" width="5.7109375" style="45" bestFit="1" customWidth="1"/>
    <col min="11" max="11" width="6.7109375" style="45" bestFit="1" customWidth="1"/>
    <col min="12" max="12" width="4.140625" style="45" bestFit="1" customWidth="1"/>
    <col min="13" max="13" width="5.7109375" style="45" bestFit="1" customWidth="1"/>
    <col min="14" max="14" width="4.28515625" style="45" bestFit="1" customWidth="1"/>
    <col min="15" max="15" width="4" style="45" bestFit="1" customWidth="1"/>
    <col min="16" max="16" width="5" style="45" bestFit="1" customWidth="1"/>
    <col min="17" max="17" width="5.7109375" style="45" bestFit="1" customWidth="1"/>
    <col min="18" max="18" width="4" style="45" bestFit="1" customWidth="1"/>
    <col min="19" max="19" width="4.140625" style="45" bestFit="1" customWidth="1"/>
    <col min="20" max="21" width="3.7109375" style="45" bestFit="1" customWidth="1"/>
    <col min="22" max="22" width="4" style="45" bestFit="1" customWidth="1"/>
    <col min="23" max="23" width="4.140625" style="45" bestFit="1" customWidth="1"/>
    <col min="24" max="24" width="4.28515625" style="45" bestFit="1" customWidth="1"/>
    <col min="25" max="25" width="3.7109375" style="45" bestFit="1" customWidth="1"/>
    <col min="26" max="26" width="5.7109375" style="45" bestFit="1" customWidth="1"/>
    <col min="27" max="27" width="4" style="45" bestFit="1" customWidth="1"/>
    <col min="28" max="28" width="3.85546875" style="45" bestFit="1" customWidth="1"/>
    <col min="29" max="29" width="4.140625" style="45" bestFit="1" customWidth="1"/>
    <col min="30" max="30" width="5" style="45" bestFit="1" customWidth="1"/>
    <col min="31" max="31" width="4" style="45" bestFit="1" customWidth="1"/>
    <col min="32" max="32" width="4.28515625" style="45" bestFit="1" customWidth="1"/>
    <col min="33" max="33" width="3.7109375" style="45" bestFit="1" customWidth="1"/>
    <col min="34" max="35" width="4.28515625" style="45" bestFit="1" customWidth="1"/>
    <col min="36" max="37" width="5" style="45" bestFit="1" customWidth="1"/>
    <col min="38" max="38" width="4.28515625" style="45" bestFit="1" customWidth="1"/>
    <col min="39" max="39" width="3.85546875" style="45" bestFit="1" customWidth="1"/>
    <col min="40" max="40" width="4.28515625" style="45" bestFit="1" customWidth="1"/>
    <col min="41" max="41" width="5" style="45" bestFit="1" customWidth="1"/>
    <col min="42" max="42" width="5.7109375" style="45" bestFit="1" customWidth="1"/>
    <col min="43" max="43" width="4.140625" style="45" bestFit="1" customWidth="1"/>
    <col min="44" max="44" width="5" style="45" bestFit="1" customWidth="1"/>
    <col min="45" max="45" width="7.42578125" style="45" bestFit="1" customWidth="1"/>
    <col min="46" max="46" width="7.7109375" style="45" bestFit="1" customWidth="1"/>
    <col min="47" max="48" width="9.85546875" style="45" customWidth="1"/>
    <col min="49" max="16384" width="7.85546875" style="45"/>
  </cols>
  <sheetData>
    <row r="1" spans="1:48" ht="15.75">
      <c r="A1" s="460" t="s">
        <v>197</v>
      </c>
      <c r="B1" s="460"/>
      <c r="C1" s="80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</row>
    <row r="2" spans="1:48" ht="14.25" customHeight="1">
      <c r="A2" s="461" t="s">
        <v>0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81"/>
    </row>
    <row r="3" spans="1:48" ht="15.75">
      <c r="A3" s="415" t="s">
        <v>198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5"/>
      <c r="AG3" s="415"/>
      <c r="AH3" s="415"/>
      <c r="AI3" s="415"/>
      <c r="AJ3" s="415"/>
      <c r="AK3" s="415"/>
      <c r="AL3" s="415"/>
      <c r="AM3" s="415"/>
      <c r="AN3" s="415"/>
      <c r="AO3" s="415"/>
      <c r="AP3" s="415"/>
      <c r="AQ3" s="415"/>
      <c r="AR3" s="415"/>
      <c r="AS3" s="415"/>
      <c r="AT3" s="415"/>
    </row>
    <row r="4" spans="1:48" ht="15.75">
      <c r="A4" s="44"/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69" t="s">
        <v>28</v>
      </c>
      <c r="AR4" s="469"/>
      <c r="AS4" s="469"/>
      <c r="AT4" s="469"/>
    </row>
    <row r="5" spans="1:48" ht="14.25" customHeight="1">
      <c r="A5" s="470" t="s">
        <v>16</v>
      </c>
      <c r="B5" s="471" t="s">
        <v>155</v>
      </c>
      <c r="C5" s="466" t="s">
        <v>20</v>
      </c>
      <c r="D5" s="468" t="s">
        <v>127</v>
      </c>
      <c r="E5" s="46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68"/>
      <c r="AN5" s="468"/>
      <c r="AO5" s="468"/>
      <c r="AP5" s="468"/>
      <c r="AQ5" s="468"/>
      <c r="AR5" s="468"/>
      <c r="AS5" s="468" t="s">
        <v>109</v>
      </c>
      <c r="AT5" s="468" t="s">
        <v>184</v>
      </c>
    </row>
    <row r="6" spans="1:48" s="49" customFormat="1" ht="36" customHeight="1">
      <c r="A6" s="470"/>
      <c r="B6" s="472"/>
      <c r="C6" s="467"/>
      <c r="D6" s="468"/>
      <c r="E6" s="47" t="s">
        <v>21</v>
      </c>
      <c r="F6" s="48" t="s">
        <v>79</v>
      </c>
      <c r="G6" s="46" t="s">
        <v>77</v>
      </c>
      <c r="H6" s="46" t="s">
        <v>190</v>
      </c>
      <c r="I6" s="46" t="s">
        <v>51</v>
      </c>
      <c r="J6" s="46" t="s">
        <v>39</v>
      </c>
      <c r="K6" s="46" t="s">
        <v>22</v>
      </c>
      <c r="L6" s="46" t="s">
        <v>23</v>
      </c>
      <c r="M6" s="46" t="s">
        <v>40</v>
      </c>
      <c r="N6" s="46" t="s">
        <v>71</v>
      </c>
      <c r="O6" s="46" t="s">
        <v>46</v>
      </c>
      <c r="P6" s="46" t="s">
        <v>53</v>
      </c>
      <c r="Q6" s="47" t="s">
        <v>24</v>
      </c>
      <c r="R6" s="46" t="s">
        <v>25</v>
      </c>
      <c r="S6" s="46" t="s">
        <v>26</v>
      </c>
      <c r="T6" s="46" t="s">
        <v>118</v>
      </c>
      <c r="U6" s="46" t="s">
        <v>121</v>
      </c>
      <c r="V6" s="46" t="s">
        <v>122</v>
      </c>
      <c r="W6" s="46" t="s">
        <v>120</v>
      </c>
      <c r="X6" s="46" t="s">
        <v>48</v>
      </c>
      <c r="Y6" s="46" t="s">
        <v>41</v>
      </c>
      <c r="Z6" s="46" t="s">
        <v>27</v>
      </c>
      <c r="AA6" s="46" t="s">
        <v>140</v>
      </c>
      <c r="AB6" s="46" t="s">
        <v>119</v>
      </c>
      <c r="AC6" s="46" t="s">
        <v>70</v>
      </c>
      <c r="AD6" s="46" t="s">
        <v>93</v>
      </c>
      <c r="AE6" s="46" t="s">
        <v>94</v>
      </c>
      <c r="AF6" s="46" t="s">
        <v>98</v>
      </c>
      <c r="AG6" s="46" t="s">
        <v>95</v>
      </c>
      <c r="AH6" s="46" t="s">
        <v>114</v>
      </c>
      <c r="AI6" s="46" t="s">
        <v>96</v>
      </c>
      <c r="AJ6" s="46" t="s">
        <v>43</v>
      </c>
      <c r="AK6" s="46" t="s">
        <v>49</v>
      </c>
      <c r="AL6" s="46" t="s">
        <v>142</v>
      </c>
      <c r="AM6" s="46" t="s">
        <v>143</v>
      </c>
      <c r="AN6" s="46" t="s">
        <v>100</v>
      </c>
      <c r="AO6" s="46" t="s">
        <v>148</v>
      </c>
      <c r="AP6" s="46" t="s">
        <v>149</v>
      </c>
      <c r="AQ6" s="46" t="s">
        <v>75</v>
      </c>
      <c r="AR6" s="46" t="s">
        <v>82</v>
      </c>
      <c r="AS6" s="468"/>
      <c r="AT6" s="468"/>
    </row>
    <row r="7" spans="1:48" s="49" customFormat="1" ht="17.25" customHeight="1">
      <c r="A7" s="50">
        <v>1</v>
      </c>
      <c r="B7" s="51" t="s">
        <v>31</v>
      </c>
      <c r="C7" s="52" t="s">
        <v>21</v>
      </c>
      <c r="D7" s="85">
        <v>1909.67</v>
      </c>
      <c r="E7" s="53">
        <f>D7-AS7</f>
        <v>1877.68</v>
      </c>
      <c r="F7" s="54">
        <f>SUM(F11:F18)</f>
        <v>0</v>
      </c>
      <c r="G7" s="54">
        <f>SUM(G10:G18)</f>
        <v>0</v>
      </c>
      <c r="H7" s="54">
        <f>SUM(H9,H11:H18)</f>
        <v>0</v>
      </c>
      <c r="I7" s="54">
        <f>SUM(I9:I10,I12:I18)</f>
        <v>0</v>
      </c>
      <c r="J7" s="54">
        <f>SUM(J9:J11,J13:J18)</f>
        <v>0</v>
      </c>
      <c r="K7" s="54">
        <f>SUM(K9:K12,K14:K18)</f>
        <v>0</v>
      </c>
      <c r="L7" s="54">
        <f>SUM(L9:L13,L15:L18)</f>
        <v>0</v>
      </c>
      <c r="M7" s="54">
        <f>SUM(M9:M14,M16:M18)</f>
        <v>0</v>
      </c>
      <c r="N7" s="54">
        <f>SUM(N9:N15,N17:N18)</f>
        <v>0</v>
      </c>
      <c r="O7" s="54">
        <f>SUM(O9:O16,O18)</f>
        <v>0</v>
      </c>
      <c r="P7" s="54">
        <f>SUM(P9:P17)</f>
        <v>4</v>
      </c>
      <c r="Q7" s="55">
        <f>SUM(Q9:Q18)</f>
        <v>27.99</v>
      </c>
      <c r="R7" s="54">
        <f>SUM(R9:R18)</f>
        <v>0</v>
      </c>
      <c r="S7" s="54">
        <f t="shared" ref="S7:AR7" si="0">SUM(S9:S18)</f>
        <v>0</v>
      </c>
      <c r="T7" s="54">
        <f t="shared" si="0"/>
        <v>0</v>
      </c>
      <c r="U7" s="54">
        <f t="shared" si="0"/>
        <v>0</v>
      </c>
      <c r="V7" s="54">
        <f t="shared" si="0"/>
        <v>0</v>
      </c>
      <c r="W7" s="54">
        <f t="shared" si="0"/>
        <v>0</v>
      </c>
      <c r="X7" s="54">
        <f t="shared" si="0"/>
        <v>4</v>
      </c>
      <c r="Y7" s="54">
        <f t="shared" si="0"/>
        <v>0</v>
      </c>
      <c r="Z7" s="54">
        <f t="shared" si="0"/>
        <v>14.219999999999999</v>
      </c>
      <c r="AA7" s="54">
        <f t="shared" si="0"/>
        <v>0</v>
      </c>
      <c r="AB7" s="54">
        <f t="shared" si="0"/>
        <v>0</v>
      </c>
      <c r="AC7" s="54">
        <f t="shared" si="0"/>
        <v>0</v>
      </c>
      <c r="AD7" s="54">
        <f t="shared" si="0"/>
        <v>4</v>
      </c>
      <c r="AE7" s="54">
        <f t="shared" si="0"/>
        <v>0</v>
      </c>
      <c r="AF7" s="54">
        <f t="shared" si="0"/>
        <v>0</v>
      </c>
      <c r="AG7" s="54">
        <f t="shared" si="0"/>
        <v>0</v>
      </c>
      <c r="AH7" s="54">
        <f t="shared" si="0"/>
        <v>0</v>
      </c>
      <c r="AI7" s="54">
        <f t="shared" si="0"/>
        <v>0.27</v>
      </c>
      <c r="AJ7" s="54">
        <f t="shared" si="0"/>
        <v>0</v>
      </c>
      <c r="AK7" s="54">
        <f t="shared" si="0"/>
        <v>5.5</v>
      </c>
      <c r="AL7" s="54">
        <f t="shared" si="0"/>
        <v>0</v>
      </c>
      <c r="AM7" s="54">
        <f t="shared" si="0"/>
        <v>0</v>
      </c>
      <c r="AN7" s="54">
        <f t="shared" si="0"/>
        <v>0</v>
      </c>
      <c r="AO7" s="54">
        <f t="shared" si="0"/>
        <v>0</v>
      </c>
      <c r="AP7" s="54">
        <f t="shared" si="0"/>
        <v>0</v>
      </c>
      <c r="AQ7" s="54">
        <f t="shared" si="0"/>
        <v>0</v>
      </c>
      <c r="AR7" s="54">
        <f t="shared" si="0"/>
        <v>0</v>
      </c>
      <c r="AS7" s="56">
        <f>SUM(AS9:AS18)</f>
        <v>31.99</v>
      </c>
      <c r="AT7" s="57">
        <f>E48</f>
        <v>1881.68</v>
      </c>
      <c r="AV7" s="132" t="s">
        <v>193</v>
      </c>
    </row>
    <row r="8" spans="1:48" s="61" customFormat="1" ht="15">
      <c r="A8" s="50" t="s">
        <v>1</v>
      </c>
      <c r="B8" s="51" t="s">
        <v>78</v>
      </c>
      <c r="C8" s="58" t="s">
        <v>79</v>
      </c>
      <c r="D8" s="85">
        <v>389.89</v>
      </c>
      <c r="E8" s="59">
        <f>SUM(I8:P8)</f>
        <v>0</v>
      </c>
      <c r="F8" s="60">
        <f>D8-AS8</f>
        <v>363.19</v>
      </c>
      <c r="G8" s="55">
        <f>SUM(G10)</f>
        <v>0</v>
      </c>
      <c r="H8" s="55">
        <f>SUM(H9)</f>
        <v>0</v>
      </c>
      <c r="I8" s="55">
        <f>SUM(I9:I10)</f>
        <v>0</v>
      </c>
      <c r="J8" s="55">
        <f t="shared" ref="J8:AS8" si="1">SUM(J9:J10)</f>
        <v>0</v>
      </c>
      <c r="K8" s="55">
        <f t="shared" si="1"/>
        <v>0</v>
      </c>
      <c r="L8" s="55">
        <f t="shared" si="1"/>
        <v>0</v>
      </c>
      <c r="M8" s="55">
        <f t="shared" si="1"/>
        <v>0</v>
      </c>
      <c r="N8" s="55">
        <f t="shared" si="1"/>
        <v>0</v>
      </c>
      <c r="O8" s="55">
        <f t="shared" si="1"/>
        <v>0</v>
      </c>
      <c r="P8" s="55">
        <f t="shared" si="1"/>
        <v>0</v>
      </c>
      <c r="Q8" s="55">
        <f>SUM(Q9:Q10)</f>
        <v>26.7</v>
      </c>
      <c r="R8" s="55">
        <f t="shared" si="1"/>
        <v>0</v>
      </c>
      <c r="S8" s="55">
        <f t="shared" si="1"/>
        <v>0</v>
      </c>
      <c r="T8" s="55">
        <f t="shared" si="1"/>
        <v>0</v>
      </c>
      <c r="U8" s="55">
        <f t="shared" si="1"/>
        <v>0</v>
      </c>
      <c r="V8" s="55">
        <f t="shared" si="1"/>
        <v>0</v>
      </c>
      <c r="W8" s="55">
        <f t="shared" si="1"/>
        <v>0</v>
      </c>
      <c r="X8" s="55">
        <f t="shared" si="1"/>
        <v>4</v>
      </c>
      <c r="Y8" s="55">
        <f t="shared" si="1"/>
        <v>0</v>
      </c>
      <c r="Z8" s="55">
        <f t="shared" si="1"/>
        <v>14.2</v>
      </c>
      <c r="AA8" s="55">
        <f t="shared" si="1"/>
        <v>0</v>
      </c>
      <c r="AB8" s="55">
        <f t="shared" si="1"/>
        <v>0</v>
      </c>
      <c r="AC8" s="55">
        <f t="shared" si="1"/>
        <v>0</v>
      </c>
      <c r="AD8" s="55">
        <f t="shared" si="1"/>
        <v>3</v>
      </c>
      <c r="AE8" s="55">
        <f t="shared" si="1"/>
        <v>0</v>
      </c>
      <c r="AF8" s="55">
        <f t="shared" si="1"/>
        <v>0</v>
      </c>
      <c r="AG8" s="55">
        <f t="shared" si="1"/>
        <v>0</v>
      </c>
      <c r="AH8" s="55">
        <f t="shared" si="1"/>
        <v>0</v>
      </c>
      <c r="AI8" s="55">
        <f t="shared" si="1"/>
        <v>0</v>
      </c>
      <c r="AJ8" s="55">
        <f t="shared" si="1"/>
        <v>0</v>
      </c>
      <c r="AK8" s="55">
        <f t="shared" si="1"/>
        <v>5.5</v>
      </c>
      <c r="AL8" s="55">
        <f t="shared" si="1"/>
        <v>0</v>
      </c>
      <c r="AM8" s="55">
        <f t="shared" si="1"/>
        <v>0</v>
      </c>
      <c r="AN8" s="55">
        <f t="shared" si="1"/>
        <v>0</v>
      </c>
      <c r="AO8" s="55">
        <f t="shared" si="1"/>
        <v>0</v>
      </c>
      <c r="AP8" s="55">
        <f t="shared" si="1"/>
        <v>0</v>
      </c>
      <c r="AQ8" s="55">
        <f t="shared" si="1"/>
        <v>0</v>
      </c>
      <c r="AR8" s="55">
        <f t="shared" si="1"/>
        <v>0</v>
      </c>
      <c r="AS8" s="55">
        <f t="shared" si="1"/>
        <v>26.7</v>
      </c>
      <c r="AT8" s="58">
        <f>F48</f>
        <v>363.19</v>
      </c>
      <c r="AU8" s="45"/>
      <c r="AV8" s="132" t="s">
        <v>194</v>
      </c>
    </row>
    <row r="9" spans="1:48" s="61" customFormat="1" ht="15">
      <c r="A9" s="50"/>
      <c r="B9" s="51" t="s">
        <v>191</v>
      </c>
      <c r="C9" s="58" t="s">
        <v>77</v>
      </c>
      <c r="D9" s="85">
        <v>389.89</v>
      </c>
      <c r="E9" s="59">
        <f>SUM(H9:P9)</f>
        <v>0</v>
      </c>
      <c r="F9" s="55">
        <f>SUM(H9)</f>
        <v>0</v>
      </c>
      <c r="G9" s="60">
        <f>D9-AS9</f>
        <v>363.19</v>
      </c>
      <c r="H9" s="77"/>
      <c r="I9" s="77"/>
      <c r="J9" s="77"/>
      <c r="K9" s="77"/>
      <c r="L9" s="77"/>
      <c r="M9" s="77"/>
      <c r="N9" s="77"/>
      <c r="O9" s="77"/>
      <c r="P9" s="77"/>
      <c r="Q9" s="55">
        <f>SUM(R9:AQ9)</f>
        <v>26.7</v>
      </c>
      <c r="R9" s="77"/>
      <c r="S9" s="77"/>
      <c r="T9" s="77"/>
      <c r="U9" s="77"/>
      <c r="V9" s="77"/>
      <c r="W9" s="77"/>
      <c r="X9" s="77">
        <v>4</v>
      </c>
      <c r="Y9" s="77"/>
      <c r="Z9" s="77">
        <f>15.04-0.84</f>
        <v>14.2</v>
      </c>
      <c r="AA9" s="77"/>
      <c r="AB9" s="77"/>
      <c r="AC9" s="77"/>
      <c r="AD9" s="77">
        <v>3</v>
      </c>
      <c r="AE9" s="77"/>
      <c r="AF9" s="77"/>
      <c r="AG9" s="77"/>
      <c r="AH9" s="77"/>
      <c r="AI9" s="77"/>
      <c r="AJ9" s="77"/>
      <c r="AK9" s="77">
        <v>5.5</v>
      </c>
      <c r="AL9" s="77"/>
      <c r="AM9" s="77"/>
      <c r="AN9" s="77"/>
      <c r="AO9" s="77"/>
      <c r="AP9" s="77"/>
      <c r="AQ9" s="77"/>
      <c r="AR9" s="77"/>
      <c r="AS9" s="55">
        <f>SUM(R9:AR9,H9:P9)</f>
        <v>26.7</v>
      </c>
      <c r="AT9" s="58">
        <f>G48</f>
        <v>363.19</v>
      </c>
      <c r="AU9" s="45"/>
      <c r="AV9" s="132" t="s">
        <v>195</v>
      </c>
    </row>
    <row r="10" spans="1:48" s="61" customFormat="1" ht="15">
      <c r="A10" s="50"/>
      <c r="B10" s="51" t="s">
        <v>192</v>
      </c>
      <c r="C10" s="58" t="s">
        <v>190</v>
      </c>
      <c r="D10" s="85">
        <v>0</v>
      </c>
      <c r="E10" s="59">
        <f>SUM(G10,I10:P10)</f>
        <v>0</v>
      </c>
      <c r="F10" s="55">
        <f>SUM(G10)</f>
        <v>0</v>
      </c>
      <c r="G10" s="77"/>
      <c r="H10" s="60">
        <f>D10-AS10</f>
        <v>0</v>
      </c>
      <c r="I10" s="77"/>
      <c r="J10" s="77"/>
      <c r="K10" s="77"/>
      <c r="L10" s="77"/>
      <c r="M10" s="77"/>
      <c r="N10" s="77"/>
      <c r="O10" s="77"/>
      <c r="P10" s="77"/>
      <c r="Q10" s="55">
        <f t="shared" ref="Q10:Q17" si="2">SUM(R10:AQ10)</f>
        <v>0</v>
      </c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55">
        <f>SUM(R10:AR10,I10:P10,G10)</f>
        <v>0</v>
      </c>
      <c r="AT10" s="58">
        <f>H48</f>
        <v>0</v>
      </c>
      <c r="AU10" s="45"/>
      <c r="AV10" s="132" t="s">
        <v>196</v>
      </c>
    </row>
    <row r="11" spans="1:48" s="61" customFormat="1" ht="15">
      <c r="A11" s="50" t="s">
        <v>2</v>
      </c>
      <c r="B11" s="51" t="s">
        <v>102</v>
      </c>
      <c r="C11" s="58" t="s">
        <v>51</v>
      </c>
      <c r="D11" s="85">
        <v>40.04</v>
      </c>
      <c r="E11" s="59">
        <f>SUM(G11:H11,J11:P11)</f>
        <v>4</v>
      </c>
      <c r="F11" s="55">
        <f>SUM(G11:H11)</f>
        <v>0</v>
      </c>
      <c r="G11" s="77"/>
      <c r="H11" s="77"/>
      <c r="I11" s="60">
        <f>D11-AS11</f>
        <v>35.019999999999996</v>
      </c>
      <c r="J11" s="77"/>
      <c r="K11" s="77"/>
      <c r="L11" s="77"/>
      <c r="M11" s="77"/>
      <c r="N11" s="77"/>
      <c r="O11" s="77"/>
      <c r="P11" s="77">
        <v>4</v>
      </c>
      <c r="Q11" s="55">
        <f t="shared" si="2"/>
        <v>1.02</v>
      </c>
      <c r="R11" s="77"/>
      <c r="S11" s="77"/>
      <c r="T11" s="77"/>
      <c r="U11" s="77"/>
      <c r="V11" s="77"/>
      <c r="W11" s="77"/>
      <c r="X11" s="77"/>
      <c r="Y11" s="77"/>
      <c r="Z11" s="77">
        <v>0.02</v>
      </c>
      <c r="AA11" s="77"/>
      <c r="AB11" s="77"/>
      <c r="AC11" s="77"/>
      <c r="AD11" s="77">
        <v>1</v>
      </c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55">
        <f>SUM(R11:AR11,J11:P11,G11:H11)</f>
        <v>5.0199999999999996</v>
      </c>
      <c r="AT11" s="58">
        <f>I48</f>
        <v>35.019999999999996</v>
      </c>
      <c r="AU11" s="45"/>
    </row>
    <row r="12" spans="1:48" s="61" customFormat="1" ht="15">
      <c r="A12" s="50" t="s">
        <v>3</v>
      </c>
      <c r="B12" s="51" t="s">
        <v>34</v>
      </c>
      <c r="C12" s="58" t="s">
        <v>39</v>
      </c>
      <c r="D12" s="85">
        <v>230.4</v>
      </c>
      <c r="E12" s="59">
        <f>SUM(G12:I12,K12:P12)</f>
        <v>0</v>
      </c>
      <c r="F12" s="55">
        <f t="shared" ref="F12:F17" si="3">SUM(G12:H12)</f>
        <v>0</v>
      </c>
      <c r="G12" s="77"/>
      <c r="H12" s="77"/>
      <c r="I12" s="77"/>
      <c r="J12" s="60">
        <f>D12-AS12</f>
        <v>230.13</v>
      </c>
      <c r="K12" s="77"/>
      <c r="L12" s="77"/>
      <c r="M12" s="77"/>
      <c r="N12" s="77"/>
      <c r="O12" s="77"/>
      <c r="P12" s="77"/>
      <c r="Q12" s="55">
        <f t="shared" si="2"/>
        <v>0.27</v>
      </c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>
        <v>0.27</v>
      </c>
      <c r="AJ12" s="77"/>
      <c r="AK12" s="77"/>
      <c r="AL12" s="77"/>
      <c r="AM12" s="77"/>
      <c r="AN12" s="77"/>
      <c r="AO12" s="77"/>
      <c r="AP12" s="77"/>
      <c r="AQ12" s="77"/>
      <c r="AR12" s="77"/>
      <c r="AS12" s="55">
        <f>SUM(R12:AR12,K12:P12,G12:I12)</f>
        <v>0.27</v>
      </c>
      <c r="AT12" s="58">
        <f>J48</f>
        <v>230.13</v>
      </c>
      <c r="AU12" s="45"/>
    </row>
    <row r="13" spans="1:48" s="61" customFormat="1" ht="15">
      <c r="A13" s="50" t="s">
        <v>4</v>
      </c>
      <c r="B13" s="51" t="s">
        <v>11</v>
      </c>
      <c r="C13" s="58" t="s">
        <v>22</v>
      </c>
      <c r="D13" s="85">
        <v>1072.45</v>
      </c>
      <c r="E13" s="59">
        <f>SUM(G13:J13,L13:P13)</f>
        <v>0</v>
      </c>
      <c r="F13" s="55">
        <f t="shared" si="3"/>
        <v>0</v>
      </c>
      <c r="G13" s="77"/>
      <c r="H13" s="77"/>
      <c r="I13" s="77"/>
      <c r="J13" s="77"/>
      <c r="K13" s="60">
        <f>D13-AS13</f>
        <v>1072.45</v>
      </c>
      <c r="L13" s="77"/>
      <c r="M13" s="77"/>
      <c r="N13" s="77"/>
      <c r="O13" s="77"/>
      <c r="P13" s="77"/>
      <c r="Q13" s="55">
        <f t="shared" si="2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55">
        <f>SUM(R13:AR13,L13:P13,G13:J13)</f>
        <v>0</v>
      </c>
      <c r="AT13" s="58">
        <f>K48</f>
        <v>1072.45</v>
      </c>
      <c r="AU13" s="45"/>
    </row>
    <row r="14" spans="1:48" s="61" customFormat="1" ht="15">
      <c r="A14" s="50" t="s">
        <v>5</v>
      </c>
      <c r="B14" s="51" t="s">
        <v>12</v>
      </c>
      <c r="C14" s="58" t="s">
        <v>23</v>
      </c>
      <c r="D14" s="85">
        <v>0</v>
      </c>
      <c r="E14" s="59">
        <f>SUM(G14:K14,M14:P14)</f>
        <v>0</v>
      </c>
      <c r="F14" s="55">
        <f t="shared" si="3"/>
        <v>0</v>
      </c>
      <c r="G14" s="77"/>
      <c r="H14" s="77"/>
      <c r="I14" s="77"/>
      <c r="J14" s="77"/>
      <c r="K14" s="77"/>
      <c r="L14" s="60">
        <f>D14-AS14</f>
        <v>0</v>
      </c>
      <c r="M14" s="77"/>
      <c r="N14" s="77"/>
      <c r="O14" s="77"/>
      <c r="P14" s="77"/>
      <c r="Q14" s="55">
        <f t="shared" si="2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55">
        <f>SUM(R14:AR14,M14:P14,G14:K14)</f>
        <v>0</v>
      </c>
      <c r="AT14" s="58">
        <f>L48</f>
        <v>0</v>
      </c>
      <c r="AU14" s="45"/>
    </row>
    <row r="15" spans="1:48" s="61" customFormat="1" ht="15">
      <c r="A15" s="50" t="s">
        <v>36</v>
      </c>
      <c r="B15" s="51" t="s">
        <v>35</v>
      </c>
      <c r="C15" s="58" t="s">
        <v>40</v>
      </c>
      <c r="D15" s="85">
        <v>166.59</v>
      </c>
      <c r="E15" s="59">
        <f>SUM(G15:L15,N15:P15)</f>
        <v>0</v>
      </c>
      <c r="F15" s="55">
        <f t="shared" si="3"/>
        <v>0</v>
      </c>
      <c r="G15" s="77"/>
      <c r="H15" s="77"/>
      <c r="I15" s="77"/>
      <c r="J15" s="77"/>
      <c r="K15" s="77"/>
      <c r="L15" s="77"/>
      <c r="M15" s="60">
        <f>D15-AS15</f>
        <v>166.59</v>
      </c>
      <c r="N15" s="77"/>
      <c r="O15" s="77"/>
      <c r="P15" s="77"/>
      <c r="Q15" s="55">
        <f t="shared" si="2"/>
        <v>0</v>
      </c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55">
        <f>SUM(R15:AR15,N15:P15,G15:L15)</f>
        <v>0</v>
      </c>
      <c r="AT15" s="58">
        <f>M48</f>
        <v>166.59</v>
      </c>
      <c r="AU15" s="45"/>
    </row>
    <row r="16" spans="1:48" s="61" customFormat="1" ht="15">
      <c r="A16" s="50" t="s">
        <v>37</v>
      </c>
      <c r="B16" s="51" t="s">
        <v>83</v>
      </c>
      <c r="C16" s="58" t="s">
        <v>71</v>
      </c>
      <c r="D16" s="85">
        <v>8.17</v>
      </c>
      <c r="E16" s="59">
        <f>SUM(G16:M16,O16:P16)</f>
        <v>0</v>
      </c>
      <c r="F16" s="55">
        <f t="shared" si="3"/>
        <v>0</v>
      </c>
      <c r="G16" s="77"/>
      <c r="H16" s="77"/>
      <c r="I16" s="77"/>
      <c r="J16" s="77"/>
      <c r="K16" s="77"/>
      <c r="L16" s="77"/>
      <c r="M16" s="77"/>
      <c r="N16" s="60">
        <f>D16-AS16</f>
        <v>8.17</v>
      </c>
      <c r="O16" s="77"/>
      <c r="P16" s="77"/>
      <c r="Q16" s="55">
        <f t="shared" si="2"/>
        <v>0</v>
      </c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55">
        <f>SUM(R16:AR16,O16:P16,G16:M16)</f>
        <v>0</v>
      </c>
      <c r="AT16" s="58">
        <f>N48</f>
        <v>8.17</v>
      </c>
      <c r="AU16" s="45"/>
    </row>
    <row r="17" spans="1:47" s="61" customFormat="1" ht="15">
      <c r="A17" s="50" t="s">
        <v>47</v>
      </c>
      <c r="B17" s="51" t="s">
        <v>45</v>
      </c>
      <c r="C17" s="58" t="s">
        <v>46</v>
      </c>
      <c r="D17" s="85">
        <v>0</v>
      </c>
      <c r="E17" s="59">
        <f>SUM(G17:N17,P17)</f>
        <v>0</v>
      </c>
      <c r="F17" s="55">
        <f t="shared" si="3"/>
        <v>0</v>
      </c>
      <c r="G17" s="77"/>
      <c r="H17" s="77"/>
      <c r="I17" s="77"/>
      <c r="J17" s="77"/>
      <c r="K17" s="77"/>
      <c r="L17" s="77"/>
      <c r="M17" s="77"/>
      <c r="N17" s="77"/>
      <c r="O17" s="60">
        <f>D17-AS17</f>
        <v>0</v>
      </c>
      <c r="P17" s="77"/>
      <c r="Q17" s="55">
        <f t="shared" si="2"/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55">
        <f>SUM(R17:AR17,P17,G17:N17)</f>
        <v>0</v>
      </c>
      <c r="AT17" s="58">
        <f>O48</f>
        <v>0</v>
      </c>
      <c r="AU17" s="45"/>
    </row>
    <row r="18" spans="1:47" s="61" customFormat="1" ht="15">
      <c r="A18" s="50" t="s">
        <v>176</v>
      </c>
      <c r="B18" s="51" t="s">
        <v>52</v>
      </c>
      <c r="C18" s="58" t="s">
        <v>53</v>
      </c>
      <c r="D18" s="85">
        <v>2.13</v>
      </c>
      <c r="E18" s="59">
        <f>SUM(G18:O18)</f>
        <v>0</v>
      </c>
      <c r="F18" s="55">
        <f>SUM(G18:H18)</f>
        <v>0</v>
      </c>
      <c r="G18" s="77"/>
      <c r="H18" s="77"/>
      <c r="I18" s="77"/>
      <c r="J18" s="77"/>
      <c r="K18" s="77"/>
      <c r="L18" s="77"/>
      <c r="M18" s="77"/>
      <c r="N18" s="77"/>
      <c r="O18" s="77"/>
      <c r="P18" s="60">
        <f>D18-AS18</f>
        <v>2.13</v>
      </c>
      <c r="Q18" s="55">
        <f>SUM(R18:AQ18)</f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55">
        <f>SUM(R18:AR18,G18:O18)</f>
        <v>0</v>
      </c>
      <c r="AT18" s="58">
        <f>P48</f>
        <v>6.13</v>
      </c>
      <c r="AU18" s="45"/>
    </row>
    <row r="19" spans="1:47" s="61" customFormat="1" ht="15">
      <c r="A19" s="50">
        <v>2</v>
      </c>
      <c r="B19" s="50" t="s">
        <v>32</v>
      </c>
      <c r="C19" s="58" t="s">
        <v>24</v>
      </c>
      <c r="D19" s="85">
        <v>901.37</v>
      </c>
      <c r="E19" s="59">
        <f>SUM(G19:P19)</f>
        <v>0</v>
      </c>
      <c r="F19" s="55">
        <f t="shared" ref="F19:F46" si="4">SUM(G19:H19)</f>
        <v>0</v>
      </c>
      <c r="G19" s="55">
        <f>SUM(G20:G45)</f>
        <v>0</v>
      </c>
      <c r="H19" s="55">
        <f t="shared" ref="H19:P19" si="5">SUM(H20:H45)</f>
        <v>0</v>
      </c>
      <c r="I19" s="55">
        <f t="shared" si="5"/>
        <v>0</v>
      </c>
      <c r="J19" s="55">
        <f t="shared" si="5"/>
        <v>0</v>
      </c>
      <c r="K19" s="55">
        <f t="shared" si="5"/>
        <v>0</v>
      </c>
      <c r="L19" s="55">
        <f t="shared" si="5"/>
        <v>0</v>
      </c>
      <c r="M19" s="55">
        <f t="shared" si="5"/>
        <v>0</v>
      </c>
      <c r="N19" s="55">
        <f t="shared" si="5"/>
        <v>0</v>
      </c>
      <c r="O19" s="55">
        <f t="shared" si="5"/>
        <v>0</v>
      </c>
      <c r="P19" s="55">
        <f t="shared" si="5"/>
        <v>0</v>
      </c>
      <c r="Q19" s="60">
        <f>D19-AS19</f>
        <v>900.84</v>
      </c>
      <c r="R19" s="55">
        <f>SUM(R21:R45)</f>
        <v>0</v>
      </c>
      <c r="S19" s="55">
        <f>SUM(S22:S45,S20)</f>
        <v>0</v>
      </c>
      <c r="T19" s="55">
        <f>SUM(T20:T21,T23:T45)</f>
        <v>0</v>
      </c>
      <c r="U19" s="55">
        <f>SUM(U20:U22,U24:U45)</f>
        <v>0</v>
      </c>
      <c r="V19" s="55">
        <f>SUM(V20:V23,V25:V45)</f>
        <v>0</v>
      </c>
      <c r="W19" s="55">
        <f>SUM(W20:W24,W26:W45)</f>
        <v>0</v>
      </c>
      <c r="X19" s="55">
        <f>SUM(X20:X25,X27:X45)</f>
        <v>0</v>
      </c>
      <c r="Y19" s="55">
        <f>SUM(Y20:Y26,Y28:Y45)</f>
        <v>0</v>
      </c>
      <c r="Z19" s="55">
        <f>SUM(Z20:Z27,Z29:Z45)</f>
        <v>0.53</v>
      </c>
      <c r="AA19" s="55">
        <f>SUM(AA20:AA28,AA30:AA45)</f>
        <v>0</v>
      </c>
      <c r="AB19" s="55">
        <f>SUM(AB20:AB29,AB31:AB45)</f>
        <v>0</v>
      </c>
      <c r="AC19" s="55">
        <f>SUM(AC20:AC30,AC32:AC45)</f>
        <v>0</v>
      </c>
      <c r="AD19" s="55">
        <f>SUM(AD20:AD31,AD33:AD45)</f>
        <v>0</v>
      </c>
      <c r="AE19" s="55">
        <f>SUM(AE20:AE32,AE34:AE45)</f>
        <v>0</v>
      </c>
      <c r="AF19" s="55">
        <f>SUM(AF20:AF33,AF35:AF45)</f>
        <v>0</v>
      </c>
      <c r="AG19" s="55">
        <f>SUM(AG20:AG34,AG36:AG45)</f>
        <v>0</v>
      </c>
      <c r="AH19" s="55">
        <f>SUM(AH20:AH35,AH37:AH45)</f>
        <v>0</v>
      </c>
      <c r="AI19" s="55">
        <f>SUM(AI20:AI36,AI38:AI45)</f>
        <v>0</v>
      </c>
      <c r="AJ19" s="55">
        <f>SUM(AJ20:AJ37,AJ39:AJ45)</f>
        <v>0</v>
      </c>
      <c r="AK19" s="55">
        <f>SUM(AK20:AK38,AK40:AK45)</f>
        <v>0</v>
      </c>
      <c r="AL19" s="55">
        <f>SUM(AL20:AL39,AL41:AL45)</f>
        <v>0</v>
      </c>
      <c r="AM19" s="55">
        <f>SUM(AM20:AM40,AM42:AM45)</f>
        <v>0</v>
      </c>
      <c r="AN19" s="55">
        <f>SUM(AN20:AN41,AN43:AN45)</f>
        <v>0</v>
      </c>
      <c r="AO19" s="55">
        <f>SUM(AO20:AO42,AO44:AO45)</f>
        <v>0</v>
      </c>
      <c r="AP19" s="55">
        <f>SUM(AP20:AP43,AP45)</f>
        <v>0</v>
      </c>
      <c r="AQ19" s="55">
        <f>SUM(AQ20:AQ44)</f>
        <v>0</v>
      </c>
      <c r="AR19" s="55">
        <f>SUM(AR20:AR45)</f>
        <v>0</v>
      </c>
      <c r="AS19" s="55">
        <f>SUM(AS20:AS45)</f>
        <v>0.53</v>
      </c>
      <c r="AT19" s="58">
        <f>Q48</f>
        <v>929.66000000000008</v>
      </c>
      <c r="AU19" s="45"/>
    </row>
    <row r="20" spans="1:47" s="61" customFormat="1" ht="15">
      <c r="A20" s="50" t="s">
        <v>17</v>
      </c>
      <c r="B20" s="51" t="s">
        <v>13</v>
      </c>
      <c r="C20" s="58" t="s">
        <v>25</v>
      </c>
      <c r="D20" s="85">
        <v>0</v>
      </c>
      <c r="E20" s="59">
        <f>SUM(G20:P20)</f>
        <v>0</v>
      </c>
      <c r="F20" s="55">
        <f t="shared" si="4"/>
        <v>0</v>
      </c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55">
        <f>SUM(S20:AQ20)</f>
        <v>0</v>
      </c>
      <c r="R20" s="60">
        <f>D20-AS20</f>
        <v>0</v>
      </c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55">
        <f>SUM(S20:AR20,G20:P20)</f>
        <v>0</v>
      </c>
      <c r="AT20" s="58">
        <f>R48</f>
        <v>0</v>
      </c>
      <c r="AU20" s="45"/>
    </row>
    <row r="21" spans="1:47" s="61" customFormat="1" ht="15">
      <c r="A21" s="50" t="s">
        <v>6</v>
      </c>
      <c r="B21" s="51" t="s">
        <v>14</v>
      </c>
      <c r="C21" s="58" t="s">
        <v>26</v>
      </c>
      <c r="D21" s="85">
        <v>0</v>
      </c>
      <c r="E21" s="59">
        <f t="shared" ref="E21:E46" si="6">SUM(G21:P21)</f>
        <v>0</v>
      </c>
      <c r="F21" s="55">
        <f t="shared" si="4"/>
        <v>0</v>
      </c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55">
        <f>SUM(R21,T21:AQ21)</f>
        <v>0</v>
      </c>
      <c r="R21" s="77"/>
      <c r="S21" s="60">
        <f>D21-AS21</f>
        <v>0</v>
      </c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55">
        <f>SUM(T21:AR21,R21,G21:P21)</f>
        <v>0</v>
      </c>
      <c r="AT21" s="58">
        <f>S48</f>
        <v>0</v>
      </c>
      <c r="AU21" s="45"/>
    </row>
    <row r="22" spans="1:47" s="61" customFormat="1" ht="15">
      <c r="A22" s="50" t="s">
        <v>7</v>
      </c>
      <c r="B22" s="51" t="s">
        <v>15</v>
      </c>
      <c r="C22" s="58" t="s">
        <v>118</v>
      </c>
      <c r="D22" s="85">
        <v>0</v>
      </c>
      <c r="E22" s="59">
        <f t="shared" si="6"/>
        <v>0</v>
      </c>
      <c r="F22" s="55">
        <f t="shared" si="4"/>
        <v>0</v>
      </c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55">
        <f>SUM(R22:S22,U22:AQ22)</f>
        <v>0</v>
      </c>
      <c r="R22" s="77"/>
      <c r="S22" s="77"/>
      <c r="T22" s="60">
        <f>D22-AS22</f>
        <v>0</v>
      </c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5">
        <f>SUM(U22:AR22,R22:S22,G22:P22)</f>
        <v>0</v>
      </c>
      <c r="AT22" s="58">
        <f>T48</f>
        <v>0</v>
      </c>
      <c r="AU22" s="45"/>
    </row>
    <row r="23" spans="1:47" s="61" customFormat="1" ht="15">
      <c r="A23" s="50" t="s">
        <v>8</v>
      </c>
      <c r="B23" s="51" t="s">
        <v>80</v>
      </c>
      <c r="C23" s="58" t="s">
        <v>121</v>
      </c>
      <c r="D23" s="85">
        <v>0</v>
      </c>
      <c r="E23" s="59">
        <f t="shared" si="6"/>
        <v>0</v>
      </c>
      <c r="F23" s="55">
        <f t="shared" si="4"/>
        <v>0</v>
      </c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55">
        <f>SUM(R23:T23,V23:AQ23)</f>
        <v>0</v>
      </c>
      <c r="R23" s="77"/>
      <c r="S23" s="77"/>
      <c r="T23" s="77"/>
      <c r="U23" s="60">
        <f>D23-AS23</f>
        <v>0</v>
      </c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55">
        <f>SUM(V23:AR23,R23:T23,G23:P23)</f>
        <v>0</v>
      </c>
      <c r="AT23" s="58">
        <f>U48</f>
        <v>0</v>
      </c>
      <c r="AU23" s="45"/>
    </row>
    <row r="24" spans="1:47" s="61" customFormat="1" ht="15">
      <c r="A24" s="50" t="s">
        <v>9</v>
      </c>
      <c r="B24" s="51" t="s">
        <v>84</v>
      </c>
      <c r="C24" s="58" t="s">
        <v>122</v>
      </c>
      <c r="D24" s="85">
        <v>0</v>
      </c>
      <c r="E24" s="59">
        <f t="shared" si="6"/>
        <v>0</v>
      </c>
      <c r="F24" s="55">
        <f t="shared" si="4"/>
        <v>0</v>
      </c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55">
        <f>SUM(R24:U24,W24:AQ24)</f>
        <v>0</v>
      </c>
      <c r="R24" s="77"/>
      <c r="S24" s="77"/>
      <c r="T24" s="77"/>
      <c r="U24" s="77"/>
      <c r="V24" s="60">
        <f>D24-AS24</f>
        <v>0</v>
      </c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55">
        <f>SUM(W24:AR24,R24:U24,G24:P24)</f>
        <v>0</v>
      </c>
      <c r="AT24" s="58">
        <f>V48</f>
        <v>0</v>
      </c>
      <c r="AU24" s="45"/>
    </row>
    <row r="25" spans="1:47" s="61" customFormat="1" ht="15">
      <c r="A25" s="50" t="s">
        <v>10</v>
      </c>
      <c r="B25" s="51" t="s">
        <v>85</v>
      </c>
      <c r="C25" s="58" t="s">
        <v>120</v>
      </c>
      <c r="D25" s="85">
        <v>0</v>
      </c>
      <c r="E25" s="59">
        <f t="shared" si="6"/>
        <v>0</v>
      </c>
      <c r="F25" s="55">
        <f t="shared" si="4"/>
        <v>0</v>
      </c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55">
        <f>SUM(R25:V25,X25:AQ25)</f>
        <v>0</v>
      </c>
      <c r="R25" s="77"/>
      <c r="S25" s="77"/>
      <c r="T25" s="77"/>
      <c r="U25" s="77"/>
      <c r="V25" s="77"/>
      <c r="W25" s="60">
        <f>D25-AS25</f>
        <v>0</v>
      </c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55">
        <f>SUM(X25:AR25,R25:V25,G25:P25)</f>
        <v>0</v>
      </c>
      <c r="AT25" s="58">
        <f>W48</f>
        <v>0</v>
      </c>
      <c r="AU25" s="45"/>
    </row>
    <row r="26" spans="1:47" s="61" customFormat="1" ht="18">
      <c r="A26" s="50" t="s">
        <v>18</v>
      </c>
      <c r="B26" s="51" t="s">
        <v>86</v>
      </c>
      <c r="C26" s="58" t="s">
        <v>48</v>
      </c>
      <c r="D26" s="85">
        <v>5.75</v>
      </c>
      <c r="E26" s="59">
        <f t="shared" si="6"/>
        <v>0</v>
      </c>
      <c r="F26" s="55">
        <f t="shared" si="4"/>
        <v>0</v>
      </c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55">
        <f>SUM(R26:W26,Y26:AQ26)</f>
        <v>0</v>
      </c>
      <c r="R26" s="77"/>
      <c r="S26" s="77"/>
      <c r="T26" s="77"/>
      <c r="U26" s="77"/>
      <c r="V26" s="77"/>
      <c r="W26" s="77"/>
      <c r="X26" s="60">
        <f>D26-AS26</f>
        <v>5.75</v>
      </c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55">
        <f>SUM(Y26:AR26,R26:W26,G26:P26)</f>
        <v>0</v>
      </c>
      <c r="AT26" s="58">
        <f>X48</f>
        <v>9.75</v>
      </c>
      <c r="AU26" s="45"/>
    </row>
    <row r="27" spans="1:47" s="61" customFormat="1" ht="20.25" customHeight="1">
      <c r="A27" s="50" t="s">
        <v>19</v>
      </c>
      <c r="B27" s="51" t="s">
        <v>87</v>
      </c>
      <c r="C27" s="58" t="s">
        <v>41</v>
      </c>
      <c r="D27" s="85">
        <v>0</v>
      </c>
      <c r="E27" s="59">
        <f t="shared" si="6"/>
        <v>0</v>
      </c>
      <c r="F27" s="55">
        <f t="shared" si="4"/>
        <v>0</v>
      </c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55">
        <f>SUM(R27:X27,Z27:AQ27)</f>
        <v>0</v>
      </c>
      <c r="R27" s="77"/>
      <c r="S27" s="77"/>
      <c r="T27" s="77"/>
      <c r="U27" s="77"/>
      <c r="V27" s="77"/>
      <c r="W27" s="77"/>
      <c r="X27" s="77"/>
      <c r="Y27" s="60">
        <f>D27-AS27</f>
        <v>0</v>
      </c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55">
        <f>SUM(Z27:AR27,R27:X27,G27:P27)</f>
        <v>0</v>
      </c>
      <c r="AT27" s="58">
        <f>Y48</f>
        <v>0</v>
      </c>
      <c r="AU27" s="45"/>
    </row>
    <row r="28" spans="1:47" s="61" customFormat="1" ht="20.25" customHeight="1">
      <c r="A28" s="50" t="s">
        <v>42</v>
      </c>
      <c r="B28" s="51" t="s">
        <v>126</v>
      </c>
      <c r="C28" s="58" t="s">
        <v>27</v>
      </c>
      <c r="D28" s="85">
        <v>95.93</v>
      </c>
      <c r="E28" s="59">
        <f t="shared" si="6"/>
        <v>0</v>
      </c>
      <c r="F28" s="55">
        <f t="shared" si="4"/>
        <v>0</v>
      </c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55">
        <f>SUM(R28:Y28,AA28:AQ28)</f>
        <v>0</v>
      </c>
      <c r="R28" s="77"/>
      <c r="S28" s="77"/>
      <c r="T28" s="77"/>
      <c r="U28" s="77"/>
      <c r="V28" s="77"/>
      <c r="W28" s="77"/>
      <c r="X28" s="77"/>
      <c r="Y28" s="77"/>
      <c r="Z28" s="60">
        <f>D28-AS28</f>
        <v>95.93</v>
      </c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55">
        <f>SUM(AA28:AR28,R28:Y28,G28:P28)</f>
        <v>0</v>
      </c>
      <c r="AT28" s="58">
        <f>Z48</f>
        <v>110.98</v>
      </c>
      <c r="AU28" s="45"/>
    </row>
    <row r="29" spans="1:47" s="61" customFormat="1" ht="15">
      <c r="A29" s="50" t="s">
        <v>125</v>
      </c>
      <c r="B29" s="51" t="s">
        <v>101</v>
      </c>
      <c r="C29" s="51" t="s">
        <v>140</v>
      </c>
      <c r="D29" s="85">
        <v>0</v>
      </c>
      <c r="E29" s="59">
        <f t="shared" si="6"/>
        <v>0</v>
      </c>
      <c r="F29" s="55">
        <f t="shared" si="4"/>
        <v>0</v>
      </c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55">
        <f>SUM(R29:Z29,AB29:AQ29)</f>
        <v>0</v>
      </c>
      <c r="R29" s="77"/>
      <c r="S29" s="77"/>
      <c r="T29" s="77"/>
      <c r="U29" s="77"/>
      <c r="V29" s="77"/>
      <c r="W29" s="77"/>
      <c r="X29" s="77"/>
      <c r="Y29" s="77"/>
      <c r="Z29" s="77"/>
      <c r="AA29" s="60">
        <f>D29-AS29</f>
        <v>0</v>
      </c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55">
        <f>SUM(AB29:AR29,R29:Z29,G29:P29)</f>
        <v>0</v>
      </c>
      <c r="AT29" s="58">
        <f>AA48</f>
        <v>0</v>
      </c>
      <c r="AU29" s="45"/>
    </row>
    <row r="30" spans="1:47" s="61" customFormat="1" ht="15">
      <c r="A30" s="50" t="s">
        <v>167</v>
      </c>
      <c r="B30" s="51" t="s">
        <v>116</v>
      </c>
      <c r="C30" s="58" t="s">
        <v>119</v>
      </c>
      <c r="D30" s="85">
        <v>0</v>
      </c>
      <c r="E30" s="59">
        <f t="shared" si="6"/>
        <v>0</v>
      </c>
      <c r="F30" s="55">
        <f t="shared" si="4"/>
        <v>0</v>
      </c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55">
        <f>SUM(R30:AA30,AC30:AQ30)</f>
        <v>0</v>
      </c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60">
        <f>D30-AS30</f>
        <v>0</v>
      </c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55">
        <f>SUM(AC30:AR30,R30:AA30,G30:P30)</f>
        <v>0</v>
      </c>
      <c r="AT30" s="58">
        <f>AB48</f>
        <v>0</v>
      </c>
      <c r="AU30" s="45"/>
    </row>
    <row r="31" spans="1:47" s="61" customFormat="1" ht="15">
      <c r="A31" s="50" t="s">
        <v>168</v>
      </c>
      <c r="B31" s="51" t="s">
        <v>81</v>
      </c>
      <c r="C31" s="58" t="s">
        <v>70</v>
      </c>
      <c r="D31" s="85">
        <v>0</v>
      </c>
      <c r="E31" s="59">
        <f t="shared" si="6"/>
        <v>0</v>
      </c>
      <c r="F31" s="55">
        <f t="shared" si="4"/>
        <v>0</v>
      </c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55">
        <f>SUM(R31:AB31,AD31:AQ31)</f>
        <v>0</v>
      </c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60">
        <f>D31-AS31</f>
        <v>0</v>
      </c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55">
        <f>SUM(AD31:AR31,R31:AB31,G31:P31)</f>
        <v>0</v>
      </c>
      <c r="AT31" s="58">
        <f>AC48</f>
        <v>0</v>
      </c>
      <c r="AU31" s="45"/>
    </row>
    <row r="32" spans="1:47" s="61" customFormat="1" ht="15">
      <c r="A32" s="50" t="s">
        <v>169</v>
      </c>
      <c r="B32" s="51" t="s">
        <v>88</v>
      </c>
      <c r="C32" s="58" t="s">
        <v>93</v>
      </c>
      <c r="D32" s="85">
        <v>51.06</v>
      </c>
      <c r="E32" s="59">
        <f t="shared" si="6"/>
        <v>0</v>
      </c>
      <c r="F32" s="55">
        <f t="shared" si="4"/>
        <v>0</v>
      </c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55">
        <f>SUM(R32:AC32,AE32:AQ32)</f>
        <v>0</v>
      </c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60">
        <f>D32-AS32</f>
        <v>51.06</v>
      </c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55">
        <f>SUM(AE32:AR32,R32:AC32,G32:P32)</f>
        <v>0</v>
      </c>
      <c r="AT32" s="58">
        <f>AD48</f>
        <v>55.06</v>
      </c>
      <c r="AU32" s="45"/>
    </row>
    <row r="33" spans="1:47" s="61" customFormat="1" ht="15">
      <c r="A33" s="50" t="s">
        <v>170</v>
      </c>
      <c r="B33" s="51" t="s">
        <v>89</v>
      </c>
      <c r="C33" s="58" t="s">
        <v>94</v>
      </c>
      <c r="D33" s="85">
        <v>0</v>
      </c>
      <c r="E33" s="59">
        <f t="shared" si="6"/>
        <v>0</v>
      </c>
      <c r="F33" s="55">
        <f t="shared" si="4"/>
        <v>0</v>
      </c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55">
        <f>SUM(R33:AD33,AF33:AQ33)</f>
        <v>0</v>
      </c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60">
        <f>D33-AS33</f>
        <v>0</v>
      </c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55">
        <f>SUM(AF33:AR33,R33:AD33,G33:P33)</f>
        <v>0</v>
      </c>
      <c r="AT33" s="58">
        <f>AE48</f>
        <v>0</v>
      </c>
      <c r="AU33" s="45"/>
    </row>
    <row r="34" spans="1:47" s="61" customFormat="1" ht="15">
      <c r="A34" s="50" t="s">
        <v>171</v>
      </c>
      <c r="B34" s="51" t="s">
        <v>90</v>
      </c>
      <c r="C34" s="58" t="s">
        <v>98</v>
      </c>
      <c r="D34" s="85">
        <v>1.41</v>
      </c>
      <c r="E34" s="59">
        <f t="shared" si="6"/>
        <v>0</v>
      </c>
      <c r="F34" s="55">
        <f t="shared" si="4"/>
        <v>0</v>
      </c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55">
        <f>SUM(R34:AE34,AG34:AQ34)</f>
        <v>0.53</v>
      </c>
      <c r="R34" s="77"/>
      <c r="S34" s="77"/>
      <c r="T34" s="77"/>
      <c r="U34" s="77"/>
      <c r="V34" s="77"/>
      <c r="W34" s="77"/>
      <c r="X34" s="77"/>
      <c r="Y34" s="77"/>
      <c r="Z34" s="77">
        <v>0.53</v>
      </c>
      <c r="AA34" s="77"/>
      <c r="AB34" s="77"/>
      <c r="AC34" s="77"/>
      <c r="AD34" s="77"/>
      <c r="AE34" s="77"/>
      <c r="AF34" s="60">
        <f>D34-AS34</f>
        <v>0.87999999999999989</v>
      </c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55">
        <f>SUM(AG34:AR34,R34:AE34,G34:P34)</f>
        <v>0.53</v>
      </c>
      <c r="AT34" s="58">
        <f>AF48</f>
        <v>0.87999999999999989</v>
      </c>
      <c r="AU34" s="45"/>
    </row>
    <row r="35" spans="1:47" s="61" customFormat="1" ht="18">
      <c r="A35" s="50" t="s">
        <v>172</v>
      </c>
      <c r="B35" s="51" t="s">
        <v>113</v>
      </c>
      <c r="C35" s="58" t="s">
        <v>95</v>
      </c>
      <c r="D35" s="85">
        <v>0</v>
      </c>
      <c r="E35" s="59">
        <f t="shared" si="6"/>
        <v>0</v>
      </c>
      <c r="F35" s="55">
        <f t="shared" si="4"/>
        <v>0</v>
      </c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55">
        <f>SUM(R35:AF35,AH35:AQ35)</f>
        <v>0</v>
      </c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60">
        <f>D35-AS35</f>
        <v>0</v>
      </c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55">
        <f>SUM(AH35:AR35,R35:AF35,G35:P35)</f>
        <v>0</v>
      </c>
      <c r="AT35" s="58">
        <f>AG48</f>
        <v>0</v>
      </c>
      <c r="AU35" s="45"/>
    </row>
    <row r="36" spans="1:47" s="61" customFormat="1" ht="15">
      <c r="A36" s="50" t="s">
        <v>173</v>
      </c>
      <c r="B36" s="51" t="s">
        <v>117</v>
      </c>
      <c r="C36" s="58" t="s">
        <v>114</v>
      </c>
      <c r="D36" s="85">
        <v>0</v>
      </c>
      <c r="E36" s="59">
        <f t="shared" si="6"/>
        <v>0</v>
      </c>
      <c r="F36" s="55">
        <f t="shared" si="4"/>
        <v>0</v>
      </c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55">
        <f>SUM(R36:AG36,AI36:AQ36)</f>
        <v>0</v>
      </c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60">
        <f>D36-AS36</f>
        <v>0</v>
      </c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55">
        <f>SUM(AI36:AR36,R36:AG36,G36:P36)</f>
        <v>0</v>
      </c>
      <c r="AT36" s="58">
        <f>AH48</f>
        <v>0</v>
      </c>
      <c r="AU36" s="45"/>
    </row>
    <row r="37" spans="1:47" s="61" customFormat="1" ht="15">
      <c r="A37" s="50" t="s">
        <v>174</v>
      </c>
      <c r="B37" s="51" t="s">
        <v>91</v>
      </c>
      <c r="C37" s="58" t="s">
        <v>96</v>
      </c>
      <c r="D37" s="85">
        <v>0.52</v>
      </c>
      <c r="E37" s="59">
        <f t="shared" si="6"/>
        <v>0</v>
      </c>
      <c r="F37" s="55">
        <f t="shared" si="4"/>
        <v>0</v>
      </c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55">
        <f>SUM(R37:AH37,AJ37:AQ37)</f>
        <v>0</v>
      </c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60">
        <f>D37-AS37</f>
        <v>0.52</v>
      </c>
      <c r="AJ37" s="77"/>
      <c r="AK37" s="77"/>
      <c r="AL37" s="77"/>
      <c r="AM37" s="77"/>
      <c r="AN37" s="77"/>
      <c r="AO37" s="77"/>
      <c r="AP37" s="77"/>
      <c r="AQ37" s="77"/>
      <c r="AR37" s="77"/>
      <c r="AS37" s="55">
        <f>SUM(AJ37:AR37,R37:AH37,G37:P37)</f>
        <v>0</v>
      </c>
      <c r="AT37" s="58">
        <f>AI48</f>
        <v>0.79</v>
      </c>
      <c r="AU37" s="45"/>
    </row>
    <row r="38" spans="1:47" s="61" customFormat="1" ht="18">
      <c r="A38" s="50" t="s">
        <v>175</v>
      </c>
      <c r="B38" s="51" t="s">
        <v>92</v>
      </c>
      <c r="C38" s="58" t="s">
        <v>43</v>
      </c>
      <c r="D38" s="85">
        <v>16.95</v>
      </c>
      <c r="E38" s="59">
        <f t="shared" si="6"/>
        <v>0</v>
      </c>
      <c r="F38" s="55">
        <f t="shared" si="4"/>
        <v>0</v>
      </c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55">
        <f>SUM(R38:AI38,AK38:AQ38)</f>
        <v>0</v>
      </c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60">
        <f>D38-AS38</f>
        <v>16.95</v>
      </c>
      <c r="AK38" s="77"/>
      <c r="AL38" s="77"/>
      <c r="AM38" s="77"/>
      <c r="AN38" s="77"/>
      <c r="AO38" s="77"/>
      <c r="AP38" s="77"/>
      <c r="AQ38" s="77"/>
      <c r="AR38" s="77"/>
      <c r="AS38" s="55">
        <f>SUM(AK38:AR38,R38:AI38,G38:P38)</f>
        <v>0</v>
      </c>
      <c r="AT38" s="58">
        <f>AJ48</f>
        <v>16.95</v>
      </c>
      <c r="AU38" s="45"/>
    </row>
    <row r="39" spans="1:47" s="61" customFormat="1" ht="18">
      <c r="A39" s="50" t="s">
        <v>177</v>
      </c>
      <c r="B39" s="51" t="s">
        <v>99</v>
      </c>
      <c r="C39" s="58" t="s">
        <v>49</v>
      </c>
      <c r="D39" s="85">
        <v>8.81</v>
      </c>
      <c r="E39" s="59">
        <f t="shared" si="6"/>
        <v>0</v>
      </c>
      <c r="F39" s="55">
        <f t="shared" si="4"/>
        <v>0</v>
      </c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55">
        <f>SUM(R39:AJ39,AL39:AQ39)</f>
        <v>0</v>
      </c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60">
        <f>D39-AS39</f>
        <v>8.81</v>
      </c>
      <c r="AL39" s="77"/>
      <c r="AM39" s="77"/>
      <c r="AN39" s="77"/>
      <c r="AO39" s="77"/>
      <c r="AP39" s="77"/>
      <c r="AQ39" s="77"/>
      <c r="AR39" s="77"/>
      <c r="AS39" s="55">
        <f>SUM(AL39:AR39,R39:AJ39,G39:P39)</f>
        <v>0</v>
      </c>
      <c r="AT39" s="58">
        <f>AK48</f>
        <v>14.31</v>
      </c>
      <c r="AU39" s="45"/>
    </row>
    <row r="40" spans="1:47" s="61" customFormat="1" ht="15">
      <c r="A40" s="50" t="s">
        <v>178</v>
      </c>
      <c r="B40" s="51" t="s">
        <v>144</v>
      </c>
      <c r="C40" s="58" t="s">
        <v>142</v>
      </c>
      <c r="D40" s="85">
        <v>0.86</v>
      </c>
      <c r="E40" s="59">
        <f t="shared" si="6"/>
        <v>0</v>
      </c>
      <c r="F40" s="55">
        <f t="shared" si="4"/>
        <v>0</v>
      </c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55">
        <f>SUM(R40:AK40,AM40:AQ40)</f>
        <v>0</v>
      </c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60">
        <f>D40-AS40</f>
        <v>0.86</v>
      </c>
      <c r="AM40" s="77"/>
      <c r="AN40" s="77"/>
      <c r="AO40" s="77"/>
      <c r="AP40" s="77"/>
      <c r="AQ40" s="77"/>
      <c r="AR40" s="77"/>
      <c r="AS40" s="55">
        <f>SUM(AM40:AR40,R40:AK40,G40:P40)</f>
        <v>0</v>
      </c>
      <c r="AT40" s="58">
        <f>AL48</f>
        <v>0.86</v>
      </c>
      <c r="AU40" s="45"/>
    </row>
    <row r="41" spans="1:47" s="61" customFormat="1" ht="18">
      <c r="A41" s="50" t="s">
        <v>179</v>
      </c>
      <c r="B41" s="51" t="s">
        <v>145</v>
      </c>
      <c r="C41" s="58" t="s">
        <v>143</v>
      </c>
      <c r="D41" s="85">
        <v>0</v>
      </c>
      <c r="E41" s="59">
        <f t="shared" si="6"/>
        <v>0</v>
      </c>
      <c r="F41" s="55">
        <f t="shared" si="4"/>
        <v>0</v>
      </c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55">
        <f>SUM(R41:AL41,AN41:AQ41)</f>
        <v>0</v>
      </c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60">
        <f>D41-AS41</f>
        <v>0</v>
      </c>
      <c r="AN41" s="77"/>
      <c r="AO41" s="77"/>
      <c r="AP41" s="77"/>
      <c r="AQ41" s="77"/>
      <c r="AR41" s="77"/>
      <c r="AS41" s="55">
        <f>SUM(AN41:AR41,R41:AL41,G41:P41)</f>
        <v>0</v>
      </c>
      <c r="AT41" s="58">
        <f>AM48</f>
        <v>0</v>
      </c>
      <c r="AU41" s="45"/>
    </row>
    <row r="42" spans="1:47" s="61" customFormat="1" ht="15">
      <c r="A42" s="50" t="s">
        <v>180</v>
      </c>
      <c r="B42" s="51" t="s">
        <v>141</v>
      </c>
      <c r="C42" s="58" t="s">
        <v>100</v>
      </c>
      <c r="D42" s="85">
        <v>0.26</v>
      </c>
      <c r="E42" s="59">
        <f t="shared" si="6"/>
        <v>0</v>
      </c>
      <c r="F42" s="55">
        <f t="shared" si="4"/>
        <v>0</v>
      </c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55">
        <f>SUM(R42:AM42,AO42:AQ42)</f>
        <v>0</v>
      </c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60">
        <f>D42-AS42</f>
        <v>0.26</v>
      </c>
      <c r="AO42" s="77"/>
      <c r="AP42" s="77"/>
      <c r="AQ42" s="77"/>
      <c r="AR42" s="77"/>
      <c r="AS42" s="55">
        <f>SUM(AO42:AR42,R42:AM42,G42:P42)</f>
        <v>0</v>
      </c>
      <c r="AT42" s="58">
        <f>AN48</f>
        <v>0.26</v>
      </c>
      <c r="AU42" s="45"/>
    </row>
    <row r="43" spans="1:47" s="61" customFormat="1" ht="15">
      <c r="A43" s="50" t="s">
        <v>181</v>
      </c>
      <c r="B43" s="51" t="s">
        <v>147</v>
      </c>
      <c r="C43" s="58" t="s">
        <v>148</v>
      </c>
      <c r="D43" s="85">
        <v>10.31</v>
      </c>
      <c r="E43" s="59">
        <f t="shared" si="6"/>
        <v>0</v>
      </c>
      <c r="F43" s="55">
        <f t="shared" si="4"/>
        <v>0</v>
      </c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55">
        <f>SUM(R43:AN43,AP43:AQ43)</f>
        <v>0</v>
      </c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60">
        <f>D43-AS43</f>
        <v>10.31</v>
      </c>
      <c r="AP43" s="77"/>
      <c r="AQ43" s="77"/>
      <c r="AR43" s="77"/>
      <c r="AS43" s="55">
        <f>SUM(AP43:AR43,R43:AN43,G43:P43)</f>
        <v>0</v>
      </c>
      <c r="AT43" s="58">
        <f>AO48</f>
        <v>10.31</v>
      </c>
      <c r="AU43" s="45"/>
    </row>
    <row r="44" spans="1:47" s="61" customFormat="1" ht="15">
      <c r="A44" s="50" t="s">
        <v>182</v>
      </c>
      <c r="B44" s="51" t="s">
        <v>146</v>
      </c>
      <c r="C44" s="58" t="s">
        <v>149</v>
      </c>
      <c r="D44" s="85">
        <v>709.51</v>
      </c>
      <c r="E44" s="59">
        <f t="shared" si="6"/>
        <v>0</v>
      </c>
      <c r="F44" s="55">
        <f t="shared" si="4"/>
        <v>0</v>
      </c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55">
        <f>SUM(R44:AO44,AQ44)</f>
        <v>0</v>
      </c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60">
        <f>D44-AS44</f>
        <v>709.51</v>
      </c>
      <c r="AQ44" s="77"/>
      <c r="AR44" s="77"/>
      <c r="AS44" s="55">
        <f>SUM(AQ44:AR44,R44:AO44,G44:P44)</f>
        <v>0</v>
      </c>
      <c r="AT44" s="58">
        <f>AP48</f>
        <v>709.51</v>
      </c>
      <c r="AU44" s="45"/>
    </row>
    <row r="45" spans="1:47" s="61" customFormat="1" ht="15">
      <c r="A45" s="50" t="s">
        <v>183</v>
      </c>
      <c r="B45" s="51" t="s">
        <v>74</v>
      </c>
      <c r="C45" s="58" t="s">
        <v>75</v>
      </c>
      <c r="D45" s="85">
        <v>0</v>
      </c>
      <c r="E45" s="59">
        <f t="shared" si="6"/>
        <v>0</v>
      </c>
      <c r="F45" s="55">
        <f t="shared" si="4"/>
        <v>0</v>
      </c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55">
        <f>SUM(R45:AP45)</f>
        <v>0</v>
      </c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60">
        <f>D45-AS45</f>
        <v>0</v>
      </c>
      <c r="AR45" s="77"/>
      <c r="AS45" s="55">
        <f>SUM(AR45,R45:AP45,G45:P45)</f>
        <v>0</v>
      </c>
      <c r="AT45" s="58">
        <f>AQ48</f>
        <v>0</v>
      </c>
      <c r="AU45" s="45"/>
    </row>
    <row r="46" spans="1:47" s="61" customFormat="1" ht="15">
      <c r="A46" s="63">
        <v>3</v>
      </c>
      <c r="B46" s="64" t="s">
        <v>69</v>
      </c>
      <c r="C46" s="65" t="s">
        <v>82</v>
      </c>
      <c r="D46" s="85">
        <v>46.68</v>
      </c>
      <c r="E46" s="59">
        <f t="shared" si="6"/>
        <v>0</v>
      </c>
      <c r="F46" s="55">
        <f t="shared" si="4"/>
        <v>0</v>
      </c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55">
        <f>SUM(R46:AQ46)</f>
        <v>0.3</v>
      </c>
      <c r="R46" s="77"/>
      <c r="S46" s="77"/>
      <c r="T46" s="77"/>
      <c r="U46" s="77"/>
      <c r="V46" s="77"/>
      <c r="W46" s="77"/>
      <c r="X46" s="77"/>
      <c r="Y46" s="77"/>
      <c r="Z46" s="77">
        <f>0.35-0.05</f>
        <v>0.3</v>
      </c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60">
        <f>D46-AS46</f>
        <v>46.38</v>
      </c>
      <c r="AS46" s="55">
        <f>SUM(R46:AQ46,G46:P46)</f>
        <v>0.3</v>
      </c>
      <c r="AT46" s="58">
        <f>AR48</f>
        <v>46.38</v>
      </c>
      <c r="AU46" s="45"/>
    </row>
    <row r="47" spans="1:47" ht="16.5" customHeight="1">
      <c r="A47" s="66"/>
      <c r="B47" s="67" t="s">
        <v>110</v>
      </c>
      <c r="C47" s="68"/>
      <c r="D47" s="62"/>
      <c r="E47" s="55">
        <f>SUM(G47:P47)</f>
        <v>4</v>
      </c>
      <c r="F47" s="55">
        <f>SUM(G47:H47)</f>
        <v>0</v>
      </c>
      <c r="G47" s="55">
        <f>SUM(G20:G46,G10:G18)</f>
        <v>0</v>
      </c>
      <c r="H47" s="55">
        <f>SUM(H20:H46,H11:H18,H9)</f>
        <v>0</v>
      </c>
      <c r="I47" s="55">
        <f>SUM(I20:I46,I12:I18,I9:I10)</f>
        <v>0</v>
      </c>
      <c r="J47" s="55">
        <f>SUM(J20:J46,J13:J18,J9:J11)</f>
        <v>0</v>
      </c>
      <c r="K47" s="55">
        <f>SUM(K20:K46,K14:K18,K9:K12)</f>
        <v>0</v>
      </c>
      <c r="L47" s="55">
        <f>SUM(L20:L46,L15:L18,L9:L13)</f>
        <v>0</v>
      </c>
      <c r="M47" s="55">
        <f>SUM(M20:M46,M16:M18,M9:M14)</f>
        <v>0</v>
      </c>
      <c r="N47" s="55">
        <f>SUM(N20:N46,N17:N18,N9:N15)</f>
        <v>0</v>
      </c>
      <c r="O47" s="55">
        <f>SUM(O20:O46,O18,O9:O16)</f>
        <v>0</v>
      </c>
      <c r="P47" s="55">
        <f>SUM(P20:P46,P9:P17)</f>
        <v>4</v>
      </c>
      <c r="Q47" s="55">
        <f>SUM(R47:AQ47)</f>
        <v>28.819999999999997</v>
      </c>
      <c r="R47" s="55">
        <f>SUM(R21:R46,R9:R18)</f>
        <v>0</v>
      </c>
      <c r="S47" s="55">
        <f>SUM(S22:S46,S20,S9:S18)</f>
        <v>0</v>
      </c>
      <c r="T47" s="55">
        <f>SUM(T23:T46,T20:T21,T9:T18)</f>
        <v>0</v>
      </c>
      <c r="U47" s="55">
        <f>SUM(U24:U46,U20:U22,U9:U18)</f>
        <v>0</v>
      </c>
      <c r="V47" s="55">
        <f>SUM(V25:V46,V20:V23,V9:V18)</f>
        <v>0</v>
      </c>
      <c r="W47" s="55">
        <f>SUM(W26:W46,W20:W24,W9:W18)</f>
        <v>0</v>
      </c>
      <c r="X47" s="55">
        <f>SUM(X27:X46,X20:X25,X9:X18)</f>
        <v>4</v>
      </c>
      <c r="Y47" s="55">
        <f>SUM(Y28:Y46,Y20:Y26,Y9:Y18)</f>
        <v>0</v>
      </c>
      <c r="Z47" s="55">
        <f>SUM(Z29:Z46,Z20:Z27,Z9:Z18)</f>
        <v>15.049999999999999</v>
      </c>
      <c r="AA47" s="55">
        <f>SUM(AA30:AA46,AA20:AA28,AA9:AA18)</f>
        <v>0</v>
      </c>
      <c r="AB47" s="55">
        <f>SUM(AB31:AB46,AB20:AB29,AB9:AB18)</f>
        <v>0</v>
      </c>
      <c r="AC47" s="55">
        <f>SUM(AC32:AC46,AC20:AC30,AC9:AC18)</f>
        <v>0</v>
      </c>
      <c r="AD47" s="55">
        <f>SUM(AD33:AD46,AD20:AD31,AD9:AD18)</f>
        <v>4</v>
      </c>
      <c r="AE47" s="55">
        <f>SUM(AE34:AE46,AE20:AE32,AE9:AE18)</f>
        <v>0</v>
      </c>
      <c r="AF47" s="55">
        <f>SUM(AF35:AF46,AF20:AF33,AF9:AF18)</f>
        <v>0</v>
      </c>
      <c r="AG47" s="55">
        <f>SUM(AG36:AG46,AG20:AG34,AG9:AG18)</f>
        <v>0</v>
      </c>
      <c r="AH47" s="55">
        <f>SUM(AH37:AH46,AH20:AH35,AH9:AH18)</f>
        <v>0</v>
      </c>
      <c r="AI47" s="55">
        <f>SUM(AI9:AI18,AI20:AI36,AI38:AI46)</f>
        <v>0.27</v>
      </c>
      <c r="AJ47" s="55">
        <f>SUM(AJ39:AJ46,AJ20:AJ37,AJ9:AJ18)</f>
        <v>0</v>
      </c>
      <c r="AK47" s="55">
        <f>SUM(AK40:AK46,AK20:AK38,AK9:AK18)</f>
        <v>5.5</v>
      </c>
      <c r="AL47" s="55">
        <f>SUM(AL41:AL46,AL20:AL39,AL9:AL18)</f>
        <v>0</v>
      </c>
      <c r="AM47" s="55">
        <f>SUM(AM42:AM46,AM20:AM40,AM9:AM18)</f>
        <v>0</v>
      </c>
      <c r="AN47" s="55">
        <f>SUM(AN43:AN46,AN20:AN41,AN9:AN18)</f>
        <v>0</v>
      </c>
      <c r="AO47" s="55">
        <f>SUM(AO44:AO46,AO20:AO42,AO9:AO18)</f>
        <v>0</v>
      </c>
      <c r="AP47" s="55">
        <f>SUM(AP45:AP46,AP20:AP43,AP9:AP18)</f>
        <v>0</v>
      </c>
      <c r="AQ47" s="55">
        <f>SUM(AQ46,AQ20:AQ44,AQ9:AQ18)</f>
        <v>0</v>
      </c>
      <c r="AR47" s="55">
        <f>SUM(AR20:AR45,AR9:AR18)</f>
        <v>0</v>
      </c>
      <c r="AS47" s="62"/>
      <c r="AT47" s="62"/>
    </row>
    <row r="48" spans="1:47" ht="16.5" customHeight="1">
      <c r="A48" s="69"/>
      <c r="B48" s="70" t="s">
        <v>111</v>
      </c>
      <c r="C48" s="71"/>
      <c r="D48" s="72"/>
      <c r="E48" s="72">
        <f>E47+E7</f>
        <v>1881.68</v>
      </c>
      <c r="F48" s="72">
        <f>F8+F47</f>
        <v>363.19</v>
      </c>
      <c r="G48" s="72">
        <f>G47+G9</f>
        <v>363.19</v>
      </c>
      <c r="H48" s="72">
        <f>H10+H47</f>
        <v>0</v>
      </c>
      <c r="I48" s="72">
        <f>I11+I47</f>
        <v>35.019999999999996</v>
      </c>
      <c r="J48" s="72">
        <f>J12+J47</f>
        <v>230.13</v>
      </c>
      <c r="K48" s="72">
        <f>K13+K47</f>
        <v>1072.45</v>
      </c>
      <c r="L48" s="72">
        <f>L14+L47</f>
        <v>0</v>
      </c>
      <c r="M48" s="72">
        <f>M15+M47</f>
        <v>166.59</v>
      </c>
      <c r="N48" s="72">
        <f>N47+N16</f>
        <v>8.17</v>
      </c>
      <c r="O48" s="72">
        <f>O47+O17</f>
        <v>0</v>
      </c>
      <c r="P48" s="72">
        <f>P47+P18</f>
        <v>6.13</v>
      </c>
      <c r="Q48" s="72">
        <f>SUM(Q47,Q19)</f>
        <v>929.66000000000008</v>
      </c>
      <c r="R48" s="72">
        <f>R47+R20</f>
        <v>0</v>
      </c>
      <c r="S48" s="72">
        <f>S47+S21</f>
        <v>0</v>
      </c>
      <c r="T48" s="72">
        <f>T47+T22</f>
        <v>0</v>
      </c>
      <c r="U48" s="72">
        <f>U47+U23</f>
        <v>0</v>
      </c>
      <c r="V48" s="72">
        <f>+V47+V24</f>
        <v>0</v>
      </c>
      <c r="W48" s="72">
        <f>+W47+W25</f>
        <v>0</v>
      </c>
      <c r="X48" s="72">
        <f>X47+X26</f>
        <v>9.75</v>
      </c>
      <c r="Y48" s="72">
        <f>+Y47+Y27</f>
        <v>0</v>
      </c>
      <c r="Z48" s="72">
        <f>+Z47+Z28</f>
        <v>110.98</v>
      </c>
      <c r="AA48" s="72">
        <f>AA47+AA29</f>
        <v>0</v>
      </c>
      <c r="AB48" s="72">
        <f>AB47+AB30</f>
        <v>0</v>
      </c>
      <c r="AC48" s="72">
        <f>AC47+AC31</f>
        <v>0</v>
      </c>
      <c r="AD48" s="72">
        <f>AD47+AD32</f>
        <v>55.06</v>
      </c>
      <c r="AE48" s="72">
        <f>AE47+AE33</f>
        <v>0</v>
      </c>
      <c r="AF48" s="72">
        <f>AF47+AF34</f>
        <v>0.87999999999999989</v>
      </c>
      <c r="AG48" s="72">
        <f>AG47+AG35</f>
        <v>0</v>
      </c>
      <c r="AH48" s="72">
        <f>AH47+AH36</f>
        <v>0</v>
      </c>
      <c r="AI48" s="72">
        <f>AI47+AI37</f>
        <v>0.79</v>
      </c>
      <c r="AJ48" s="72">
        <f>AJ47+AJ38</f>
        <v>16.95</v>
      </c>
      <c r="AK48" s="72">
        <f>AK47+AK39</f>
        <v>14.31</v>
      </c>
      <c r="AL48" s="72">
        <f>AL47+AL40</f>
        <v>0.86</v>
      </c>
      <c r="AM48" s="72">
        <f>AM47+AM41</f>
        <v>0</v>
      </c>
      <c r="AN48" s="72">
        <f>AN47+AN42</f>
        <v>0.26</v>
      </c>
      <c r="AO48" s="72">
        <f>AO47+AO43</f>
        <v>10.31</v>
      </c>
      <c r="AP48" s="72">
        <f>AP47+AP44</f>
        <v>709.51</v>
      </c>
      <c r="AQ48" s="72">
        <f>AQ47+AQ45</f>
        <v>0</v>
      </c>
      <c r="AR48" s="72">
        <f>AR47+AR46</f>
        <v>46.38</v>
      </c>
      <c r="AS48" s="72"/>
      <c r="AT48" s="72"/>
    </row>
    <row r="50" spans="2:37">
      <c r="B50" s="89" t="s">
        <v>156</v>
      </c>
      <c r="C50" s="90" t="s">
        <v>150</v>
      </c>
      <c r="D50" s="91"/>
    </row>
    <row r="51" spans="2:37" ht="15.75">
      <c r="B51" s="89" t="s">
        <v>157</v>
      </c>
      <c r="C51" s="90" t="s">
        <v>151</v>
      </c>
      <c r="D51" s="91"/>
      <c r="AA51" s="78"/>
      <c r="AB51" s="78"/>
      <c r="AC51" s="78"/>
      <c r="AD51" s="78"/>
      <c r="AE51" s="78"/>
      <c r="AF51" s="78"/>
      <c r="AG51" s="78"/>
      <c r="AH51" s="78"/>
      <c r="AI51" s="78"/>
      <c r="AJ51" s="79"/>
      <c r="AK51" s="79"/>
    </row>
    <row r="52" spans="2:37" ht="15.75">
      <c r="B52" s="89" t="s">
        <v>158</v>
      </c>
      <c r="C52" s="90" t="s">
        <v>115</v>
      </c>
      <c r="D52" s="91"/>
      <c r="AA52" s="78"/>
      <c r="AB52" s="78"/>
      <c r="AC52" s="78"/>
      <c r="AD52" s="78"/>
      <c r="AE52" s="78"/>
      <c r="AF52" s="78"/>
      <c r="AG52" s="78"/>
      <c r="AH52" s="78"/>
      <c r="AI52" s="78"/>
      <c r="AJ52" s="79"/>
      <c r="AK52" s="79"/>
    </row>
    <row r="53" spans="2:37" ht="15.75">
      <c r="AA53" s="78"/>
      <c r="AB53" s="78"/>
      <c r="AC53" s="78"/>
      <c r="AD53" s="78"/>
      <c r="AE53" s="78"/>
      <c r="AF53" s="78"/>
      <c r="AG53" s="78"/>
      <c r="AH53" s="78"/>
      <c r="AI53" s="78"/>
      <c r="AJ53" s="79"/>
      <c r="AK53" s="79"/>
    </row>
    <row r="54" spans="2:37" ht="18">
      <c r="B54" s="123" t="s">
        <v>277</v>
      </c>
      <c r="C54" s="123" t="s">
        <v>268</v>
      </c>
      <c r="D54" s="91"/>
      <c r="AA54" s="78"/>
      <c r="AB54" s="78"/>
      <c r="AC54" s="78"/>
      <c r="AD54" s="78"/>
      <c r="AE54" s="78"/>
      <c r="AF54" s="78"/>
      <c r="AG54" s="78"/>
      <c r="AH54" s="78"/>
      <c r="AI54" s="78"/>
      <c r="AJ54" s="79"/>
      <c r="AK54" s="79"/>
    </row>
    <row r="55" spans="2:37" ht="18">
      <c r="B55" s="123" t="s">
        <v>278</v>
      </c>
      <c r="C55" s="123" t="s">
        <v>269</v>
      </c>
      <c r="D55" s="91"/>
    </row>
    <row r="56" spans="2:37">
      <c r="B56" s="123" t="s">
        <v>279</v>
      </c>
      <c r="C56" s="123" t="s">
        <v>270</v>
      </c>
      <c r="D56" s="91"/>
    </row>
    <row r="57" spans="2:37">
      <c r="B57" s="123" t="s">
        <v>280</v>
      </c>
      <c r="C57" s="123" t="s">
        <v>271</v>
      </c>
      <c r="D57" s="91"/>
    </row>
    <row r="58" spans="2:37">
      <c r="B58" s="123" t="s">
        <v>281</v>
      </c>
      <c r="C58" s="123" t="s">
        <v>272</v>
      </c>
      <c r="D58" s="91"/>
    </row>
    <row r="59" spans="2:37" ht="18">
      <c r="B59" s="123" t="s">
        <v>282</v>
      </c>
      <c r="C59" s="123" t="s">
        <v>273</v>
      </c>
      <c r="D59" s="91"/>
    </row>
    <row r="60" spans="2:37" ht="18">
      <c r="B60" s="123" t="s">
        <v>283</v>
      </c>
      <c r="C60" s="123" t="s">
        <v>274</v>
      </c>
      <c r="D60" s="91"/>
    </row>
    <row r="61" spans="2:37">
      <c r="B61" s="123" t="s">
        <v>284</v>
      </c>
      <c r="C61" s="123" t="s">
        <v>275</v>
      </c>
      <c r="D61" s="91"/>
    </row>
    <row r="62" spans="2:37" ht="18">
      <c r="B62" s="123" t="s">
        <v>285</v>
      </c>
      <c r="C62" s="123" t="s">
        <v>276</v>
      </c>
      <c r="D62" s="91"/>
    </row>
    <row r="64" spans="2:37">
      <c r="B64" s="76"/>
    </row>
  </sheetData>
  <mergeCells count="11">
    <mergeCell ref="B5:B6"/>
    <mergeCell ref="C5:C6"/>
    <mergeCell ref="D5:D6"/>
    <mergeCell ref="A1:B1"/>
    <mergeCell ref="A2:AS2"/>
    <mergeCell ref="A3:AT3"/>
    <mergeCell ref="AQ4:AT4"/>
    <mergeCell ref="F5:AR5"/>
    <mergeCell ref="AS5:AS6"/>
    <mergeCell ref="AT5:AT6"/>
    <mergeCell ref="A5:A6"/>
  </mergeCells>
  <phoneticPr fontId="28" type="noConversion"/>
  <pageMargins left="0.47" right="0.16" top="0.64" bottom="0.2" header="0.56999999999999995" footer="0.16"/>
  <pageSetup paperSize="8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2"/>
  <sheetViews>
    <sheetView topLeftCell="A4" workbookViewId="0">
      <selection activeCell="AA8" sqref="AA8"/>
    </sheetView>
  </sheetViews>
  <sheetFormatPr defaultRowHeight="12.75"/>
  <cols>
    <col min="1" max="1" width="3" style="324" bestFit="1" customWidth="1"/>
    <col min="2" max="2" width="17.42578125" style="324" bestFit="1" customWidth="1"/>
    <col min="3" max="3" width="9.28515625" style="324" hidden="1" customWidth="1"/>
    <col min="4" max="6" width="7.7109375" style="324" hidden="1" customWidth="1"/>
    <col min="7" max="10" width="11.28515625" style="324" hidden="1" customWidth="1"/>
    <col min="11" max="14" width="9.140625" style="324" hidden="1" customWidth="1"/>
    <col min="15" max="15" width="11.5703125" style="324" hidden="1" customWidth="1"/>
    <col min="16" max="19" width="9.140625" style="324" hidden="1" customWidth="1"/>
    <col min="20" max="20" width="8.85546875" style="324" hidden="1" customWidth="1"/>
    <col min="21" max="26" width="9.140625" style="324" hidden="1" customWidth="1"/>
    <col min="27" max="42" width="9.140625" style="324" customWidth="1"/>
    <col min="43" max="16384" width="9.140625" style="324"/>
  </cols>
  <sheetData>
    <row r="1" spans="1:41">
      <c r="A1" s="324" t="s">
        <v>112</v>
      </c>
      <c r="C1" s="325" t="s">
        <v>21</v>
      </c>
      <c r="D1" s="326" t="s">
        <v>79</v>
      </c>
      <c r="E1" s="327" t="s">
        <v>77</v>
      </c>
      <c r="F1" s="327" t="s">
        <v>190</v>
      </c>
      <c r="G1" s="327" t="s">
        <v>51</v>
      </c>
      <c r="H1" s="327" t="s">
        <v>39</v>
      </c>
      <c r="I1" s="327" t="s">
        <v>22</v>
      </c>
      <c r="J1" s="327" t="s">
        <v>23</v>
      </c>
      <c r="K1" s="327" t="s">
        <v>40</v>
      </c>
      <c r="L1" s="327" t="s">
        <v>71</v>
      </c>
      <c r="M1" s="327" t="s">
        <v>53</v>
      </c>
      <c r="N1" s="325" t="s">
        <v>24</v>
      </c>
      <c r="O1" s="327" t="s">
        <v>25</v>
      </c>
      <c r="P1" s="327" t="s">
        <v>26</v>
      </c>
      <c r="Q1" s="327" t="s">
        <v>118</v>
      </c>
      <c r="R1" s="327" t="s">
        <v>121</v>
      </c>
      <c r="S1" s="327" t="s">
        <v>122</v>
      </c>
      <c r="T1" s="327" t="s">
        <v>120</v>
      </c>
      <c r="U1" s="327" t="s">
        <v>48</v>
      </c>
      <c r="V1" s="327" t="s">
        <v>41</v>
      </c>
      <c r="W1" s="327" t="s">
        <v>27</v>
      </c>
      <c r="X1" s="327" t="s">
        <v>140</v>
      </c>
      <c r="Y1" s="327" t="s">
        <v>119</v>
      </c>
      <c r="Z1" s="327" t="s">
        <v>70</v>
      </c>
      <c r="AA1" s="327" t="s">
        <v>93</v>
      </c>
      <c r="AB1" s="327" t="s">
        <v>94</v>
      </c>
      <c r="AC1" s="327" t="s">
        <v>98</v>
      </c>
      <c r="AD1" s="327" t="s">
        <v>95</v>
      </c>
      <c r="AE1" s="327" t="s">
        <v>114</v>
      </c>
      <c r="AF1" s="327" t="s">
        <v>96</v>
      </c>
      <c r="AG1" s="327" t="s">
        <v>43</v>
      </c>
      <c r="AH1" s="327" t="s">
        <v>49</v>
      </c>
      <c r="AI1" s="327" t="s">
        <v>142</v>
      </c>
      <c r="AJ1" s="327" t="s">
        <v>143</v>
      </c>
      <c r="AK1" s="327" t="s">
        <v>100</v>
      </c>
      <c r="AL1" s="327" t="s">
        <v>148</v>
      </c>
      <c r="AM1" s="327" t="s">
        <v>149</v>
      </c>
      <c r="AN1" s="327" t="s">
        <v>75</v>
      </c>
      <c r="AO1" s="327" t="s">
        <v>82</v>
      </c>
    </row>
    <row r="2" spans="1:41">
      <c r="A2" s="324">
        <v>1</v>
      </c>
      <c r="B2" s="324" t="s">
        <v>305</v>
      </c>
      <c r="C2" s="328">
        <f>TTCAMXUYEN!E47</f>
        <v>0</v>
      </c>
      <c r="D2" s="328">
        <f>TTCAMXUYEN!F47</f>
        <v>0</v>
      </c>
      <c r="E2" s="328">
        <f>TTCAMXUYEN!G47</f>
        <v>0</v>
      </c>
      <c r="F2" s="328">
        <f>TTCAMXUYEN!H47</f>
        <v>0</v>
      </c>
      <c r="G2" s="328">
        <f>TTCAMXUYEN!I47</f>
        <v>0</v>
      </c>
      <c r="H2" s="328">
        <f>TTCAMXUYEN!J47</f>
        <v>0</v>
      </c>
      <c r="I2" s="328">
        <f>TTCAMXUYEN!K47</f>
        <v>0</v>
      </c>
      <c r="J2" s="328">
        <f>TTCAMXUYEN!L47</f>
        <v>0</v>
      </c>
      <c r="K2" s="328">
        <f>TTCAMXUYEN!M47</f>
        <v>0</v>
      </c>
      <c r="L2" s="328">
        <f>TTCAMXUYEN!N47</f>
        <v>0</v>
      </c>
      <c r="M2" s="328">
        <f>TTCAMXUYEN!P47</f>
        <v>0</v>
      </c>
      <c r="N2" s="328">
        <f>TTCAMXUYEN!Q47</f>
        <v>54.36</v>
      </c>
      <c r="O2" s="328">
        <f>TTCAMXUYEN!R47</f>
        <v>0</v>
      </c>
      <c r="P2" s="328">
        <f>TTCAMXUYEN!S47</f>
        <v>0</v>
      </c>
      <c r="Q2" s="328">
        <f>TTCAMXUYEN!T47</f>
        <v>0</v>
      </c>
      <c r="R2" s="328">
        <f>TTCAMXUYEN!U47</f>
        <v>0</v>
      </c>
      <c r="S2" s="328">
        <f>TTCAMXUYEN!V47</f>
        <v>0</v>
      </c>
      <c r="T2" s="328">
        <f>TTCAMXUYEN!W47</f>
        <v>2</v>
      </c>
      <c r="U2" s="328">
        <f>TTCAMXUYEN!X47</f>
        <v>2</v>
      </c>
      <c r="V2" s="328">
        <f>TTCAMXUYEN!Y47</f>
        <v>0</v>
      </c>
      <c r="W2" s="328">
        <f>TTCAMXUYEN!Z47</f>
        <v>9.89</v>
      </c>
      <c r="X2" s="328">
        <f>TTCAMXUYEN!AA47</f>
        <v>0</v>
      </c>
      <c r="Y2" s="328">
        <f>TTCAMXUYEN!AB47</f>
        <v>0</v>
      </c>
      <c r="Z2" s="328">
        <f>TTCAMXUYEN!AC47</f>
        <v>0</v>
      </c>
      <c r="AA2" s="328">
        <f>TTCAMXUYEN!AD47</f>
        <v>0</v>
      </c>
      <c r="AB2" s="328">
        <f>TTCAMXUYEN!AE47</f>
        <v>28.229999999999997</v>
      </c>
      <c r="AC2" s="328">
        <f>TTCAMXUYEN!AF47</f>
        <v>7.0000000000000007E-2</v>
      </c>
      <c r="AD2" s="328">
        <f>TTCAMXUYEN!AG47</f>
        <v>0</v>
      </c>
      <c r="AE2" s="328">
        <f>TTCAMXUYEN!AH47</f>
        <v>0</v>
      </c>
      <c r="AF2" s="328">
        <f>TTCAMXUYEN!AI47</f>
        <v>0</v>
      </c>
      <c r="AG2" s="328">
        <f>TTCAMXUYEN!AJ47</f>
        <v>3.5</v>
      </c>
      <c r="AH2" s="328">
        <f>TTCAMXUYEN!AK47</f>
        <v>0</v>
      </c>
      <c r="AI2" s="328">
        <f>TTCAMXUYEN!AL47</f>
        <v>2.5</v>
      </c>
      <c r="AJ2" s="328">
        <f>TTCAMXUYEN!AM47</f>
        <v>5.5</v>
      </c>
      <c r="AK2" s="328">
        <f>TTCAMXUYEN!AN47</f>
        <v>0.66999999999999993</v>
      </c>
      <c r="AL2" s="328">
        <f>TTCAMXUYEN!AO47</f>
        <v>0</v>
      </c>
      <c r="AM2" s="328">
        <f>TTCAMXUYEN!AP47</f>
        <v>0</v>
      </c>
      <c r="AN2" s="328">
        <f>TTCAMXUYEN!AQ47</f>
        <v>0</v>
      </c>
      <c r="AO2" s="328">
        <f>TTCAMXUYEN!AR47</f>
        <v>0</v>
      </c>
    </row>
    <row r="3" spans="1:41">
      <c r="A3" s="324">
        <v>2</v>
      </c>
      <c r="B3" s="324" t="s">
        <v>306</v>
      </c>
      <c r="C3" s="328">
        <f>TTTHIENCAM!E47</f>
        <v>24</v>
      </c>
      <c r="D3" s="328">
        <f>TTTHIENCAM!F47</f>
        <v>0</v>
      </c>
      <c r="E3" s="328">
        <f>TTTHIENCAM!G47</f>
        <v>0</v>
      </c>
      <c r="F3" s="328">
        <f>TTTHIENCAM!H47</f>
        <v>0</v>
      </c>
      <c r="G3" s="328">
        <f>TTTHIENCAM!I47</f>
        <v>0</v>
      </c>
      <c r="H3" s="328">
        <f>TTTHIENCAM!J47</f>
        <v>0</v>
      </c>
      <c r="I3" s="328">
        <f>TTTHIENCAM!K47</f>
        <v>0</v>
      </c>
      <c r="J3" s="328">
        <f>TTTHIENCAM!L47</f>
        <v>0</v>
      </c>
      <c r="K3" s="328">
        <f>TTTHIENCAM!M47</f>
        <v>0</v>
      </c>
      <c r="L3" s="328">
        <f>TTTHIENCAM!N47</f>
        <v>24</v>
      </c>
      <c r="M3" s="328">
        <f>TTTHIENCAM!P47</f>
        <v>0</v>
      </c>
      <c r="N3" s="328">
        <f>TTTHIENCAM!Q47</f>
        <v>425.19000000000005</v>
      </c>
      <c r="O3" s="328">
        <f>TTTHIENCAM!R47</f>
        <v>0</v>
      </c>
      <c r="P3" s="328">
        <f>TTTHIENCAM!S47</f>
        <v>0.5</v>
      </c>
      <c r="Q3" s="328">
        <f>TTTHIENCAM!T47</f>
        <v>0</v>
      </c>
      <c r="R3" s="328">
        <f>TTTHIENCAM!U47</f>
        <v>0</v>
      </c>
      <c r="S3" s="328">
        <f>TTTHIENCAM!V47</f>
        <v>0</v>
      </c>
      <c r="T3" s="328">
        <f>TTTHIENCAM!W47</f>
        <v>381.72000000000008</v>
      </c>
      <c r="U3" s="328">
        <f>TTTHIENCAM!X47</f>
        <v>0</v>
      </c>
      <c r="V3" s="328">
        <f>TTTHIENCAM!Y47</f>
        <v>0</v>
      </c>
      <c r="W3" s="328">
        <f>TTTHIENCAM!Z47</f>
        <v>27.620000000000005</v>
      </c>
      <c r="X3" s="328">
        <f>TTTHIENCAM!AA47</f>
        <v>0</v>
      </c>
      <c r="Y3" s="328">
        <f>TTTHIENCAM!AB47</f>
        <v>0</v>
      </c>
      <c r="Z3" s="328">
        <f>TTTHIENCAM!AC47</f>
        <v>0</v>
      </c>
      <c r="AA3" s="328">
        <f>TTTHIENCAM!AD47</f>
        <v>0</v>
      </c>
      <c r="AB3" s="328">
        <f>TTTHIENCAM!AE47</f>
        <v>4.1500000000000004</v>
      </c>
      <c r="AC3" s="328">
        <f>TTTHIENCAM!AF47</f>
        <v>0</v>
      </c>
      <c r="AD3" s="328">
        <f>TTTHIENCAM!AG47</f>
        <v>0</v>
      </c>
      <c r="AE3" s="328">
        <f>TTTHIENCAM!AH47</f>
        <v>0</v>
      </c>
      <c r="AF3" s="328">
        <f>TTTHIENCAM!AI47</f>
        <v>0</v>
      </c>
      <c r="AG3" s="328">
        <f>TTTHIENCAM!AJ47</f>
        <v>10</v>
      </c>
      <c r="AH3" s="328">
        <f>TTTHIENCAM!AK47</f>
        <v>0</v>
      </c>
      <c r="AI3" s="328">
        <f>TTTHIENCAM!AL47</f>
        <v>1.2</v>
      </c>
      <c r="AJ3" s="328">
        <f>TTTHIENCAM!AM47</f>
        <v>0</v>
      </c>
      <c r="AK3" s="328">
        <f>TTTHIENCAM!AN47</f>
        <v>0</v>
      </c>
      <c r="AL3" s="328">
        <f>TTTHIENCAM!AO47</f>
        <v>0</v>
      </c>
      <c r="AM3" s="328">
        <f>TTTHIENCAM!AP47</f>
        <v>0</v>
      </c>
      <c r="AN3" s="328">
        <f>TTTHIENCAM!AQ47</f>
        <v>0</v>
      </c>
      <c r="AO3" s="328">
        <f>TTTHIENCAM!AR47</f>
        <v>0</v>
      </c>
    </row>
    <row r="4" spans="1:41">
      <c r="A4" s="324">
        <v>3</v>
      </c>
      <c r="B4" s="324" t="s">
        <v>393</v>
      </c>
      <c r="C4" s="328">
        <f>CAMHOA!E47</f>
        <v>95</v>
      </c>
      <c r="D4" s="328">
        <f>CAMHOA!F47</f>
        <v>0</v>
      </c>
      <c r="E4" s="328">
        <f>CAMHOA!G47</f>
        <v>0</v>
      </c>
      <c r="F4" s="328">
        <f>CAMHOA!H47</f>
        <v>0</v>
      </c>
      <c r="G4" s="328">
        <f>CAMHOA!I47</f>
        <v>0</v>
      </c>
      <c r="H4" s="328">
        <f>CAMHOA!J47</f>
        <v>0</v>
      </c>
      <c r="I4" s="328">
        <f>CAMHOA!K47</f>
        <v>0</v>
      </c>
      <c r="J4" s="328">
        <f>CAMHOA!L47</f>
        <v>0</v>
      </c>
      <c r="K4" s="328">
        <f>CAMHOA!M47</f>
        <v>0</v>
      </c>
      <c r="L4" s="328">
        <f>CAMHOA!N47</f>
        <v>90</v>
      </c>
      <c r="M4" s="328">
        <f>CAMHOA!P47</f>
        <v>5</v>
      </c>
      <c r="N4" s="328">
        <f>CAMHOA!Q47</f>
        <v>94.95</v>
      </c>
      <c r="O4" s="328">
        <f>CAMHOA!R47</f>
        <v>0</v>
      </c>
      <c r="P4" s="328">
        <f>CAMHOA!S47</f>
        <v>0</v>
      </c>
      <c r="Q4" s="328">
        <f>CAMHOA!T47</f>
        <v>0</v>
      </c>
      <c r="R4" s="328">
        <f>CAMHOA!U47</f>
        <v>0</v>
      </c>
      <c r="S4" s="328">
        <f>CAMHOA!V47</f>
        <v>0</v>
      </c>
      <c r="T4" s="328">
        <f>CAMHOA!W47</f>
        <v>6.5</v>
      </c>
      <c r="U4" s="328">
        <f>CAMHOA!X47</f>
        <v>2.5</v>
      </c>
      <c r="V4" s="328">
        <f>CAMHOA!Y47</f>
        <v>0</v>
      </c>
      <c r="W4" s="328">
        <f>CAMHOA!Z47</f>
        <v>80.55</v>
      </c>
      <c r="X4" s="328">
        <f>CAMHOA!AA47</f>
        <v>0</v>
      </c>
      <c r="Y4" s="328">
        <f>CAMHOA!AB47</f>
        <v>0</v>
      </c>
      <c r="Z4" s="328">
        <f>CAMHOA!AC47</f>
        <v>0</v>
      </c>
      <c r="AA4" s="328">
        <f>CAMHOA!AD47</f>
        <v>5.4</v>
      </c>
      <c r="AB4" s="328">
        <f>CAMHOA!AE47</f>
        <v>0</v>
      </c>
      <c r="AC4" s="328">
        <f>CAMHOA!AF47</f>
        <v>0</v>
      </c>
      <c r="AD4" s="328">
        <f>CAMHOA!AG47</f>
        <v>0</v>
      </c>
      <c r="AE4" s="328">
        <f>CAMHOA!AH47</f>
        <v>0</v>
      </c>
      <c r="AF4" s="328">
        <f>CAMHOA!AI47</f>
        <v>0</v>
      </c>
      <c r="AG4" s="328">
        <f>CAMHOA!AJ47</f>
        <v>0</v>
      </c>
      <c r="AH4" s="328">
        <f>CAMHOA!AK47</f>
        <v>0</v>
      </c>
      <c r="AI4" s="328">
        <f>CAMHOA!AL47</f>
        <v>0</v>
      </c>
      <c r="AJ4" s="328">
        <f>CAMHOA!AM47</f>
        <v>0</v>
      </c>
      <c r="AK4" s="328">
        <f>CAMHOA!AN47</f>
        <v>0</v>
      </c>
      <c r="AL4" s="328">
        <f>CAMHOA!AO47</f>
        <v>0</v>
      </c>
      <c r="AM4" s="328">
        <f>CAMHOA!AP47</f>
        <v>0</v>
      </c>
      <c r="AN4" s="328">
        <f>CAMHOA!AQ47</f>
        <v>0</v>
      </c>
      <c r="AO4" s="328">
        <f>CAMHOA!AR47</f>
        <v>0</v>
      </c>
    </row>
    <row r="5" spans="1:41">
      <c r="A5" s="324">
        <v>4</v>
      </c>
      <c r="B5" s="324" t="s">
        <v>391</v>
      </c>
      <c r="C5" s="328">
        <f>CAMDUONG!E47</f>
        <v>40</v>
      </c>
      <c r="D5" s="328">
        <f>CAMDUONG!F47</f>
        <v>0</v>
      </c>
      <c r="E5" s="328">
        <f>CAMDUONG!G47</f>
        <v>0</v>
      </c>
      <c r="F5" s="328">
        <f>CAMDUONG!H47</f>
        <v>0</v>
      </c>
      <c r="G5" s="328">
        <f>CAMDUONG!I47</f>
        <v>0</v>
      </c>
      <c r="H5" s="328">
        <f>CAMDUONG!J47</f>
        <v>0</v>
      </c>
      <c r="I5" s="328">
        <f>CAMDUONG!K47</f>
        <v>0</v>
      </c>
      <c r="J5" s="328">
        <f>CAMDUONG!L47</f>
        <v>0</v>
      </c>
      <c r="K5" s="328">
        <f>CAMDUONG!M47</f>
        <v>0</v>
      </c>
      <c r="L5" s="328">
        <f>CAMDUONG!N47</f>
        <v>30</v>
      </c>
      <c r="M5" s="328">
        <f>CAMDUONG!P47</f>
        <v>10</v>
      </c>
      <c r="N5" s="328">
        <f>CAMDUONG!Q47</f>
        <v>35.059999999999995</v>
      </c>
      <c r="O5" s="328">
        <f>CAMDUONG!R47</f>
        <v>0</v>
      </c>
      <c r="P5" s="328">
        <f>CAMDUONG!S47</f>
        <v>0</v>
      </c>
      <c r="Q5" s="328">
        <f>CAMDUONG!T47</f>
        <v>0</v>
      </c>
      <c r="R5" s="328">
        <f>CAMDUONG!U47</f>
        <v>0</v>
      </c>
      <c r="S5" s="328">
        <f>CAMDUONG!V47</f>
        <v>0</v>
      </c>
      <c r="T5" s="328">
        <f>CAMDUONG!W47</f>
        <v>0</v>
      </c>
      <c r="U5" s="328">
        <f>CAMDUONG!X47</f>
        <v>4</v>
      </c>
      <c r="V5" s="328">
        <f>CAMDUONG!Y47</f>
        <v>0</v>
      </c>
      <c r="W5" s="328">
        <f>CAMDUONG!Z47</f>
        <v>24.26</v>
      </c>
      <c r="X5" s="328">
        <f>CAMDUONG!AA47</f>
        <v>0</v>
      </c>
      <c r="Y5" s="328">
        <f>CAMDUONG!AB47</f>
        <v>0</v>
      </c>
      <c r="Z5" s="328">
        <f>CAMDUONG!AC47</f>
        <v>0</v>
      </c>
      <c r="AA5" s="328">
        <f>CAMDUONG!AD47</f>
        <v>3.4</v>
      </c>
      <c r="AB5" s="328">
        <f>CAMDUONG!AE47</f>
        <v>0</v>
      </c>
      <c r="AC5" s="328">
        <f>CAMDUONG!AF47</f>
        <v>0</v>
      </c>
      <c r="AD5" s="328">
        <f>CAMDUONG!AG47</f>
        <v>0</v>
      </c>
      <c r="AE5" s="328">
        <f>CAMDUONG!AH47</f>
        <v>0</v>
      </c>
      <c r="AF5" s="328">
        <f>CAMDUONG!AI47</f>
        <v>0</v>
      </c>
      <c r="AG5" s="328">
        <f>CAMDUONG!AJ47</f>
        <v>3</v>
      </c>
      <c r="AH5" s="328">
        <f>CAMDUONG!AK47</f>
        <v>0</v>
      </c>
      <c r="AI5" s="328">
        <f>CAMDUONG!AL47</f>
        <v>0.4</v>
      </c>
      <c r="AJ5" s="328">
        <f>CAMDUONG!AM47</f>
        <v>0</v>
      </c>
      <c r="AK5" s="328">
        <f>CAMDUONG!AN47</f>
        <v>0</v>
      </c>
      <c r="AL5" s="328">
        <f>CAMDUONG!AO47</f>
        <v>0</v>
      </c>
      <c r="AM5" s="328">
        <f>CAMDUONG!AP47</f>
        <v>0</v>
      </c>
      <c r="AN5" s="328">
        <f>CAMDUONG!AQ47</f>
        <v>0</v>
      </c>
      <c r="AO5" s="328">
        <f>CAMDUONG!AR47</f>
        <v>0</v>
      </c>
    </row>
    <row r="6" spans="1:41">
      <c r="A6" s="324">
        <v>5</v>
      </c>
      <c r="B6" s="324" t="s">
        <v>792</v>
      </c>
      <c r="C6" s="328">
        <f>CAMBINH!E47</f>
        <v>16.12</v>
      </c>
      <c r="D6" s="328">
        <f>CAMBINH!F47</f>
        <v>0</v>
      </c>
      <c r="E6" s="328">
        <f>CAMBINH!G47</f>
        <v>0</v>
      </c>
      <c r="F6" s="328">
        <f>CAMBINH!H47</f>
        <v>0</v>
      </c>
      <c r="G6" s="328">
        <f>CAMBINH!I47</f>
        <v>0</v>
      </c>
      <c r="H6" s="328">
        <f>CAMBINH!J47</f>
        <v>0</v>
      </c>
      <c r="I6" s="328">
        <f>CAMBINH!K47</f>
        <v>0</v>
      </c>
      <c r="J6" s="328">
        <f>CAMBINH!L47</f>
        <v>0</v>
      </c>
      <c r="K6" s="328">
        <f>CAMBINH!M47</f>
        <v>0</v>
      </c>
      <c r="L6" s="328">
        <f>CAMBINH!N47</f>
        <v>6.12</v>
      </c>
      <c r="M6" s="328">
        <f>CAMBINH!P47</f>
        <v>10</v>
      </c>
      <c r="N6" s="328">
        <f>CAMBINH!Q47</f>
        <v>16.880000000000003</v>
      </c>
      <c r="O6" s="328">
        <f>CAMBINH!R47</f>
        <v>0</v>
      </c>
      <c r="P6" s="328">
        <f>CAMBINH!S47</f>
        <v>0</v>
      </c>
      <c r="Q6" s="328">
        <f>CAMBINH!T47</f>
        <v>0</v>
      </c>
      <c r="R6" s="328">
        <f>CAMBINH!U47</f>
        <v>0</v>
      </c>
      <c r="S6" s="328">
        <f>CAMBINH!V47</f>
        <v>0</v>
      </c>
      <c r="T6" s="328">
        <f>CAMBINH!W47</f>
        <v>2.4300000000000002</v>
      </c>
      <c r="U6" s="328">
        <f>CAMBINH!X47</f>
        <v>0.21</v>
      </c>
      <c r="V6" s="328">
        <f>CAMBINH!Y47</f>
        <v>0</v>
      </c>
      <c r="W6" s="328">
        <f>CAMBINH!Z47</f>
        <v>4.1000000000000005</v>
      </c>
      <c r="X6" s="328">
        <f>CAMBINH!AA47</f>
        <v>0</v>
      </c>
      <c r="Y6" s="328">
        <f>CAMBINH!AB47</f>
        <v>0</v>
      </c>
      <c r="Z6" s="328">
        <f>CAMBINH!AC47</f>
        <v>0</v>
      </c>
      <c r="AA6" s="328">
        <f>CAMBINH!AD47</f>
        <v>7.04</v>
      </c>
      <c r="AB6" s="328">
        <f>CAMBINH!AE47</f>
        <v>0</v>
      </c>
      <c r="AC6" s="328">
        <f>CAMBINH!AF47</f>
        <v>1</v>
      </c>
      <c r="AD6" s="328">
        <f>CAMBINH!AG47</f>
        <v>0</v>
      </c>
      <c r="AE6" s="328">
        <f>CAMBINH!AH47</f>
        <v>0</v>
      </c>
      <c r="AF6" s="328">
        <f>CAMBINH!AI47</f>
        <v>0</v>
      </c>
      <c r="AG6" s="328">
        <f>CAMBINH!AJ47</f>
        <v>2</v>
      </c>
      <c r="AH6" s="328">
        <f>CAMBINH!AK47</f>
        <v>0</v>
      </c>
      <c r="AI6" s="328">
        <f>CAMBINH!AL47</f>
        <v>0.1</v>
      </c>
      <c r="AJ6" s="328">
        <f>CAMBINH!AM47</f>
        <v>0</v>
      </c>
      <c r="AK6" s="328">
        <f>CAMBINH!AN47</f>
        <v>0</v>
      </c>
      <c r="AL6" s="328">
        <f>CAMBINH!AO47</f>
        <v>0</v>
      </c>
      <c r="AM6" s="328">
        <f>CAMBINH!AP47</f>
        <v>0</v>
      </c>
      <c r="AN6" s="328">
        <f>CAMBINH!AQ47</f>
        <v>0</v>
      </c>
      <c r="AO6" s="328">
        <f>CAMBINH!AR47</f>
        <v>0</v>
      </c>
    </row>
    <row r="7" spans="1:41">
      <c r="A7" s="324">
        <v>6</v>
      </c>
      <c r="B7" s="324" t="s">
        <v>373</v>
      </c>
      <c r="C7" s="328">
        <f>CAMYEN!E47</f>
        <v>25</v>
      </c>
      <c r="D7" s="328">
        <f>CAMYEN!F47</f>
        <v>0</v>
      </c>
      <c r="E7" s="328">
        <f>CAMYEN!G47</f>
        <v>0</v>
      </c>
      <c r="F7" s="328">
        <f>CAMYEN!H47</f>
        <v>0</v>
      </c>
      <c r="G7" s="328">
        <f>CAMYEN!I47</f>
        <v>5</v>
      </c>
      <c r="H7" s="328">
        <f>CAMYEN!J47</f>
        <v>0</v>
      </c>
      <c r="I7" s="328">
        <f>CAMYEN!K47</f>
        <v>0</v>
      </c>
      <c r="J7" s="328">
        <f>CAMYEN!L47</f>
        <v>0</v>
      </c>
      <c r="K7" s="328">
        <f>CAMYEN!M47</f>
        <v>0</v>
      </c>
      <c r="L7" s="328">
        <f>CAMYEN!N47</f>
        <v>20</v>
      </c>
      <c r="M7" s="328">
        <f>CAMYEN!P47</f>
        <v>0</v>
      </c>
      <c r="N7" s="328">
        <f>CAMYEN!Q47</f>
        <v>16.34</v>
      </c>
      <c r="O7" s="328">
        <f>CAMYEN!R47</f>
        <v>0</v>
      </c>
      <c r="P7" s="328">
        <f>CAMYEN!S47</f>
        <v>0</v>
      </c>
      <c r="Q7" s="328">
        <f>CAMYEN!T47</f>
        <v>0</v>
      </c>
      <c r="R7" s="328">
        <f>CAMYEN!U47</f>
        <v>0</v>
      </c>
      <c r="S7" s="328">
        <f>CAMYEN!V47</f>
        <v>0</v>
      </c>
      <c r="T7" s="328">
        <f>CAMYEN!W47</f>
        <v>3</v>
      </c>
      <c r="U7" s="328">
        <f>CAMYEN!X47</f>
        <v>0</v>
      </c>
      <c r="V7" s="328">
        <f>CAMYEN!Y47</f>
        <v>0</v>
      </c>
      <c r="W7" s="328">
        <f>CAMYEN!Z47</f>
        <v>5.42</v>
      </c>
      <c r="X7" s="328">
        <f>CAMYEN!AA47</f>
        <v>0</v>
      </c>
      <c r="Y7" s="328">
        <f>CAMYEN!AB47</f>
        <v>0</v>
      </c>
      <c r="Z7" s="328">
        <f>CAMYEN!AC47</f>
        <v>0</v>
      </c>
      <c r="AA7" s="328">
        <f>CAMYEN!AD47</f>
        <v>4.0600000000000005</v>
      </c>
      <c r="AB7" s="328">
        <f>CAMYEN!AE47</f>
        <v>0</v>
      </c>
      <c r="AC7" s="328">
        <f>CAMYEN!AF47</f>
        <v>0</v>
      </c>
      <c r="AD7" s="328">
        <f>CAMYEN!AG47</f>
        <v>0</v>
      </c>
      <c r="AE7" s="328">
        <f>CAMYEN!AH47</f>
        <v>0</v>
      </c>
      <c r="AF7" s="328">
        <f>CAMYEN!AI47</f>
        <v>0</v>
      </c>
      <c r="AG7" s="328">
        <f>CAMYEN!AJ47</f>
        <v>3.74</v>
      </c>
      <c r="AH7" s="328">
        <f>CAMYEN!AK47</f>
        <v>0</v>
      </c>
      <c r="AI7" s="328">
        <f>CAMYEN!AL47</f>
        <v>0.12</v>
      </c>
      <c r="AJ7" s="328">
        <f>CAMYEN!AM47</f>
        <v>0</v>
      </c>
      <c r="AK7" s="328">
        <f>CAMYEN!AN47</f>
        <v>0</v>
      </c>
      <c r="AL7" s="328">
        <f>CAMYEN!AO47</f>
        <v>0</v>
      </c>
      <c r="AM7" s="328">
        <f>CAMYEN!AP47</f>
        <v>0</v>
      </c>
      <c r="AN7" s="328">
        <f>CAMYEN!AQ47</f>
        <v>0</v>
      </c>
      <c r="AO7" s="328">
        <f>CAMYEN!AR47</f>
        <v>0</v>
      </c>
    </row>
    <row r="8" spans="1:41">
      <c r="A8" s="324">
        <v>7</v>
      </c>
      <c r="B8" s="324" t="s">
        <v>371</v>
      </c>
      <c r="C8" s="328">
        <f>CAMVINH!E47</f>
        <v>3.4</v>
      </c>
      <c r="D8" s="328">
        <f>CAMVINH!F47</f>
        <v>0</v>
      </c>
      <c r="E8" s="328">
        <f>CAMVINH!G47</f>
        <v>0</v>
      </c>
      <c r="F8" s="328">
        <f>CAMVINH!H47</f>
        <v>0</v>
      </c>
      <c r="G8" s="328">
        <f>CAMVINH!I47</f>
        <v>0.4</v>
      </c>
      <c r="H8" s="328">
        <f>CAMVINH!J47</f>
        <v>0</v>
      </c>
      <c r="I8" s="328">
        <f>CAMVINH!K47</f>
        <v>0</v>
      </c>
      <c r="J8" s="328">
        <f>CAMVINH!L47</f>
        <v>0</v>
      </c>
      <c r="K8" s="328">
        <f>CAMVINH!M47</f>
        <v>0</v>
      </c>
      <c r="L8" s="328">
        <f>CAMVINH!N47</f>
        <v>3</v>
      </c>
      <c r="M8" s="328">
        <f>CAMVINH!P47</f>
        <v>0</v>
      </c>
      <c r="N8" s="328">
        <f>CAMVINH!Q47</f>
        <v>104.93999999999998</v>
      </c>
      <c r="O8" s="328">
        <f>CAMVINH!R47</f>
        <v>0</v>
      </c>
      <c r="P8" s="328">
        <f>CAMVINH!S47</f>
        <v>0</v>
      </c>
      <c r="Q8" s="328">
        <f>CAMVINH!T47</f>
        <v>0</v>
      </c>
      <c r="R8" s="328">
        <f>CAMVINH!U47</f>
        <v>0</v>
      </c>
      <c r="S8" s="328">
        <f>CAMVINH!V47</f>
        <v>40.04</v>
      </c>
      <c r="T8" s="328">
        <f>CAMVINH!W47</f>
        <v>40</v>
      </c>
      <c r="U8" s="328">
        <f>CAMVINH!X47</f>
        <v>0.45</v>
      </c>
      <c r="V8" s="328">
        <f>CAMVINH!Y47</f>
        <v>0</v>
      </c>
      <c r="W8" s="328">
        <f>CAMVINH!Z47</f>
        <v>11.35</v>
      </c>
      <c r="X8" s="328">
        <f>CAMVINH!AA47</f>
        <v>0</v>
      </c>
      <c r="Y8" s="328">
        <f>CAMVINH!AB47</f>
        <v>0</v>
      </c>
      <c r="Z8" s="328">
        <f>CAMVINH!AC47</f>
        <v>0</v>
      </c>
      <c r="AA8" s="328">
        <f>CAMVINH!AD47</f>
        <v>13.1</v>
      </c>
      <c r="AB8" s="328">
        <f>CAMVINH!AE47</f>
        <v>0</v>
      </c>
      <c r="AC8" s="328">
        <f>CAMVINH!AF47</f>
        <v>0</v>
      </c>
      <c r="AD8" s="328">
        <f>CAMVINH!AG47</f>
        <v>0</v>
      </c>
      <c r="AE8" s="328">
        <f>CAMVINH!AH47</f>
        <v>0</v>
      </c>
      <c r="AF8" s="328">
        <f>CAMVINH!AI47</f>
        <v>0</v>
      </c>
      <c r="AG8" s="328">
        <f>CAMVINH!AJ47</f>
        <v>0</v>
      </c>
      <c r="AH8" s="328">
        <f>CAMVINH!AK47</f>
        <v>0</v>
      </c>
      <c r="AI8" s="328">
        <f>CAMVINH!AL47</f>
        <v>0</v>
      </c>
      <c r="AJ8" s="328">
        <f>CAMVINH!AM47</f>
        <v>0</v>
      </c>
      <c r="AK8" s="328">
        <f>CAMVINH!AN47</f>
        <v>0</v>
      </c>
      <c r="AL8" s="328">
        <f>CAMVINH!AO47</f>
        <v>0</v>
      </c>
      <c r="AM8" s="328">
        <f>CAMVINH!AP47</f>
        <v>0</v>
      </c>
      <c r="AN8" s="328">
        <f>CAMVINH!AQ47</f>
        <v>0</v>
      </c>
      <c r="AO8" s="328">
        <f>CAMVINH!AR47</f>
        <v>0</v>
      </c>
    </row>
    <row r="9" spans="1:41">
      <c r="A9" s="324">
        <v>8</v>
      </c>
      <c r="B9" s="324" t="s">
        <v>369</v>
      </c>
      <c r="C9" s="328">
        <f>CAMTHANH!E47</f>
        <v>5.66</v>
      </c>
      <c r="D9" s="328">
        <f>CAMTHANH!F47</f>
        <v>0</v>
      </c>
      <c r="E9" s="328">
        <f>CAMTHANH!G47</f>
        <v>0</v>
      </c>
      <c r="F9" s="328">
        <f>CAMTHANH!H47</f>
        <v>0</v>
      </c>
      <c r="G9" s="328">
        <f>CAMTHANH!I47</f>
        <v>2.36</v>
      </c>
      <c r="H9" s="328">
        <f>CAMTHANH!J47</f>
        <v>0</v>
      </c>
      <c r="I9" s="328">
        <f>CAMTHANH!K47</f>
        <v>0</v>
      </c>
      <c r="J9" s="328">
        <f>CAMTHANH!L47</f>
        <v>0</v>
      </c>
      <c r="K9" s="328">
        <f>CAMTHANH!M47</f>
        <v>0</v>
      </c>
      <c r="L9" s="328">
        <f>CAMTHANH!N47</f>
        <v>0</v>
      </c>
      <c r="M9" s="328">
        <f>CAMTHANH!P47</f>
        <v>3.3</v>
      </c>
      <c r="N9" s="328">
        <f>CAMTHANH!Q47</f>
        <v>17.059999999999999</v>
      </c>
      <c r="O9" s="328">
        <f>CAMTHANH!R47</f>
        <v>0</v>
      </c>
      <c r="P9" s="328">
        <f>CAMTHANH!S47</f>
        <v>0</v>
      </c>
      <c r="Q9" s="328">
        <f>CAMTHANH!T47</f>
        <v>0</v>
      </c>
      <c r="R9" s="328">
        <f>CAMTHANH!U47</f>
        <v>0</v>
      </c>
      <c r="S9" s="328">
        <f>CAMTHANH!V47</f>
        <v>0</v>
      </c>
      <c r="T9" s="328">
        <f>CAMTHANH!W47</f>
        <v>3</v>
      </c>
      <c r="U9" s="328">
        <f>CAMTHANH!X47</f>
        <v>0</v>
      </c>
      <c r="V9" s="328">
        <f>CAMTHANH!Y47</f>
        <v>0</v>
      </c>
      <c r="W9" s="328">
        <f>CAMTHANH!Z47</f>
        <v>8.4699999999999989</v>
      </c>
      <c r="X9" s="328">
        <f>CAMTHANH!AA47</f>
        <v>0</v>
      </c>
      <c r="Y9" s="328">
        <f>CAMTHANH!AB47</f>
        <v>0</v>
      </c>
      <c r="Z9" s="328">
        <f>CAMTHANH!AC47</f>
        <v>0</v>
      </c>
      <c r="AA9" s="328">
        <f>CAMTHANH!AD47</f>
        <v>4.59</v>
      </c>
      <c r="AB9" s="328">
        <f>CAMTHANH!AE47</f>
        <v>0</v>
      </c>
      <c r="AC9" s="328">
        <f>CAMTHANH!AF47</f>
        <v>0</v>
      </c>
      <c r="AD9" s="328">
        <f>CAMTHANH!AG47</f>
        <v>0</v>
      </c>
      <c r="AE9" s="328">
        <f>CAMTHANH!AH47</f>
        <v>0</v>
      </c>
      <c r="AF9" s="328">
        <f>CAMTHANH!AI47</f>
        <v>0</v>
      </c>
      <c r="AG9" s="328">
        <f>CAMTHANH!AJ47</f>
        <v>1</v>
      </c>
      <c r="AH9" s="328">
        <f>CAMTHANH!AK47</f>
        <v>0</v>
      </c>
      <c r="AI9" s="328">
        <f>CAMTHANH!AL47</f>
        <v>0</v>
      </c>
      <c r="AJ9" s="328">
        <f>CAMTHANH!AM47</f>
        <v>0</v>
      </c>
      <c r="AK9" s="328">
        <f>CAMTHANH!AN47</f>
        <v>0</v>
      </c>
      <c r="AL9" s="328">
        <f>CAMTHANH!AO47</f>
        <v>0</v>
      </c>
      <c r="AM9" s="328">
        <f>CAMTHANH!AP47</f>
        <v>0</v>
      </c>
      <c r="AN9" s="328">
        <f>CAMTHANH!AQ47</f>
        <v>0</v>
      </c>
      <c r="AO9" s="328">
        <f>CAMTHANH!AR47</f>
        <v>0</v>
      </c>
    </row>
    <row r="10" spans="1:41">
      <c r="A10" s="324">
        <v>9</v>
      </c>
      <c r="B10" s="324" t="s">
        <v>404</v>
      </c>
      <c r="C10" s="328">
        <f>CAMQUANG!E47</f>
        <v>19</v>
      </c>
      <c r="D10" s="328">
        <f>CAMQUANG!F47</f>
        <v>0</v>
      </c>
      <c r="E10" s="328">
        <f>CAMQUANG!G47</f>
        <v>0</v>
      </c>
      <c r="F10" s="328">
        <f>CAMQUANG!H47</f>
        <v>0</v>
      </c>
      <c r="G10" s="328">
        <f>CAMQUANG!I47</f>
        <v>0</v>
      </c>
      <c r="H10" s="328">
        <f>CAMQUANG!J47</f>
        <v>0</v>
      </c>
      <c r="I10" s="328">
        <f>CAMQUANG!K47</f>
        <v>0</v>
      </c>
      <c r="J10" s="328">
        <f>CAMQUANG!L47</f>
        <v>0</v>
      </c>
      <c r="K10" s="328">
        <f>CAMQUANG!M47</f>
        <v>0</v>
      </c>
      <c r="L10" s="328">
        <f>CAMQUANG!N47</f>
        <v>8</v>
      </c>
      <c r="M10" s="328">
        <f>CAMQUANG!P47</f>
        <v>11</v>
      </c>
      <c r="N10" s="328">
        <f>CAMQUANG!Q47</f>
        <v>13.93</v>
      </c>
      <c r="O10" s="328">
        <f>CAMQUANG!R47</f>
        <v>0</v>
      </c>
      <c r="P10" s="328">
        <f>CAMQUANG!S47</f>
        <v>0</v>
      </c>
      <c r="Q10" s="328">
        <f>CAMQUANG!T47</f>
        <v>0</v>
      </c>
      <c r="R10" s="328">
        <f>CAMQUANG!U47</f>
        <v>0</v>
      </c>
      <c r="S10" s="328">
        <f>CAMQUANG!V47</f>
        <v>0</v>
      </c>
      <c r="T10" s="328">
        <f>CAMQUANG!W47</f>
        <v>1</v>
      </c>
      <c r="U10" s="328">
        <f>CAMQUANG!X47</f>
        <v>4</v>
      </c>
      <c r="V10" s="328">
        <f>CAMQUANG!Y47</f>
        <v>0</v>
      </c>
      <c r="W10" s="328">
        <f>CAMQUANG!Z47</f>
        <v>3.5300000000000002</v>
      </c>
      <c r="X10" s="328">
        <f>CAMQUANG!AA47</f>
        <v>0</v>
      </c>
      <c r="Y10" s="328">
        <f>CAMQUANG!AB47</f>
        <v>0</v>
      </c>
      <c r="Z10" s="328">
        <f>CAMQUANG!AC47</f>
        <v>0</v>
      </c>
      <c r="AA10" s="328">
        <f>CAMQUANG!AD47</f>
        <v>4.7</v>
      </c>
      <c r="AB10" s="328">
        <f>CAMQUANG!AE47</f>
        <v>0</v>
      </c>
      <c r="AC10" s="328">
        <f>CAMQUANG!AF47</f>
        <v>0.7</v>
      </c>
      <c r="AD10" s="328">
        <f>CAMQUANG!AG47</f>
        <v>0</v>
      </c>
      <c r="AE10" s="328">
        <f>CAMQUANG!AH47</f>
        <v>0</v>
      </c>
      <c r="AF10" s="328">
        <f>CAMQUANG!AI47</f>
        <v>0</v>
      </c>
      <c r="AG10" s="328">
        <f>CAMQUANG!AJ47</f>
        <v>0</v>
      </c>
      <c r="AH10" s="328">
        <f>CAMQUANG!AK47</f>
        <v>0</v>
      </c>
      <c r="AI10" s="328">
        <f>CAMQUANG!AL47</f>
        <v>0</v>
      </c>
      <c r="AJ10" s="328">
        <f>CAMQUANG!AM47</f>
        <v>0</v>
      </c>
      <c r="AK10" s="328">
        <f>CAMQUANG!AN47</f>
        <v>0</v>
      </c>
      <c r="AL10" s="328">
        <f>CAMQUANG!AO47</f>
        <v>0</v>
      </c>
      <c r="AM10" s="328">
        <f>CAMQUANG!AP47</f>
        <v>0</v>
      </c>
      <c r="AN10" s="328">
        <f>CAMQUANG!AQ47</f>
        <v>0</v>
      </c>
      <c r="AO10" s="328">
        <f>CAMQUANG!AR47</f>
        <v>0</v>
      </c>
    </row>
    <row r="11" spans="1:41">
      <c r="A11" s="324">
        <v>10</v>
      </c>
      <c r="B11" s="324" t="s">
        <v>359</v>
      </c>
      <c r="C11" s="328">
        <f>CAMNAM!E47</f>
        <v>28</v>
      </c>
      <c r="D11" s="328">
        <f>CAMNAM!F47</f>
        <v>0</v>
      </c>
      <c r="E11" s="328">
        <f>CAMNAM!G47</f>
        <v>0</v>
      </c>
      <c r="F11" s="328">
        <f>CAMNAM!H47</f>
        <v>0</v>
      </c>
      <c r="G11" s="328">
        <f>CAMNAM!I47</f>
        <v>17</v>
      </c>
      <c r="H11" s="328">
        <f>CAMNAM!J47</f>
        <v>0</v>
      </c>
      <c r="I11" s="328">
        <f>CAMNAM!K47</f>
        <v>0</v>
      </c>
      <c r="J11" s="328">
        <f>CAMNAM!L47</f>
        <v>0</v>
      </c>
      <c r="K11" s="328">
        <f>CAMNAM!M47</f>
        <v>0</v>
      </c>
      <c r="L11" s="328">
        <f>CAMNAM!N47</f>
        <v>4</v>
      </c>
      <c r="M11" s="328">
        <f>CAMNAM!P47</f>
        <v>7</v>
      </c>
      <c r="N11" s="328">
        <f>CAMNAM!Q47</f>
        <v>13.95</v>
      </c>
      <c r="O11" s="328">
        <f>CAMNAM!R47</f>
        <v>0</v>
      </c>
      <c r="P11" s="328">
        <f>CAMNAM!S47</f>
        <v>0</v>
      </c>
      <c r="Q11" s="328">
        <f>CAMNAM!T47</f>
        <v>0</v>
      </c>
      <c r="R11" s="328">
        <f>CAMNAM!U47</f>
        <v>0</v>
      </c>
      <c r="S11" s="328">
        <f>CAMNAM!V47</f>
        <v>0</v>
      </c>
      <c r="T11" s="328">
        <f>CAMNAM!W47</f>
        <v>1.7</v>
      </c>
      <c r="U11" s="328">
        <f>CAMNAM!X47</f>
        <v>2.2999999999999998</v>
      </c>
      <c r="V11" s="328">
        <f>CAMNAM!Y47</f>
        <v>0</v>
      </c>
      <c r="W11" s="328">
        <f>CAMNAM!Z47</f>
        <v>4.34</v>
      </c>
      <c r="X11" s="328">
        <f>CAMNAM!AA47</f>
        <v>0</v>
      </c>
      <c r="Y11" s="328">
        <f>CAMNAM!AB47</f>
        <v>0</v>
      </c>
      <c r="Z11" s="328">
        <f>CAMNAM!AC47</f>
        <v>0</v>
      </c>
      <c r="AA11" s="328">
        <f>CAMNAM!AD47</f>
        <v>4.6100000000000003</v>
      </c>
      <c r="AB11" s="328">
        <f>CAMNAM!AE47</f>
        <v>0</v>
      </c>
      <c r="AC11" s="328">
        <f>CAMNAM!AF47</f>
        <v>0</v>
      </c>
      <c r="AD11" s="328">
        <f>CAMNAM!AG47</f>
        <v>0</v>
      </c>
      <c r="AE11" s="328">
        <f>CAMNAM!AH47</f>
        <v>0</v>
      </c>
      <c r="AF11" s="328">
        <f>CAMNAM!AI47</f>
        <v>0</v>
      </c>
      <c r="AG11" s="328">
        <f>CAMNAM!AJ47</f>
        <v>0</v>
      </c>
      <c r="AH11" s="328">
        <f>CAMNAM!AK47</f>
        <v>0</v>
      </c>
      <c r="AI11" s="328">
        <f>CAMNAM!AL47</f>
        <v>1</v>
      </c>
      <c r="AJ11" s="328">
        <f>CAMNAM!AM47</f>
        <v>0</v>
      </c>
      <c r="AK11" s="328">
        <f>CAMNAM!AN47</f>
        <v>0</v>
      </c>
      <c r="AL11" s="328">
        <f>CAMNAM!AO47</f>
        <v>0</v>
      </c>
      <c r="AM11" s="328">
        <f>CAMNAM!AP47</f>
        <v>0</v>
      </c>
      <c r="AN11" s="328">
        <f>CAMNAM!AQ47</f>
        <v>0</v>
      </c>
      <c r="AO11" s="328">
        <f>CAMNAM!AR47</f>
        <v>0</v>
      </c>
    </row>
    <row r="12" spans="1:41">
      <c r="A12" s="324">
        <v>11</v>
      </c>
      <c r="B12" s="324" t="s">
        <v>352</v>
      </c>
      <c r="C12" s="328">
        <f>CAMHUY!E47</f>
        <v>44.77</v>
      </c>
      <c r="D12" s="328">
        <f>CAMHUY!F47</f>
        <v>0</v>
      </c>
      <c r="E12" s="328">
        <f>CAMHUY!G47</f>
        <v>0</v>
      </c>
      <c r="F12" s="328">
        <f>CAMHUY!H47</f>
        <v>0</v>
      </c>
      <c r="G12" s="328">
        <f>CAMHUY!I47</f>
        <v>18.7</v>
      </c>
      <c r="H12" s="328">
        <f>CAMHUY!J47</f>
        <v>0</v>
      </c>
      <c r="I12" s="328">
        <f>CAMHUY!K47</f>
        <v>0</v>
      </c>
      <c r="J12" s="328">
        <f>CAMHUY!L47</f>
        <v>0</v>
      </c>
      <c r="K12" s="328">
        <f>CAMHUY!M47</f>
        <v>0</v>
      </c>
      <c r="L12" s="328">
        <f>CAMHUY!N47</f>
        <v>22.87</v>
      </c>
      <c r="M12" s="328">
        <f>CAMHUY!P47</f>
        <v>3.2</v>
      </c>
      <c r="N12" s="328">
        <f>CAMHUY!Q47</f>
        <v>37.909999999999997</v>
      </c>
      <c r="O12" s="328">
        <f>CAMHUY!R47</f>
        <v>0</v>
      </c>
      <c r="P12" s="328">
        <f>CAMHUY!S47</f>
        <v>0</v>
      </c>
      <c r="Q12" s="328">
        <f>CAMHUY!T47</f>
        <v>0</v>
      </c>
      <c r="R12" s="328">
        <f>CAMHUY!U47</f>
        <v>0</v>
      </c>
      <c r="S12" s="328">
        <f>CAMHUY!V47</f>
        <v>0</v>
      </c>
      <c r="T12" s="328">
        <f>CAMHUY!W47</f>
        <v>24.509999999999998</v>
      </c>
      <c r="U12" s="328">
        <f>CAMHUY!X47</f>
        <v>1.7</v>
      </c>
      <c r="V12" s="328">
        <f>CAMHUY!Y47</f>
        <v>0</v>
      </c>
      <c r="W12" s="328">
        <f>CAMHUY!Z47</f>
        <v>2.4099999999999997</v>
      </c>
      <c r="X12" s="328">
        <f>CAMHUY!AA47</f>
        <v>0</v>
      </c>
      <c r="Y12" s="328">
        <f>CAMHUY!AB47</f>
        <v>0</v>
      </c>
      <c r="Z12" s="328">
        <f>CAMHUY!AC47</f>
        <v>0</v>
      </c>
      <c r="AA12" s="328">
        <f>CAMHUY!AD47</f>
        <v>4.8</v>
      </c>
      <c r="AB12" s="328">
        <f>CAMHUY!AE47</f>
        <v>0</v>
      </c>
      <c r="AC12" s="328">
        <f>CAMHUY!AF47</f>
        <v>0.49</v>
      </c>
      <c r="AD12" s="328">
        <f>CAMHUY!AG47</f>
        <v>0</v>
      </c>
      <c r="AE12" s="328">
        <f>CAMHUY!AH47</f>
        <v>0</v>
      </c>
      <c r="AF12" s="328">
        <f>CAMHUY!AI47</f>
        <v>0</v>
      </c>
      <c r="AG12" s="328">
        <f>CAMHUY!AJ47</f>
        <v>4</v>
      </c>
      <c r="AH12" s="328">
        <f>CAMHUY!AK47</f>
        <v>0</v>
      </c>
      <c r="AI12" s="328">
        <f>CAMHUY!AL47</f>
        <v>0</v>
      </c>
      <c r="AJ12" s="328">
        <f>CAMHUY!AM47</f>
        <v>0</v>
      </c>
      <c r="AK12" s="328">
        <f>CAMHUY!AN47</f>
        <v>0</v>
      </c>
      <c r="AL12" s="328">
        <f>CAMHUY!AO47</f>
        <v>0</v>
      </c>
      <c r="AM12" s="328">
        <f>CAMHUY!AP47</f>
        <v>0</v>
      </c>
      <c r="AN12" s="328">
        <f>CAMHUY!AQ47</f>
        <v>0</v>
      </c>
      <c r="AO12" s="328">
        <f>CAMHUY!AR47</f>
        <v>0</v>
      </c>
    </row>
    <row r="13" spans="1:41">
      <c r="A13" s="324">
        <v>12</v>
      </c>
      <c r="B13" s="324" t="s">
        <v>445</v>
      </c>
      <c r="C13" s="328">
        <f>CAMTHACH!E47</f>
        <v>2</v>
      </c>
      <c r="D13" s="328">
        <f>CAMTHACH!F47</f>
        <v>0</v>
      </c>
      <c r="E13" s="328">
        <f>CAMTHACH!G47</f>
        <v>0</v>
      </c>
      <c r="F13" s="328">
        <f>CAMTHACH!H47</f>
        <v>0</v>
      </c>
      <c r="G13" s="328">
        <f>CAMTHACH!I47</f>
        <v>0</v>
      </c>
      <c r="H13" s="328">
        <f>CAMTHACH!J47</f>
        <v>0</v>
      </c>
      <c r="I13" s="328">
        <f>CAMTHACH!K47</f>
        <v>0</v>
      </c>
      <c r="J13" s="328">
        <f>CAMTHACH!L47</f>
        <v>0</v>
      </c>
      <c r="K13" s="328">
        <f>CAMTHACH!M47</f>
        <v>0</v>
      </c>
      <c r="L13" s="328">
        <f>CAMTHACH!N47</f>
        <v>0</v>
      </c>
      <c r="M13" s="328">
        <f>CAMTHACH!P47</f>
        <v>2</v>
      </c>
      <c r="N13" s="328">
        <f>CAMTHACH!Q47</f>
        <v>53.21</v>
      </c>
      <c r="O13" s="328">
        <f>CAMTHACH!R47</f>
        <v>0</v>
      </c>
      <c r="P13" s="328">
        <f>CAMTHACH!S47</f>
        <v>0</v>
      </c>
      <c r="Q13" s="328">
        <f>CAMTHACH!T47</f>
        <v>0</v>
      </c>
      <c r="R13" s="328">
        <f>CAMTHACH!U47</f>
        <v>0</v>
      </c>
      <c r="S13" s="328">
        <f>CAMTHACH!V47</f>
        <v>0</v>
      </c>
      <c r="T13" s="328">
        <f>CAMTHACH!W47</f>
        <v>1.5</v>
      </c>
      <c r="U13" s="328">
        <f>CAMTHACH!X47</f>
        <v>0</v>
      </c>
      <c r="V13" s="328">
        <f>CAMTHACH!Y47</f>
        <v>0</v>
      </c>
      <c r="W13" s="328">
        <f>CAMTHACH!Z47</f>
        <v>46.06</v>
      </c>
      <c r="X13" s="328">
        <f>CAMTHACH!AA47</f>
        <v>0</v>
      </c>
      <c r="Y13" s="328">
        <f>CAMTHACH!AB47</f>
        <v>0</v>
      </c>
      <c r="Z13" s="328">
        <f>CAMTHACH!AC47</f>
        <v>0</v>
      </c>
      <c r="AA13" s="328">
        <f>CAMTHACH!AD47</f>
        <v>4.3</v>
      </c>
      <c r="AB13" s="328">
        <f>CAMTHACH!AE47</f>
        <v>0</v>
      </c>
      <c r="AC13" s="328">
        <f>CAMTHACH!AF47</f>
        <v>0</v>
      </c>
      <c r="AD13" s="328">
        <f>CAMTHACH!AG47</f>
        <v>0</v>
      </c>
      <c r="AE13" s="328">
        <f>CAMTHACH!AH47</f>
        <v>0</v>
      </c>
      <c r="AF13" s="328">
        <f>CAMTHACH!AI47</f>
        <v>0</v>
      </c>
      <c r="AG13" s="328">
        <f>CAMTHACH!AJ47</f>
        <v>1.35</v>
      </c>
      <c r="AH13" s="328">
        <f>CAMTHACH!AK47</f>
        <v>0</v>
      </c>
      <c r="AI13" s="328">
        <f>CAMTHACH!AL47</f>
        <v>0</v>
      </c>
      <c r="AJ13" s="328">
        <f>CAMTHACH!AM47</f>
        <v>0</v>
      </c>
      <c r="AK13" s="328">
        <f>CAMTHACH!AN47</f>
        <v>0</v>
      </c>
      <c r="AL13" s="328">
        <f>CAMTHACH!AO47</f>
        <v>0</v>
      </c>
      <c r="AM13" s="328">
        <f>CAMTHACH!AP47</f>
        <v>0</v>
      </c>
      <c r="AN13" s="328">
        <f>CAMTHACH!AQ47</f>
        <v>0</v>
      </c>
      <c r="AO13" s="328">
        <f>CAMTHACH!AR47</f>
        <v>0</v>
      </c>
    </row>
    <row r="14" spans="1:41">
      <c r="A14" s="324">
        <v>13</v>
      </c>
      <c r="B14" s="324" t="s">
        <v>465</v>
      </c>
      <c r="C14" s="328">
        <f>CAMNHUONG!E47</f>
        <v>0</v>
      </c>
      <c r="D14" s="328">
        <f>CAMNHUONG!F47</f>
        <v>0</v>
      </c>
      <c r="E14" s="328">
        <f>CAMNHUONG!G47</f>
        <v>0</v>
      </c>
      <c r="F14" s="328">
        <f>CAMNHUONG!H47</f>
        <v>0</v>
      </c>
      <c r="G14" s="328">
        <f>CAMNHUONG!I47</f>
        <v>0</v>
      </c>
      <c r="H14" s="328">
        <f>CAMNHUONG!J47</f>
        <v>0</v>
      </c>
      <c r="I14" s="328">
        <f>CAMNHUONG!K47</f>
        <v>0</v>
      </c>
      <c r="J14" s="328">
        <f>CAMNHUONG!L47</f>
        <v>0</v>
      </c>
      <c r="K14" s="328">
        <f>CAMNHUONG!M47</f>
        <v>0</v>
      </c>
      <c r="L14" s="328">
        <f>CAMNHUONG!N47</f>
        <v>0</v>
      </c>
      <c r="M14" s="328">
        <f>CAMNHUONG!P47</f>
        <v>0</v>
      </c>
      <c r="N14" s="328">
        <f>CAMNHUONG!Q47</f>
        <v>32.1</v>
      </c>
      <c r="O14" s="328">
        <f>CAMNHUONG!R47</f>
        <v>0</v>
      </c>
      <c r="P14" s="328">
        <f>CAMNHUONG!S47</f>
        <v>0</v>
      </c>
      <c r="Q14" s="328">
        <f>CAMNHUONG!T47</f>
        <v>0</v>
      </c>
      <c r="R14" s="328">
        <f>CAMNHUONG!U47</f>
        <v>0</v>
      </c>
      <c r="S14" s="328">
        <f>CAMNHUONG!V47</f>
        <v>5</v>
      </c>
      <c r="T14" s="328">
        <f>CAMNHUONG!W47</f>
        <v>10.58</v>
      </c>
      <c r="U14" s="328">
        <f>CAMNHUONG!X47</f>
        <v>2</v>
      </c>
      <c r="V14" s="328">
        <f>CAMNHUONG!Y47</f>
        <v>0</v>
      </c>
      <c r="W14" s="328">
        <f>CAMNHUONG!Z47</f>
        <v>8.67</v>
      </c>
      <c r="X14" s="328">
        <f>CAMNHUONG!AA47</f>
        <v>0</v>
      </c>
      <c r="Y14" s="328">
        <f>CAMNHUONG!AB47</f>
        <v>0</v>
      </c>
      <c r="Z14" s="328">
        <f>CAMNHUONG!AC47</f>
        <v>0</v>
      </c>
      <c r="AA14" s="328">
        <f>CAMNHUONG!AD47</f>
        <v>4.4000000000000004</v>
      </c>
      <c r="AB14" s="328">
        <f>CAMNHUONG!AE47</f>
        <v>0</v>
      </c>
      <c r="AC14" s="328">
        <f>CAMNHUONG!AF47</f>
        <v>0.8</v>
      </c>
      <c r="AD14" s="328">
        <f>CAMNHUONG!AG47</f>
        <v>0</v>
      </c>
      <c r="AE14" s="328">
        <f>CAMNHUONG!AH47</f>
        <v>0</v>
      </c>
      <c r="AF14" s="328">
        <f>CAMNHUONG!AI47</f>
        <v>0</v>
      </c>
      <c r="AG14" s="328">
        <f>CAMNHUONG!AJ47</f>
        <v>0</v>
      </c>
      <c r="AH14" s="328">
        <f>CAMNHUONG!AK47</f>
        <v>0</v>
      </c>
      <c r="AI14" s="328">
        <f>CAMNHUONG!AL47</f>
        <v>0.65</v>
      </c>
      <c r="AJ14" s="328">
        <f>CAMNHUONG!AM47</f>
        <v>0</v>
      </c>
      <c r="AK14" s="328">
        <f>CAMNHUONG!AN47</f>
        <v>0</v>
      </c>
      <c r="AL14" s="328">
        <f>CAMNHUONG!AO47</f>
        <v>0</v>
      </c>
      <c r="AM14" s="328">
        <f>CAMNHUONG!AP47</f>
        <v>0</v>
      </c>
      <c r="AN14" s="328">
        <f>CAMNHUONG!AQ47</f>
        <v>0</v>
      </c>
      <c r="AO14" s="328">
        <f>CAMNHUONG!AR47</f>
        <v>0</v>
      </c>
    </row>
    <row r="15" spans="1:41">
      <c r="A15" s="324">
        <v>14</v>
      </c>
      <c r="B15" s="324" t="s">
        <v>405</v>
      </c>
      <c r="C15" s="328">
        <f>CAMTHANG!E47</f>
        <v>16.41</v>
      </c>
      <c r="D15" s="328">
        <f>CAMTHANG!F47</f>
        <v>0</v>
      </c>
      <c r="E15" s="328">
        <f>CAMTHANG!G47</f>
        <v>0</v>
      </c>
      <c r="F15" s="328">
        <f>CAMTHANG!H47</f>
        <v>0</v>
      </c>
      <c r="G15" s="328">
        <f>CAMTHANG!I47</f>
        <v>0</v>
      </c>
      <c r="H15" s="328">
        <f>CAMTHANG!J47</f>
        <v>0</v>
      </c>
      <c r="I15" s="328">
        <f>CAMTHANG!K47</f>
        <v>0</v>
      </c>
      <c r="J15" s="328">
        <f>CAMTHANG!L47</f>
        <v>0</v>
      </c>
      <c r="K15" s="328">
        <f>CAMTHANG!M47</f>
        <v>0</v>
      </c>
      <c r="L15" s="328">
        <f>CAMTHANG!N47</f>
        <v>7.41</v>
      </c>
      <c r="M15" s="328">
        <f>CAMTHANG!P47</f>
        <v>9</v>
      </c>
      <c r="N15" s="328">
        <f>CAMTHANG!Q47</f>
        <v>14.8</v>
      </c>
      <c r="O15" s="328">
        <f>CAMTHANG!R47</f>
        <v>0</v>
      </c>
      <c r="P15" s="328">
        <f>CAMTHANG!S47</f>
        <v>0</v>
      </c>
      <c r="Q15" s="328">
        <f>CAMTHANG!T47</f>
        <v>0</v>
      </c>
      <c r="R15" s="328">
        <f>CAMTHANG!U47</f>
        <v>0</v>
      </c>
      <c r="S15" s="328">
        <f>CAMTHANG!V47</f>
        <v>0</v>
      </c>
      <c r="T15" s="328">
        <f>CAMTHANG!W47</f>
        <v>0.06</v>
      </c>
      <c r="U15" s="328">
        <f>CAMTHANG!X47</f>
        <v>0</v>
      </c>
      <c r="V15" s="328">
        <f>CAMTHANG!Y47</f>
        <v>0</v>
      </c>
      <c r="W15" s="328">
        <f>CAMTHANG!Z47</f>
        <v>5.26</v>
      </c>
      <c r="X15" s="328">
        <f>CAMTHANG!AA47</f>
        <v>0</v>
      </c>
      <c r="Y15" s="328">
        <f>CAMTHANG!AB47</f>
        <v>0</v>
      </c>
      <c r="Z15" s="328">
        <f>CAMTHANG!AC47</f>
        <v>0</v>
      </c>
      <c r="AA15" s="328">
        <f>CAMTHANG!AD47</f>
        <v>4.7</v>
      </c>
      <c r="AB15" s="328">
        <f>CAMTHANG!AE47</f>
        <v>0</v>
      </c>
      <c r="AC15" s="328">
        <f>CAMTHANG!AF47</f>
        <v>0</v>
      </c>
      <c r="AD15" s="328">
        <f>CAMTHANG!AG47</f>
        <v>0</v>
      </c>
      <c r="AE15" s="328">
        <f>CAMTHANG!AH47</f>
        <v>0</v>
      </c>
      <c r="AF15" s="328">
        <f>CAMTHANG!AI47</f>
        <v>0</v>
      </c>
      <c r="AG15" s="328">
        <f>CAMTHANG!AJ47</f>
        <v>4.4800000000000004</v>
      </c>
      <c r="AH15" s="328">
        <f>CAMTHANG!AK47</f>
        <v>0</v>
      </c>
      <c r="AI15" s="328">
        <f>CAMTHANG!AL47</f>
        <v>0.3</v>
      </c>
      <c r="AJ15" s="328">
        <f>CAMTHANG!AM47</f>
        <v>0</v>
      </c>
      <c r="AK15" s="328">
        <f>CAMTHANG!AN47</f>
        <v>0</v>
      </c>
      <c r="AL15" s="328">
        <f>CAMTHANG!AO47</f>
        <v>0</v>
      </c>
      <c r="AM15" s="328">
        <f>CAMTHANG!AP47</f>
        <v>0</v>
      </c>
      <c r="AN15" s="328">
        <f>CAMTHANG!AQ47</f>
        <v>0</v>
      </c>
      <c r="AO15" s="328">
        <f>CAMTHANG!AR47</f>
        <v>0</v>
      </c>
    </row>
    <row r="16" spans="1:41">
      <c r="A16" s="324">
        <v>15</v>
      </c>
      <c r="B16" s="324" t="s">
        <v>376</v>
      </c>
      <c r="C16" s="328">
        <f>CAMDUE!E47</f>
        <v>8</v>
      </c>
      <c r="D16" s="328">
        <f>CAMDUE!F47</f>
        <v>0</v>
      </c>
      <c r="E16" s="328">
        <f>CAMDUE!G47</f>
        <v>0</v>
      </c>
      <c r="F16" s="328">
        <f>CAMDUE!H47</f>
        <v>0</v>
      </c>
      <c r="G16" s="328">
        <f>CAMDUE!I47</f>
        <v>0</v>
      </c>
      <c r="H16" s="328">
        <f>CAMDUE!J47</f>
        <v>0</v>
      </c>
      <c r="I16" s="328">
        <f>CAMDUE!K47</f>
        <v>0</v>
      </c>
      <c r="J16" s="328">
        <f>CAMDUE!L47</f>
        <v>0</v>
      </c>
      <c r="K16" s="328">
        <f>CAMDUE!M47</f>
        <v>0</v>
      </c>
      <c r="L16" s="328">
        <f>CAMDUE!N47</f>
        <v>0</v>
      </c>
      <c r="M16" s="328">
        <f>CAMDUE!P47</f>
        <v>8</v>
      </c>
      <c r="N16" s="328">
        <f>CAMDUE!Q47</f>
        <v>47.120000000000005</v>
      </c>
      <c r="O16" s="328">
        <f>CAMDUE!R47</f>
        <v>0</v>
      </c>
      <c r="P16" s="328">
        <f>CAMDUE!S47</f>
        <v>0</v>
      </c>
      <c r="Q16" s="328">
        <f>CAMDUE!T47</f>
        <v>0</v>
      </c>
      <c r="R16" s="328">
        <f>CAMDUE!U47</f>
        <v>0</v>
      </c>
      <c r="S16" s="328">
        <f>CAMDUE!V47</f>
        <v>0</v>
      </c>
      <c r="T16" s="328">
        <f>CAMDUE!W47</f>
        <v>1.32</v>
      </c>
      <c r="U16" s="328">
        <f>CAMDUE!X47</f>
        <v>2</v>
      </c>
      <c r="V16" s="328">
        <f>CAMDUE!Y47</f>
        <v>0</v>
      </c>
      <c r="W16" s="328">
        <f>CAMDUE!Z47</f>
        <v>34.630000000000003</v>
      </c>
      <c r="X16" s="328">
        <f>CAMDUE!AA47</f>
        <v>0</v>
      </c>
      <c r="Y16" s="328">
        <f>CAMDUE!AB47</f>
        <v>0</v>
      </c>
      <c r="Z16" s="328">
        <f>CAMDUE!AC47</f>
        <v>0</v>
      </c>
      <c r="AA16" s="328">
        <f>CAMDUE!AD47</f>
        <v>4.42</v>
      </c>
      <c r="AB16" s="328">
        <f>CAMDUE!AE47</f>
        <v>0</v>
      </c>
      <c r="AC16" s="328">
        <f>CAMDUE!AF47</f>
        <v>0</v>
      </c>
      <c r="AD16" s="328">
        <f>CAMDUE!AG47</f>
        <v>0</v>
      </c>
      <c r="AE16" s="328">
        <f>CAMDUE!AH47</f>
        <v>0</v>
      </c>
      <c r="AF16" s="328">
        <f>CAMDUE!AI47</f>
        <v>3</v>
      </c>
      <c r="AG16" s="328">
        <f>CAMDUE!AJ47</f>
        <v>1.5</v>
      </c>
      <c r="AH16" s="328">
        <f>CAMDUE!AK47</f>
        <v>0</v>
      </c>
      <c r="AI16" s="328">
        <f>CAMDUE!AL47</f>
        <v>0.25</v>
      </c>
      <c r="AJ16" s="328">
        <f>CAMDUE!AM47</f>
        <v>0</v>
      </c>
      <c r="AK16" s="328">
        <f>CAMDUE!AN47</f>
        <v>0</v>
      </c>
      <c r="AL16" s="328">
        <f>CAMDUE!AO47</f>
        <v>0</v>
      </c>
      <c r="AM16" s="328">
        <f>CAMDUE!AP47</f>
        <v>0</v>
      </c>
      <c r="AN16" s="328">
        <f>CAMDUE!AQ47</f>
        <v>0</v>
      </c>
      <c r="AO16" s="328">
        <f>CAMDUE!AR47</f>
        <v>0</v>
      </c>
    </row>
    <row r="17" spans="1:41">
      <c r="A17" s="324">
        <v>16</v>
      </c>
      <c r="B17" s="324" t="s">
        <v>362</v>
      </c>
      <c r="C17" s="328">
        <f>CAMPHUC!E47</f>
        <v>21.15</v>
      </c>
      <c r="D17" s="328">
        <f>CAMPHUC!F47</f>
        <v>0</v>
      </c>
      <c r="E17" s="328">
        <f>CAMPHUC!G47</f>
        <v>0</v>
      </c>
      <c r="F17" s="328">
        <f>CAMPHUC!H47</f>
        <v>0</v>
      </c>
      <c r="G17" s="328">
        <f>CAMPHUC!I47</f>
        <v>3.65</v>
      </c>
      <c r="H17" s="328">
        <f>CAMPHUC!J47</f>
        <v>0</v>
      </c>
      <c r="I17" s="328">
        <f>CAMPHUC!K47</f>
        <v>0</v>
      </c>
      <c r="J17" s="328">
        <f>CAMPHUC!L47</f>
        <v>0</v>
      </c>
      <c r="K17" s="328">
        <f>CAMPHUC!M47</f>
        <v>0</v>
      </c>
      <c r="L17" s="328">
        <f>CAMPHUC!N47</f>
        <v>0</v>
      </c>
      <c r="M17" s="328">
        <f>CAMPHUC!P47</f>
        <v>17.5</v>
      </c>
      <c r="N17" s="328">
        <f>CAMPHUC!Q47</f>
        <v>22.06</v>
      </c>
      <c r="O17" s="328">
        <f>CAMPHUC!R47</f>
        <v>0</v>
      </c>
      <c r="P17" s="328">
        <f>CAMPHUC!S47</f>
        <v>0</v>
      </c>
      <c r="Q17" s="328">
        <f>CAMPHUC!T47</f>
        <v>0</v>
      </c>
      <c r="R17" s="328">
        <f>CAMPHUC!U47</f>
        <v>0</v>
      </c>
      <c r="S17" s="328">
        <f>CAMPHUC!V47</f>
        <v>0</v>
      </c>
      <c r="T17" s="328">
        <f>CAMPHUC!W47</f>
        <v>4</v>
      </c>
      <c r="U17" s="328">
        <f>CAMPHUC!X47</f>
        <v>0</v>
      </c>
      <c r="V17" s="328">
        <f>CAMPHUC!Y47</f>
        <v>0</v>
      </c>
      <c r="W17" s="328">
        <f>CAMPHUC!Z47</f>
        <v>8.49</v>
      </c>
      <c r="X17" s="328">
        <f>CAMPHUC!AA47</f>
        <v>0</v>
      </c>
      <c r="Y17" s="328">
        <f>CAMPHUC!AB47</f>
        <v>0</v>
      </c>
      <c r="Z17" s="328">
        <f>CAMPHUC!AC47</f>
        <v>0</v>
      </c>
      <c r="AA17" s="328">
        <f>CAMPHUC!AD47</f>
        <v>4.17</v>
      </c>
      <c r="AB17" s="328">
        <f>CAMPHUC!AE47</f>
        <v>0</v>
      </c>
      <c r="AC17" s="328">
        <f>CAMPHUC!AF47</f>
        <v>0</v>
      </c>
      <c r="AD17" s="328">
        <f>CAMPHUC!AG47</f>
        <v>0</v>
      </c>
      <c r="AE17" s="328">
        <f>CAMPHUC!AH47</f>
        <v>0</v>
      </c>
      <c r="AF17" s="328">
        <f>CAMPHUC!AI47</f>
        <v>0</v>
      </c>
      <c r="AG17" s="328">
        <f>CAMPHUC!AJ47</f>
        <v>5</v>
      </c>
      <c r="AH17" s="328">
        <f>CAMPHUC!AK47</f>
        <v>0</v>
      </c>
      <c r="AI17" s="328">
        <f>CAMPHUC!AL47</f>
        <v>0.4</v>
      </c>
      <c r="AJ17" s="328">
        <f>CAMPHUC!AM47</f>
        <v>0</v>
      </c>
      <c r="AK17" s="328">
        <f>CAMPHUC!AN47</f>
        <v>0</v>
      </c>
      <c r="AL17" s="328">
        <f>CAMPHUC!AO47</f>
        <v>0</v>
      </c>
      <c r="AM17" s="328">
        <f>CAMPHUC!AP47</f>
        <v>0</v>
      </c>
      <c r="AN17" s="328">
        <f>CAMPHUC!AQ47</f>
        <v>0</v>
      </c>
      <c r="AO17" s="328">
        <f>CAMPHUC!AR47</f>
        <v>0</v>
      </c>
    </row>
    <row r="18" spans="1:41">
      <c r="A18" s="324">
        <v>17</v>
      </c>
      <c r="B18" s="324" t="s">
        <v>354</v>
      </c>
      <c r="C18" s="328">
        <f>CAMLINH!E47</f>
        <v>3.5</v>
      </c>
      <c r="D18" s="328">
        <f>CAMLINH!F47</f>
        <v>0</v>
      </c>
      <c r="E18" s="328">
        <f>CAMLINH!G47</f>
        <v>0</v>
      </c>
      <c r="F18" s="328">
        <f>CAMLINH!H47</f>
        <v>0</v>
      </c>
      <c r="G18" s="328">
        <f>CAMLINH!I47</f>
        <v>1.5</v>
      </c>
      <c r="H18" s="328">
        <f>CAMLINH!J47</f>
        <v>0</v>
      </c>
      <c r="I18" s="328">
        <f>CAMLINH!K47</f>
        <v>0</v>
      </c>
      <c r="J18" s="328">
        <f>CAMLINH!L47</f>
        <v>0</v>
      </c>
      <c r="K18" s="328">
        <f>CAMLINH!M47</f>
        <v>0</v>
      </c>
      <c r="L18" s="328">
        <f>CAMLINH!N47</f>
        <v>2</v>
      </c>
      <c r="M18" s="328">
        <f>CAMLINH!P47</f>
        <v>0</v>
      </c>
      <c r="N18" s="328">
        <f>CAMLINH!Q47</f>
        <v>21.389999999999997</v>
      </c>
      <c r="O18" s="328">
        <f>CAMLINH!R47</f>
        <v>0</v>
      </c>
      <c r="P18" s="328">
        <f>CAMLINH!S47</f>
        <v>0</v>
      </c>
      <c r="Q18" s="328">
        <f>CAMLINH!T47</f>
        <v>0</v>
      </c>
      <c r="R18" s="328">
        <f>CAMLINH!U47</f>
        <v>0</v>
      </c>
      <c r="S18" s="328">
        <f>CAMLINH!V47</f>
        <v>0</v>
      </c>
      <c r="T18" s="328">
        <f>CAMLINH!W47</f>
        <v>3.7</v>
      </c>
      <c r="U18" s="328">
        <f>CAMLINH!X47</f>
        <v>0.34</v>
      </c>
      <c r="V18" s="328">
        <f>CAMLINH!Y47</f>
        <v>0</v>
      </c>
      <c r="W18" s="328">
        <f>CAMLINH!Z47</f>
        <v>11.92</v>
      </c>
      <c r="X18" s="328">
        <f>CAMLINH!AA47</f>
        <v>0</v>
      </c>
      <c r="Y18" s="328">
        <f>CAMLINH!AB47</f>
        <v>0</v>
      </c>
      <c r="Z18" s="328">
        <f>CAMLINH!AC47</f>
        <v>1</v>
      </c>
      <c r="AA18" s="328">
        <f>CAMLINH!AD47</f>
        <v>3.8299999999999996</v>
      </c>
      <c r="AB18" s="328">
        <f>CAMLINH!AE47</f>
        <v>0</v>
      </c>
      <c r="AC18" s="328">
        <f>CAMLINH!AF47</f>
        <v>0.4</v>
      </c>
      <c r="AD18" s="328">
        <f>CAMLINH!AG47</f>
        <v>0</v>
      </c>
      <c r="AE18" s="328">
        <f>CAMLINH!AH47</f>
        <v>0</v>
      </c>
      <c r="AF18" s="328">
        <f>CAMLINH!AI47</f>
        <v>0</v>
      </c>
      <c r="AG18" s="328">
        <f>CAMLINH!AJ47</f>
        <v>0</v>
      </c>
      <c r="AH18" s="328">
        <f>CAMLINH!AK47</f>
        <v>0</v>
      </c>
      <c r="AI18" s="328">
        <f>CAMLINH!AL47</f>
        <v>0.2</v>
      </c>
      <c r="AJ18" s="328">
        <f>CAMLINH!AM47</f>
        <v>0</v>
      </c>
      <c r="AK18" s="328">
        <f>CAMLINH!AN47</f>
        <v>0</v>
      </c>
      <c r="AL18" s="328">
        <f>CAMLINH!AO47</f>
        <v>0</v>
      </c>
      <c r="AM18" s="328">
        <f>CAMLINH!AP47</f>
        <v>0</v>
      </c>
      <c r="AN18" s="328">
        <f>CAMLINH!AQ47</f>
        <v>0</v>
      </c>
      <c r="AO18" s="328">
        <f>CAMLINH!AR47</f>
        <v>0</v>
      </c>
    </row>
    <row r="19" spans="1:41">
      <c r="A19" s="324">
        <v>18</v>
      </c>
      <c r="B19" s="324" t="s">
        <v>357</v>
      </c>
      <c r="C19" s="328">
        <f>CAMQUAN!E47</f>
        <v>992.8900000000001</v>
      </c>
      <c r="D19" s="328">
        <f>CAMQUAN!F47</f>
        <v>0</v>
      </c>
      <c r="E19" s="328">
        <f>CAMQUAN!G47</f>
        <v>0</v>
      </c>
      <c r="F19" s="328">
        <f>CAMQUAN!H47</f>
        <v>0</v>
      </c>
      <c r="G19" s="328">
        <f>CAMQUAN!I47</f>
        <v>883</v>
      </c>
      <c r="H19" s="328">
        <f>CAMQUAN!J47</f>
        <v>44.2</v>
      </c>
      <c r="I19" s="328">
        <f>CAMQUAN!K47</f>
        <v>0</v>
      </c>
      <c r="J19" s="328">
        <f>CAMQUAN!L47</f>
        <v>0</v>
      </c>
      <c r="K19" s="328">
        <f>CAMQUAN!M47</f>
        <v>0</v>
      </c>
      <c r="L19" s="328">
        <f>CAMQUAN!N47</f>
        <v>0</v>
      </c>
      <c r="M19" s="328">
        <f>CAMQUAN!P47</f>
        <v>65.69</v>
      </c>
      <c r="N19" s="328">
        <f>CAMQUAN!Q47</f>
        <v>154.72999999999999</v>
      </c>
      <c r="O19" s="328">
        <f>CAMQUAN!R47</f>
        <v>112.98</v>
      </c>
      <c r="P19" s="328">
        <f>CAMQUAN!S47</f>
        <v>0</v>
      </c>
      <c r="Q19" s="328">
        <f>CAMQUAN!T47</f>
        <v>0</v>
      </c>
      <c r="R19" s="328">
        <f>CAMQUAN!U47</f>
        <v>0</v>
      </c>
      <c r="S19" s="328">
        <f>CAMQUAN!V47</f>
        <v>0</v>
      </c>
      <c r="T19" s="328">
        <f>CAMQUAN!W47</f>
        <v>0.1</v>
      </c>
      <c r="U19" s="328">
        <f>CAMQUAN!X47</f>
        <v>3</v>
      </c>
      <c r="V19" s="328">
        <f>CAMQUAN!Y47</f>
        <v>0</v>
      </c>
      <c r="W19" s="328">
        <f>CAMQUAN!Z47</f>
        <v>28.25</v>
      </c>
      <c r="X19" s="328">
        <f>CAMQUAN!AA47</f>
        <v>0</v>
      </c>
      <c r="Y19" s="328">
        <f>CAMQUAN!AB47</f>
        <v>0</v>
      </c>
      <c r="Z19" s="328">
        <f>CAMQUAN!AC47</f>
        <v>3.5</v>
      </c>
      <c r="AA19" s="328">
        <f>CAMQUAN!AD47</f>
        <v>4.83</v>
      </c>
      <c r="AB19" s="328">
        <f>CAMQUAN!AE47</f>
        <v>0</v>
      </c>
      <c r="AC19" s="328">
        <f>CAMQUAN!AF47</f>
        <v>0</v>
      </c>
      <c r="AD19" s="328">
        <f>CAMQUAN!AG47</f>
        <v>0</v>
      </c>
      <c r="AE19" s="328">
        <f>CAMQUAN!AH47</f>
        <v>0</v>
      </c>
      <c r="AF19" s="328">
        <f>CAMQUAN!AI47</f>
        <v>0</v>
      </c>
      <c r="AG19" s="328">
        <f>CAMQUAN!AJ47</f>
        <v>1</v>
      </c>
      <c r="AH19" s="328">
        <f>CAMQUAN!AK47</f>
        <v>0</v>
      </c>
      <c r="AI19" s="328">
        <f>CAMQUAN!AL47</f>
        <v>1.07</v>
      </c>
      <c r="AJ19" s="328">
        <f>CAMQUAN!AM47</f>
        <v>0</v>
      </c>
      <c r="AK19" s="328">
        <f>CAMQUAN!AN47</f>
        <v>0</v>
      </c>
      <c r="AL19" s="328">
        <f>CAMQUAN!AO47</f>
        <v>0</v>
      </c>
      <c r="AM19" s="328">
        <f>CAMQUAN!AP47</f>
        <v>0</v>
      </c>
      <c r="AN19" s="328">
        <f>CAMQUAN!AQ47</f>
        <v>0</v>
      </c>
      <c r="AO19" s="328">
        <f>CAMQUAN!AR47</f>
        <v>0</v>
      </c>
    </row>
    <row r="20" spans="1:41">
      <c r="A20" s="324">
        <v>19</v>
      </c>
      <c r="B20" s="324" t="s">
        <v>419</v>
      </c>
      <c r="C20" s="328">
        <f>CAMHA!E47</f>
        <v>7</v>
      </c>
      <c r="D20" s="328">
        <f>CAMHA!F47</f>
        <v>0</v>
      </c>
      <c r="E20" s="328">
        <f>CAMHA!G47</f>
        <v>0</v>
      </c>
      <c r="F20" s="328">
        <f>CAMHA!H47</f>
        <v>0</v>
      </c>
      <c r="G20" s="328">
        <f>CAMHA!I47</f>
        <v>0</v>
      </c>
      <c r="H20" s="328">
        <f>CAMHA!J47</f>
        <v>0</v>
      </c>
      <c r="I20" s="328">
        <f>CAMHA!K47</f>
        <v>0</v>
      </c>
      <c r="J20" s="328">
        <f>CAMHA!L47</f>
        <v>0</v>
      </c>
      <c r="K20" s="328">
        <f>CAMHA!M47</f>
        <v>0</v>
      </c>
      <c r="L20" s="328">
        <f>CAMHA!N47</f>
        <v>0</v>
      </c>
      <c r="M20" s="328">
        <f>CAMHA!P47</f>
        <v>7</v>
      </c>
      <c r="N20" s="328">
        <f>CAMHA!Q47</f>
        <v>19.07</v>
      </c>
      <c r="O20" s="328">
        <f>CAMHA!R47</f>
        <v>0</v>
      </c>
      <c r="P20" s="328">
        <f>CAMHA!S47</f>
        <v>0</v>
      </c>
      <c r="Q20" s="328">
        <f>CAMHA!T47</f>
        <v>0</v>
      </c>
      <c r="R20" s="328">
        <f>CAMHA!U47</f>
        <v>0</v>
      </c>
      <c r="S20" s="328">
        <f>CAMHA!V47</f>
        <v>0</v>
      </c>
      <c r="T20" s="328">
        <f>CAMHA!W47</f>
        <v>0</v>
      </c>
      <c r="U20" s="328">
        <f>CAMHA!X47</f>
        <v>8</v>
      </c>
      <c r="V20" s="328">
        <f>CAMHA!Y47</f>
        <v>0</v>
      </c>
      <c r="W20" s="328">
        <f>CAMHA!Z47</f>
        <v>3.49</v>
      </c>
      <c r="X20" s="328">
        <f>CAMHA!AA47</f>
        <v>0</v>
      </c>
      <c r="Y20" s="328">
        <f>CAMHA!AB47</f>
        <v>0</v>
      </c>
      <c r="Z20" s="328">
        <f>CAMHA!AC47</f>
        <v>1</v>
      </c>
      <c r="AA20" s="328">
        <f>CAMHA!AD47</f>
        <v>3.9099999999999997</v>
      </c>
      <c r="AB20" s="328">
        <f>CAMHA!AE47</f>
        <v>0</v>
      </c>
      <c r="AC20" s="328">
        <f>CAMHA!AF47</f>
        <v>0</v>
      </c>
      <c r="AD20" s="328">
        <f>CAMHA!AG47</f>
        <v>0</v>
      </c>
      <c r="AE20" s="328">
        <f>CAMHA!AH47</f>
        <v>0</v>
      </c>
      <c r="AF20" s="328">
        <f>CAMHA!AI47</f>
        <v>0</v>
      </c>
      <c r="AG20" s="328">
        <f>CAMHA!AJ47</f>
        <v>2</v>
      </c>
      <c r="AH20" s="328">
        <f>CAMHA!AK47</f>
        <v>0</v>
      </c>
      <c r="AI20" s="328">
        <f>CAMHA!AL47</f>
        <v>0.67</v>
      </c>
      <c r="AJ20" s="328">
        <f>CAMHA!AM47</f>
        <v>0</v>
      </c>
      <c r="AK20" s="328">
        <f>CAMHA!AN47</f>
        <v>0</v>
      </c>
      <c r="AL20" s="328">
        <f>CAMHA!AO47</f>
        <v>0</v>
      </c>
      <c r="AM20" s="328">
        <f>CAMHA!AP47</f>
        <v>0</v>
      </c>
      <c r="AN20" s="328">
        <f>CAMHA!AQ47</f>
        <v>0</v>
      </c>
      <c r="AO20" s="328">
        <f>CAMHA!AR47</f>
        <v>0</v>
      </c>
    </row>
    <row r="21" spans="1:41">
      <c r="A21" s="324">
        <v>20</v>
      </c>
      <c r="B21" s="324" t="s">
        <v>400</v>
      </c>
      <c r="C21" s="328">
        <f>CAMLOC!E47</f>
        <v>42.05</v>
      </c>
      <c r="D21" s="328">
        <f>CAMLOC!F47</f>
        <v>0</v>
      </c>
      <c r="E21" s="328">
        <f>CAMLOC!G47</f>
        <v>0</v>
      </c>
      <c r="F21" s="328">
        <f>CAMLOC!H47</f>
        <v>0</v>
      </c>
      <c r="G21" s="328">
        <f>CAMLOC!I47</f>
        <v>0</v>
      </c>
      <c r="H21" s="328">
        <f>CAMLOC!J47</f>
        <v>0</v>
      </c>
      <c r="I21" s="328">
        <f>CAMLOC!K47</f>
        <v>0</v>
      </c>
      <c r="J21" s="328">
        <f>CAMLOC!L47</f>
        <v>0</v>
      </c>
      <c r="K21" s="328">
        <f>CAMLOC!M47</f>
        <v>0</v>
      </c>
      <c r="L21" s="328">
        <f>CAMLOC!N47</f>
        <v>39.049999999999997</v>
      </c>
      <c r="M21" s="328">
        <f>CAMLOC!P47</f>
        <v>3</v>
      </c>
      <c r="N21" s="328">
        <f>CAMLOC!Q47</f>
        <v>42.419999999999995</v>
      </c>
      <c r="O21" s="328">
        <f>CAMLOC!R47</f>
        <v>0</v>
      </c>
      <c r="P21" s="328">
        <f>CAMLOC!S47</f>
        <v>0</v>
      </c>
      <c r="Q21" s="328">
        <f>CAMLOC!T47</f>
        <v>0</v>
      </c>
      <c r="R21" s="328">
        <f>CAMLOC!U47</f>
        <v>0</v>
      </c>
      <c r="S21" s="328">
        <f>CAMLOC!V47</f>
        <v>0</v>
      </c>
      <c r="T21" s="328">
        <f>CAMLOC!W47</f>
        <v>0</v>
      </c>
      <c r="U21" s="328">
        <f>CAMLOC!X47</f>
        <v>0.25</v>
      </c>
      <c r="V21" s="328">
        <f>CAMLOC!Y47</f>
        <v>0</v>
      </c>
      <c r="W21" s="328">
        <f>CAMLOC!Z47</f>
        <v>35.6</v>
      </c>
      <c r="X21" s="328">
        <f>CAMLOC!AA47</f>
        <v>0</v>
      </c>
      <c r="Y21" s="328">
        <f>CAMLOC!AB47</f>
        <v>0</v>
      </c>
      <c r="Z21" s="328">
        <f>CAMLOC!AC47</f>
        <v>1</v>
      </c>
      <c r="AA21" s="328">
        <f>CAMLOC!AD47</f>
        <v>4.1899999999999995</v>
      </c>
      <c r="AB21" s="328">
        <f>CAMLOC!AE47</f>
        <v>0</v>
      </c>
      <c r="AC21" s="328">
        <f>CAMLOC!AF47</f>
        <v>0.9</v>
      </c>
      <c r="AD21" s="328">
        <f>CAMLOC!AG47</f>
        <v>0</v>
      </c>
      <c r="AE21" s="328">
        <f>CAMLOC!AH47</f>
        <v>0</v>
      </c>
      <c r="AF21" s="328">
        <f>CAMLOC!AI47</f>
        <v>0</v>
      </c>
      <c r="AG21" s="328">
        <f>CAMLOC!AJ47</f>
        <v>0</v>
      </c>
      <c r="AH21" s="328">
        <f>CAMLOC!AK47</f>
        <v>0</v>
      </c>
      <c r="AI21" s="328">
        <f>CAMLOC!AL47</f>
        <v>0.48</v>
      </c>
      <c r="AJ21" s="328">
        <f>CAMLOC!AM47</f>
        <v>0</v>
      </c>
      <c r="AK21" s="328">
        <f>CAMLOC!AN47</f>
        <v>0</v>
      </c>
      <c r="AL21" s="328">
        <f>CAMLOC!AO47</f>
        <v>0</v>
      </c>
      <c r="AM21" s="328">
        <f>CAMLOC!AP47</f>
        <v>0</v>
      </c>
      <c r="AN21" s="328">
        <f>CAMLOC!AQ47</f>
        <v>0</v>
      </c>
      <c r="AO21" s="328">
        <f>CAMLOC!AR47</f>
        <v>0</v>
      </c>
    </row>
    <row r="22" spans="1:41">
      <c r="A22" s="324">
        <v>21</v>
      </c>
      <c r="B22" s="324" t="s">
        <v>378</v>
      </c>
      <c r="C22" s="328">
        <f>CAMHUNG!E47</f>
        <v>40</v>
      </c>
      <c r="D22" s="328">
        <f>CAMHUNG!F47</f>
        <v>0</v>
      </c>
      <c r="E22" s="328">
        <f>CAMHUNG!G47</f>
        <v>0</v>
      </c>
      <c r="F22" s="328">
        <f>CAMHUNG!H47</f>
        <v>0</v>
      </c>
      <c r="G22" s="328">
        <f>CAMHUNG!I47</f>
        <v>0</v>
      </c>
      <c r="H22" s="328">
        <f>CAMHUNG!J47</f>
        <v>30</v>
      </c>
      <c r="I22" s="328">
        <f>CAMHUNG!K47</f>
        <v>0</v>
      </c>
      <c r="J22" s="328">
        <f>CAMHUNG!L47</f>
        <v>0</v>
      </c>
      <c r="K22" s="328">
        <f>CAMHUNG!M47</f>
        <v>0</v>
      </c>
      <c r="L22" s="328">
        <f>CAMHUNG!N47</f>
        <v>10</v>
      </c>
      <c r="M22" s="328">
        <f>CAMHUNG!P47</f>
        <v>0</v>
      </c>
      <c r="N22" s="328">
        <f>CAMHUNG!Q47</f>
        <v>160.87</v>
      </c>
      <c r="O22" s="328">
        <f>CAMHUNG!R47</f>
        <v>106.1</v>
      </c>
      <c r="P22" s="328">
        <f>CAMHUNG!S47</f>
        <v>0</v>
      </c>
      <c r="Q22" s="328">
        <f>CAMHUNG!T47</f>
        <v>0</v>
      </c>
      <c r="R22" s="328">
        <f>CAMHUNG!U47</f>
        <v>0</v>
      </c>
      <c r="S22" s="328">
        <f>CAMHUNG!V47</f>
        <v>0</v>
      </c>
      <c r="T22" s="328">
        <f>CAMHUNG!W47</f>
        <v>5</v>
      </c>
      <c r="U22" s="328">
        <f>CAMHUNG!X47</f>
        <v>6</v>
      </c>
      <c r="V22" s="328">
        <f>CAMHUNG!Y47</f>
        <v>0</v>
      </c>
      <c r="W22" s="328">
        <f>CAMHUNG!Z47</f>
        <v>38.99</v>
      </c>
      <c r="X22" s="328">
        <f>CAMHUNG!AA47</f>
        <v>0.53</v>
      </c>
      <c r="Y22" s="328">
        <f>CAMHUNG!AB47</f>
        <v>0</v>
      </c>
      <c r="Z22" s="328">
        <f>CAMHUNG!AC47</f>
        <v>0</v>
      </c>
      <c r="AA22" s="328">
        <f>CAMHUNG!AD47</f>
        <v>4.25</v>
      </c>
      <c r="AB22" s="328">
        <f>CAMHUNG!AE47</f>
        <v>0</v>
      </c>
      <c r="AC22" s="328">
        <f>CAMHUNG!AF47</f>
        <v>0</v>
      </c>
      <c r="AD22" s="328">
        <f>CAMHUNG!AG47</f>
        <v>0</v>
      </c>
      <c r="AE22" s="328">
        <f>CAMHUNG!AH47</f>
        <v>0</v>
      </c>
      <c r="AF22" s="328">
        <f>CAMHUNG!AI47</f>
        <v>0</v>
      </c>
      <c r="AG22" s="328">
        <f>CAMHUNG!AJ47</f>
        <v>0</v>
      </c>
      <c r="AH22" s="328">
        <f>CAMHUNG!AK47</f>
        <v>0</v>
      </c>
      <c r="AI22" s="328">
        <f>CAMHUNG!AL47</f>
        <v>0</v>
      </c>
      <c r="AJ22" s="328">
        <f>CAMHUNG!AM47</f>
        <v>0</v>
      </c>
      <c r="AK22" s="328">
        <f>CAMHUNG!AN47</f>
        <v>0</v>
      </c>
      <c r="AL22" s="328">
        <f>CAMHUNG!AO47</f>
        <v>0</v>
      </c>
      <c r="AM22" s="328">
        <f>CAMHUNG!AP47</f>
        <v>0</v>
      </c>
      <c r="AN22" s="328">
        <f>CAMHUNG!AQ47</f>
        <v>0</v>
      </c>
      <c r="AO22" s="328">
        <f>CAMHUNG!AR47</f>
        <v>0</v>
      </c>
    </row>
    <row r="23" spans="1:41">
      <c r="A23" s="324">
        <v>22</v>
      </c>
      <c r="B23" s="324" t="s">
        <v>460</v>
      </c>
      <c r="C23" s="328">
        <f>CAMTHINH!E47</f>
        <v>0</v>
      </c>
      <c r="D23" s="328">
        <f>CAMTHINH!F47</f>
        <v>0</v>
      </c>
      <c r="E23" s="328">
        <f>CAMTHINH!G47</f>
        <v>0</v>
      </c>
      <c r="F23" s="328">
        <f>CAMTHINH!H47</f>
        <v>0</v>
      </c>
      <c r="G23" s="328">
        <f>CAMTHINH!I47</f>
        <v>0</v>
      </c>
      <c r="H23" s="328">
        <f>CAMTHINH!J47</f>
        <v>0</v>
      </c>
      <c r="I23" s="328">
        <f>CAMTHINH!K47</f>
        <v>0</v>
      </c>
      <c r="J23" s="328">
        <f>CAMTHINH!L47</f>
        <v>0</v>
      </c>
      <c r="K23" s="328">
        <f>CAMTHINH!M47</f>
        <v>0</v>
      </c>
      <c r="L23" s="328">
        <f>CAMTHINH!N47</f>
        <v>0</v>
      </c>
      <c r="M23" s="328">
        <f>CAMTHINH!P47</f>
        <v>0</v>
      </c>
      <c r="N23" s="328">
        <f>CAMTHINH!Q47</f>
        <v>29.18</v>
      </c>
      <c r="O23" s="328">
        <f>CAMTHINH!R47</f>
        <v>0</v>
      </c>
      <c r="P23" s="328">
        <f>CAMTHINH!S47</f>
        <v>1</v>
      </c>
      <c r="Q23" s="328">
        <f>CAMTHINH!T47</f>
        <v>0</v>
      </c>
      <c r="R23" s="328">
        <f>CAMTHINH!U47</f>
        <v>0</v>
      </c>
      <c r="S23" s="328">
        <f>CAMTHINH!V47</f>
        <v>0</v>
      </c>
      <c r="T23" s="328">
        <f>CAMTHINH!W47</f>
        <v>7.8999999999999995</v>
      </c>
      <c r="U23" s="328">
        <f>CAMTHINH!X47</f>
        <v>5.75</v>
      </c>
      <c r="V23" s="328">
        <f>CAMTHINH!Y47</f>
        <v>0</v>
      </c>
      <c r="W23" s="328">
        <f>CAMTHINH!Z47</f>
        <v>6.62</v>
      </c>
      <c r="X23" s="328">
        <f>CAMTHINH!AA47</f>
        <v>0</v>
      </c>
      <c r="Y23" s="328">
        <f>CAMTHINH!AB47</f>
        <v>0</v>
      </c>
      <c r="Z23" s="328">
        <f>CAMTHINH!AC47</f>
        <v>0</v>
      </c>
      <c r="AA23" s="328">
        <f>CAMTHINH!AD47</f>
        <v>4.8</v>
      </c>
      <c r="AB23" s="328">
        <f>CAMTHINH!AE47</f>
        <v>0</v>
      </c>
      <c r="AC23" s="328">
        <f>CAMTHINH!AF47</f>
        <v>0.08</v>
      </c>
      <c r="AD23" s="328">
        <f>CAMTHINH!AG47</f>
        <v>0</v>
      </c>
      <c r="AE23" s="328">
        <f>CAMTHINH!AH47</f>
        <v>0</v>
      </c>
      <c r="AF23" s="328">
        <f>CAMTHINH!AI47</f>
        <v>0</v>
      </c>
      <c r="AG23" s="328">
        <f>CAMTHINH!AJ47</f>
        <v>3</v>
      </c>
      <c r="AH23" s="328">
        <f>CAMTHINH!AK47</f>
        <v>0</v>
      </c>
      <c r="AI23" s="328">
        <f>CAMTHINH!AL47</f>
        <v>0.03</v>
      </c>
      <c r="AJ23" s="328">
        <f>CAMTHINH!AM47</f>
        <v>0</v>
      </c>
      <c r="AK23" s="328">
        <f>CAMTHINH!AN47</f>
        <v>0</v>
      </c>
      <c r="AL23" s="328">
        <f>CAMTHINH!AO47</f>
        <v>0</v>
      </c>
      <c r="AM23" s="328">
        <f>CAMTHINH!AP47</f>
        <v>0</v>
      </c>
      <c r="AN23" s="328">
        <f>CAMTHINH!AQ47</f>
        <v>0</v>
      </c>
      <c r="AO23" s="328">
        <f>CAMTHINH!AR47</f>
        <v>0</v>
      </c>
    </row>
    <row r="24" spans="1:41">
      <c r="A24" s="324">
        <v>23</v>
      </c>
      <c r="B24" s="324" t="s">
        <v>356</v>
      </c>
      <c r="C24" s="328">
        <f>CAMMY!E47</f>
        <v>949.86999999999989</v>
      </c>
      <c r="D24" s="328">
        <f>CAMMY!F47</f>
        <v>0</v>
      </c>
      <c r="E24" s="328">
        <f>CAMMY!G47</f>
        <v>0</v>
      </c>
      <c r="F24" s="328">
        <f>CAMMY!H47</f>
        <v>0</v>
      </c>
      <c r="G24" s="328">
        <f>CAMMY!I47</f>
        <v>682.29</v>
      </c>
      <c r="H24" s="328">
        <f>CAMMY!J47</f>
        <v>263.58</v>
      </c>
      <c r="I24" s="328">
        <f>CAMMY!K47</f>
        <v>0</v>
      </c>
      <c r="J24" s="328">
        <f>CAMMY!L47</f>
        <v>0</v>
      </c>
      <c r="K24" s="328">
        <f>CAMMY!M47</f>
        <v>0</v>
      </c>
      <c r="L24" s="328">
        <f>CAMMY!N47</f>
        <v>0</v>
      </c>
      <c r="M24" s="328">
        <f>CAMMY!P47</f>
        <v>4</v>
      </c>
      <c r="N24" s="328">
        <f>CAMMY!Q47</f>
        <v>135.39000000000001</v>
      </c>
      <c r="O24" s="328">
        <f>CAMMY!R47</f>
        <v>0</v>
      </c>
      <c r="P24" s="328">
        <f>CAMMY!S47</f>
        <v>0</v>
      </c>
      <c r="Q24" s="328">
        <f>CAMMY!T47</f>
        <v>0</v>
      </c>
      <c r="R24" s="328">
        <f>CAMMY!U47</f>
        <v>0</v>
      </c>
      <c r="S24" s="328">
        <f>CAMMY!V47</f>
        <v>0</v>
      </c>
      <c r="T24" s="328">
        <f>CAMMY!W47</f>
        <v>100</v>
      </c>
      <c r="U24" s="328">
        <f>CAMMY!X47</f>
        <v>0</v>
      </c>
      <c r="V24" s="328">
        <f>CAMMY!Y47</f>
        <v>0</v>
      </c>
      <c r="W24" s="328">
        <f>CAMMY!Z47</f>
        <v>31.43</v>
      </c>
      <c r="X24" s="328">
        <f>CAMMY!AA47</f>
        <v>0</v>
      </c>
      <c r="Y24" s="328">
        <f>CAMMY!AB47</f>
        <v>0</v>
      </c>
      <c r="Z24" s="328">
        <f>CAMMY!AC47</f>
        <v>0</v>
      </c>
      <c r="AA24" s="328">
        <f>CAMMY!AD47</f>
        <v>3.96</v>
      </c>
      <c r="AB24" s="328">
        <f>CAMMY!AE47</f>
        <v>0</v>
      </c>
      <c r="AC24" s="328">
        <f>CAMMY!AF47</f>
        <v>0</v>
      </c>
      <c r="AD24" s="328">
        <f>CAMMY!AG47</f>
        <v>0</v>
      </c>
      <c r="AE24" s="328">
        <f>CAMMY!AH47</f>
        <v>0</v>
      </c>
      <c r="AF24" s="328">
        <f>CAMMY!AI47</f>
        <v>0</v>
      </c>
      <c r="AG24" s="328">
        <f>CAMMY!AJ47</f>
        <v>0</v>
      </c>
      <c r="AH24" s="328">
        <f>CAMMY!AK47</f>
        <v>0</v>
      </c>
      <c r="AI24" s="328">
        <f>CAMMY!AL47</f>
        <v>0</v>
      </c>
      <c r="AJ24" s="328">
        <f>CAMMY!AM47</f>
        <v>0</v>
      </c>
      <c r="AK24" s="328">
        <f>CAMMY!AN47</f>
        <v>0</v>
      </c>
      <c r="AL24" s="328">
        <f>CAMMY!AO47</f>
        <v>0</v>
      </c>
      <c r="AM24" s="328">
        <f>CAMMY!AP47</f>
        <v>0</v>
      </c>
      <c r="AN24" s="328">
        <f>CAMMY!AQ47</f>
        <v>0</v>
      </c>
      <c r="AO24" s="328">
        <f>CAMMY!AR47</f>
        <v>0</v>
      </c>
    </row>
    <row r="25" spans="1:41">
      <c r="A25" s="324">
        <v>24</v>
      </c>
      <c r="B25" s="324" t="s">
        <v>387</v>
      </c>
      <c r="C25" s="328">
        <f>CAMTRUNG!E47</f>
        <v>13</v>
      </c>
      <c r="D25" s="328">
        <f>CAMTRUNG!F47</f>
        <v>0</v>
      </c>
      <c r="E25" s="328">
        <f>CAMTRUNG!G47</f>
        <v>0</v>
      </c>
      <c r="F25" s="328">
        <f>CAMTRUNG!H47</f>
        <v>0</v>
      </c>
      <c r="G25" s="328">
        <f>CAMTRUNG!I47</f>
        <v>0</v>
      </c>
      <c r="H25" s="328">
        <f>CAMTRUNG!J47</f>
        <v>5</v>
      </c>
      <c r="I25" s="328">
        <f>CAMTRUNG!K47</f>
        <v>0</v>
      </c>
      <c r="J25" s="328">
        <f>CAMTRUNG!L47</f>
        <v>0</v>
      </c>
      <c r="K25" s="328">
        <f>CAMTRUNG!M47</f>
        <v>0</v>
      </c>
      <c r="L25" s="328">
        <f>CAMTRUNG!N47</f>
        <v>0</v>
      </c>
      <c r="M25" s="328">
        <f>CAMTRUNG!P47</f>
        <v>8</v>
      </c>
      <c r="N25" s="328">
        <f>CAMTRUNG!Q47</f>
        <v>135.78</v>
      </c>
      <c r="O25" s="328">
        <f>CAMTRUNG!R47</f>
        <v>0</v>
      </c>
      <c r="P25" s="328">
        <f>CAMTRUNG!S47</f>
        <v>0</v>
      </c>
      <c r="Q25" s="328">
        <f>CAMTRUNG!T47</f>
        <v>0</v>
      </c>
      <c r="R25" s="328">
        <f>CAMTRUNG!U47</f>
        <v>0</v>
      </c>
      <c r="S25" s="328">
        <f>CAMTRUNG!V47</f>
        <v>0</v>
      </c>
      <c r="T25" s="328">
        <f>CAMTRUNG!W47</f>
        <v>98.31</v>
      </c>
      <c r="U25" s="328">
        <f>CAMTRUNG!X47</f>
        <v>2.6</v>
      </c>
      <c r="V25" s="328">
        <f>CAMTRUNG!Y47</f>
        <v>0</v>
      </c>
      <c r="W25" s="328">
        <f>CAMTRUNG!Z47</f>
        <v>20.399999999999999</v>
      </c>
      <c r="X25" s="328">
        <f>CAMTRUNG!AA47</f>
        <v>0</v>
      </c>
      <c r="Y25" s="328">
        <f>CAMTRUNG!AB47</f>
        <v>0</v>
      </c>
      <c r="Z25" s="328">
        <f>CAMTRUNG!AC47</f>
        <v>0</v>
      </c>
      <c r="AA25" s="328">
        <f>CAMTRUNG!AD47</f>
        <v>4.75</v>
      </c>
      <c r="AB25" s="328">
        <f>CAMTRUNG!AE47</f>
        <v>0</v>
      </c>
      <c r="AC25" s="328">
        <f>CAMTRUNG!AF47</f>
        <v>0.7</v>
      </c>
      <c r="AD25" s="328">
        <f>CAMTRUNG!AG47</f>
        <v>0</v>
      </c>
      <c r="AE25" s="328">
        <f>CAMTRUNG!AH47</f>
        <v>0</v>
      </c>
      <c r="AF25" s="328">
        <f>CAMTRUNG!AI47</f>
        <v>0</v>
      </c>
      <c r="AG25" s="328">
        <f>CAMTRUNG!AJ47</f>
        <v>2.5</v>
      </c>
      <c r="AH25" s="328">
        <f>CAMTRUNG!AK47</f>
        <v>5</v>
      </c>
      <c r="AI25" s="328">
        <f>CAMTRUNG!AL47</f>
        <v>1.52</v>
      </c>
      <c r="AJ25" s="328">
        <f>CAMTRUNG!AM47</f>
        <v>0</v>
      </c>
      <c r="AK25" s="328">
        <f>CAMTRUNG!AN47</f>
        <v>0</v>
      </c>
      <c r="AL25" s="328">
        <f>CAMTRUNG!AO47</f>
        <v>0</v>
      </c>
      <c r="AM25" s="328">
        <f>CAMTRUNG!AP47</f>
        <v>0</v>
      </c>
      <c r="AN25" s="328">
        <f>CAMTRUNG!AQ47</f>
        <v>0</v>
      </c>
      <c r="AO25" s="328">
        <f>CAMTRUNG!AR47</f>
        <v>0</v>
      </c>
    </row>
    <row r="26" spans="1:41">
      <c r="A26" s="324">
        <v>25</v>
      </c>
      <c r="B26" s="324" t="s">
        <v>385</v>
      </c>
      <c r="C26" s="328">
        <f>CAMSON!E47</f>
        <v>25.08</v>
      </c>
      <c r="D26" s="328">
        <f>CAMSON!F47</f>
        <v>0</v>
      </c>
      <c r="E26" s="328">
        <f>CAMSON!G47</f>
        <v>0</v>
      </c>
      <c r="F26" s="328">
        <f>CAMSON!H47</f>
        <v>0</v>
      </c>
      <c r="G26" s="328">
        <f>CAMSON!I47</f>
        <v>0</v>
      </c>
      <c r="H26" s="328">
        <f>CAMSON!J47</f>
        <v>23</v>
      </c>
      <c r="I26" s="328">
        <f>CAMSON!K47</f>
        <v>0</v>
      </c>
      <c r="J26" s="328">
        <f>CAMSON!L47</f>
        <v>0</v>
      </c>
      <c r="K26" s="328">
        <f>CAMSON!M47</f>
        <v>0</v>
      </c>
      <c r="L26" s="328">
        <f>CAMSON!N47</f>
        <v>0</v>
      </c>
      <c r="M26" s="328">
        <f>CAMSON!P47</f>
        <v>2.08</v>
      </c>
      <c r="N26" s="328">
        <f>CAMSON!Q47</f>
        <v>24.790000000000003</v>
      </c>
      <c r="O26" s="328">
        <f>CAMSON!R47</f>
        <v>0</v>
      </c>
      <c r="P26" s="328">
        <f>CAMSON!S47</f>
        <v>0</v>
      </c>
      <c r="Q26" s="328">
        <f>CAMSON!T47</f>
        <v>0</v>
      </c>
      <c r="R26" s="328">
        <f>CAMSON!U47</f>
        <v>0</v>
      </c>
      <c r="S26" s="328">
        <f>CAMSON!V47</f>
        <v>0</v>
      </c>
      <c r="T26" s="328">
        <f>CAMSON!W47</f>
        <v>0.15</v>
      </c>
      <c r="U26" s="328">
        <f>CAMSON!X47</f>
        <v>6</v>
      </c>
      <c r="V26" s="328">
        <f>CAMSON!Y47</f>
        <v>0</v>
      </c>
      <c r="W26" s="328">
        <f>CAMSON!Z47</f>
        <v>14.440000000000001</v>
      </c>
      <c r="X26" s="328">
        <f>CAMSON!AA47</f>
        <v>0</v>
      </c>
      <c r="Y26" s="328">
        <f>CAMSON!AB47</f>
        <v>0</v>
      </c>
      <c r="Z26" s="328">
        <f>CAMSON!AC47</f>
        <v>0</v>
      </c>
      <c r="AA26" s="328">
        <f>CAMSON!AD47</f>
        <v>4.2</v>
      </c>
      <c r="AB26" s="328">
        <f>CAMSON!AE47</f>
        <v>0</v>
      </c>
      <c r="AC26" s="328">
        <f>CAMSON!AF47</f>
        <v>0</v>
      </c>
      <c r="AD26" s="328">
        <f>CAMSON!AG47</f>
        <v>0</v>
      </c>
      <c r="AE26" s="328">
        <f>CAMSON!AH47</f>
        <v>0</v>
      </c>
      <c r="AF26" s="328">
        <f>CAMSON!AI47</f>
        <v>0</v>
      </c>
      <c r="AG26" s="328">
        <f>CAMSON!AJ47</f>
        <v>0</v>
      </c>
      <c r="AH26" s="328">
        <f>CAMSON!AK47</f>
        <v>0</v>
      </c>
      <c r="AI26" s="328">
        <f>CAMSON!AL47</f>
        <v>0</v>
      </c>
      <c r="AJ26" s="328">
        <f>CAMSON!AM47</f>
        <v>0</v>
      </c>
      <c r="AK26" s="328">
        <f>CAMSON!AN47</f>
        <v>0</v>
      </c>
      <c r="AL26" s="328">
        <f>CAMSON!AO47</f>
        <v>0</v>
      </c>
      <c r="AM26" s="328">
        <f>CAMSON!AP47</f>
        <v>0</v>
      </c>
      <c r="AN26" s="328">
        <f>CAMSON!AQ47</f>
        <v>0</v>
      </c>
      <c r="AO26" s="328">
        <f>CAMSON!AR47</f>
        <v>0</v>
      </c>
    </row>
    <row r="27" spans="1:41">
      <c r="A27" s="324">
        <v>26</v>
      </c>
      <c r="B27" s="324" t="s">
        <v>381</v>
      </c>
      <c r="C27" s="328">
        <f>CAMLAC!E47</f>
        <v>70.599999999999994</v>
      </c>
      <c r="D27" s="328">
        <f>CAMLAC!F47</f>
        <v>0</v>
      </c>
      <c r="E27" s="328">
        <f>CAMLAC!G47</f>
        <v>0</v>
      </c>
      <c r="F27" s="328">
        <f>CAMLAC!H47</f>
        <v>0</v>
      </c>
      <c r="G27" s="328">
        <f>CAMLAC!I47</f>
        <v>0</v>
      </c>
      <c r="H27" s="328">
        <f>CAMLAC!J47</f>
        <v>27</v>
      </c>
      <c r="I27" s="328">
        <f>CAMLAC!K47</f>
        <v>0</v>
      </c>
      <c r="J27" s="328">
        <f>CAMLAC!L47</f>
        <v>0</v>
      </c>
      <c r="K27" s="328">
        <f>CAMLAC!M47</f>
        <v>0</v>
      </c>
      <c r="L27" s="328">
        <f>CAMLAC!N47</f>
        <v>17.8</v>
      </c>
      <c r="M27" s="328">
        <f>CAMLAC!P47</f>
        <v>25.8</v>
      </c>
      <c r="N27" s="328">
        <f>CAMLAC!Q47</f>
        <v>72.58</v>
      </c>
      <c r="O27" s="328">
        <f>CAMLAC!R47</f>
        <v>0</v>
      </c>
      <c r="P27" s="328">
        <f>CAMLAC!S47</f>
        <v>0</v>
      </c>
      <c r="Q27" s="328">
        <f>CAMLAC!T47</f>
        <v>0</v>
      </c>
      <c r="R27" s="328">
        <f>CAMLAC!U47</f>
        <v>0</v>
      </c>
      <c r="S27" s="328">
        <f>CAMLAC!V47</f>
        <v>0</v>
      </c>
      <c r="T27" s="328">
        <f>CAMLAC!W47</f>
        <v>5.53</v>
      </c>
      <c r="U27" s="328">
        <f>CAMLAC!X47</f>
        <v>4.0999999999999996</v>
      </c>
      <c r="V27" s="328">
        <f>CAMLAC!Y47</f>
        <v>0</v>
      </c>
      <c r="W27" s="328">
        <f>CAMLAC!Z47</f>
        <v>57.15</v>
      </c>
      <c r="X27" s="328">
        <f>CAMLAC!AA47</f>
        <v>0</v>
      </c>
      <c r="Y27" s="328">
        <f>CAMLAC!AB47</f>
        <v>0</v>
      </c>
      <c r="Z27" s="328">
        <f>CAMLAC!AC47</f>
        <v>1</v>
      </c>
      <c r="AA27" s="328">
        <f>CAMLAC!AD47</f>
        <v>4.8000000000000007</v>
      </c>
      <c r="AB27" s="328">
        <f>CAMLAC!AE47</f>
        <v>0</v>
      </c>
      <c r="AC27" s="328">
        <f>CAMLAC!AF47</f>
        <v>0</v>
      </c>
      <c r="AD27" s="328">
        <f>CAMLAC!AG47</f>
        <v>0</v>
      </c>
      <c r="AE27" s="328">
        <f>CAMLAC!AH47</f>
        <v>0</v>
      </c>
      <c r="AF27" s="328">
        <f>CAMLAC!AI47</f>
        <v>0</v>
      </c>
      <c r="AG27" s="328">
        <f>CAMLAC!AJ47</f>
        <v>0</v>
      </c>
      <c r="AH27" s="328">
        <f>CAMLAC!AK47</f>
        <v>0</v>
      </c>
      <c r="AI27" s="328">
        <f>CAMLAC!AL47</f>
        <v>0</v>
      </c>
      <c r="AJ27" s="328">
        <f>CAMLAC!AM47</f>
        <v>0</v>
      </c>
      <c r="AK27" s="328">
        <f>CAMLAC!AN47</f>
        <v>0</v>
      </c>
      <c r="AL27" s="328">
        <f>CAMLAC!AO47</f>
        <v>0</v>
      </c>
      <c r="AM27" s="328">
        <f>CAMLAC!AP47</f>
        <v>0</v>
      </c>
      <c r="AN27" s="328">
        <f>CAMLAC!AQ47</f>
        <v>0</v>
      </c>
      <c r="AO27" s="328">
        <f>CAMLAC!AR47</f>
        <v>0</v>
      </c>
    </row>
    <row r="28" spans="1:41">
      <c r="A28" s="324">
        <v>27</v>
      </c>
      <c r="B28" s="324" t="s">
        <v>429</v>
      </c>
      <c r="C28" s="328">
        <f>CAMMINH!E47</f>
        <v>4</v>
      </c>
      <c r="D28" s="328">
        <f>CAMMINH!F47</f>
        <v>0</v>
      </c>
      <c r="E28" s="328">
        <f>CAMMINH!G47</f>
        <v>0</v>
      </c>
      <c r="F28" s="328">
        <f>CAMMINH!H47</f>
        <v>0</v>
      </c>
      <c r="G28" s="328">
        <f>CAMMINH!I47</f>
        <v>0</v>
      </c>
      <c r="H28" s="328">
        <f>CAMMINH!J47</f>
        <v>0</v>
      </c>
      <c r="I28" s="328">
        <f>CAMMINH!K47</f>
        <v>0</v>
      </c>
      <c r="J28" s="328">
        <f>CAMMINH!L47</f>
        <v>0</v>
      </c>
      <c r="K28" s="328">
        <f>CAMMINH!M47</f>
        <v>0</v>
      </c>
      <c r="L28" s="328">
        <f>CAMMINH!N47</f>
        <v>0</v>
      </c>
      <c r="M28" s="328">
        <f>CAMMINH!P47</f>
        <v>4</v>
      </c>
      <c r="N28" s="328">
        <f>CAMMINH!Q47</f>
        <v>28.819999999999997</v>
      </c>
      <c r="O28" s="328">
        <f>CAMMINH!R47</f>
        <v>0</v>
      </c>
      <c r="P28" s="328">
        <f>CAMMINH!S47</f>
        <v>0</v>
      </c>
      <c r="Q28" s="328">
        <f>CAMMINH!T47</f>
        <v>0</v>
      </c>
      <c r="R28" s="328">
        <f>CAMMINH!U47</f>
        <v>0</v>
      </c>
      <c r="S28" s="328">
        <f>CAMMINH!V47</f>
        <v>0</v>
      </c>
      <c r="T28" s="328">
        <f>CAMMINH!W47</f>
        <v>0</v>
      </c>
      <c r="U28" s="328">
        <f>CAMMINH!X47</f>
        <v>4</v>
      </c>
      <c r="V28" s="328">
        <f>CAMMINH!Y47</f>
        <v>0</v>
      </c>
      <c r="W28" s="328">
        <f>CAMMINH!Z47</f>
        <v>15.049999999999999</v>
      </c>
      <c r="X28" s="328">
        <f>CAMMINH!AA47</f>
        <v>0</v>
      </c>
      <c r="Y28" s="328">
        <f>CAMMINH!AB47</f>
        <v>0</v>
      </c>
      <c r="Z28" s="328">
        <f>CAMMINH!AC47</f>
        <v>0</v>
      </c>
      <c r="AA28" s="328">
        <f>CAMMINH!AD47</f>
        <v>4</v>
      </c>
      <c r="AB28" s="328">
        <f>CAMMINH!AE47</f>
        <v>0</v>
      </c>
      <c r="AC28" s="328">
        <f>CAMMINH!AF47</f>
        <v>0</v>
      </c>
      <c r="AD28" s="328">
        <f>CAMMINH!AG47</f>
        <v>0</v>
      </c>
      <c r="AE28" s="328">
        <f>CAMMINH!AH47</f>
        <v>0</v>
      </c>
      <c r="AF28" s="328">
        <f>CAMMINH!AI47</f>
        <v>0.27</v>
      </c>
      <c r="AG28" s="328">
        <f>CAMMINH!AJ47</f>
        <v>0</v>
      </c>
      <c r="AH28" s="328">
        <f>CAMMINH!AK47</f>
        <v>5.5</v>
      </c>
      <c r="AI28" s="328">
        <f>CAMMINH!AL47</f>
        <v>0</v>
      </c>
      <c r="AJ28" s="328">
        <f>CAMMINH!AM47</f>
        <v>0</v>
      </c>
      <c r="AK28" s="328">
        <f>CAMMINH!AN47</f>
        <v>0</v>
      </c>
      <c r="AL28" s="328">
        <f>CAMMINH!AO47</f>
        <v>0</v>
      </c>
      <c r="AM28" s="328">
        <f>CAMMINH!AP47</f>
        <v>0</v>
      </c>
      <c r="AN28" s="328">
        <f>CAMMINH!AQ47</f>
        <v>0</v>
      </c>
      <c r="AO28" s="328">
        <f>CAMMINH!AR47</f>
        <v>0</v>
      </c>
    </row>
    <row r="29" spans="1:41">
      <c r="C29" s="328"/>
      <c r="D29" s="328"/>
      <c r="E29" s="328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8"/>
      <c r="AF29" s="328"/>
      <c r="AG29" s="328"/>
      <c r="AH29" s="328"/>
      <c r="AI29" s="328"/>
      <c r="AJ29" s="328"/>
      <c r="AK29" s="328"/>
      <c r="AL29" s="328"/>
      <c r="AM29" s="328"/>
      <c r="AN29" s="328"/>
      <c r="AO29" s="328"/>
    </row>
    <row r="30" spans="1:41">
      <c r="C30" s="328"/>
      <c r="D30" s="328"/>
      <c r="E30" s="328"/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328"/>
      <c r="AA30" s="328"/>
      <c r="AB30" s="328"/>
      <c r="AC30" s="328"/>
      <c r="AD30" s="328"/>
      <c r="AE30" s="328"/>
      <c r="AF30" s="328"/>
      <c r="AG30" s="328"/>
      <c r="AH30" s="328"/>
      <c r="AI30" s="328"/>
      <c r="AJ30" s="328"/>
      <c r="AK30" s="328"/>
      <c r="AL30" s="328"/>
      <c r="AM30" s="328"/>
      <c r="AN30" s="328"/>
      <c r="AO30" s="328"/>
    </row>
    <row r="31" spans="1:41"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/>
      <c r="AA31" s="328"/>
      <c r="AB31" s="328"/>
      <c r="AC31" s="328"/>
      <c r="AD31" s="328"/>
      <c r="AE31" s="328"/>
      <c r="AF31" s="328"/>
      <c r="AG31" s="328"/>
      <c r="AH31" s="328"/>
      <c r="AI31" s="328"/>
      <c r="AJ31" s="328"/>
      <c r="AK31" s="328"/>
      <c r="AL31" s="328"/>
      <c r="AM31" s="328"/>
      <c r="AN31" s="328"/>
      <c r="AO31" s="328"/>
    </row>
    <row r="32" spans="1:41">
      <c r="C32" s="328"/>
      <c r="D32" s="328"/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28"/>
      <c r="U32" s="328"/>
      <c r="V32" s="328"/>
      <c r="W32" s="328"/>
      <c r="X32" s="328"/>
      <c r="Y32" s="328"/>
      <c r="Z32" s="328"/>
      <c r="AA32" s="328"/>
      <c r="AB32" s="328"/>
      <c r="AC32" s="328"/>
      <c r="AD32" s="328"/>
      <c r="AE32" s="328"/>
      <c r="AF32" s="328"/>
      <c r="AG32" s="328"/>
      <c r="AH32" s="328"/>
      <c r="AI32" s="328"/>
      <c r="AJ32" s="328"/>
      <c r="AK32" s="328"/>
      <c r="AL32" s="328"/>
      <c r="AM32" s="328"/>
      <c r="AN32" s="328"/>
      <c r="AO32" s="328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8</vt:i4>
      </vt:variant>
    </vt:vector>
  </HeadingPairs>
  <TitlesOfParts>
    <vt:vector size="46" baseType="lpstr">
      <vt:lpstr>DMB Cap huyen</vt:lpstr>
      <vt:lpstr>H01-TT29</vt:lpstr>
      <vt:lpstr>H02-KQQHKT</vt:lpstr>
      <vt:lpstr>H03-QHSDD</vt:lpstr>
      <vt:lpstr>H04-QHCMD</vt:lpstr>
      <vt:lpstr>H05-KHTH</vt:lpstr>
      <vt:lpstr>H05-CSD</vt:lpstr>
      <vt:lpstr>H10QH-DMDA</vt:lpstr>
      <vt:lpstr>H11-KCN</vt:lpstr>
      <vt:lpstr>H12-CC HUYEN</vt:lpstr>
      <vt:lpstr>TTCAMXUYEN</vt:lpstr>
      <vt:lpstr>TTTHIENCAM</vt:lpstr>
      <vt:lpstr>CAMHOA</vt:lpstr>
      <vt:lpstr>CAMDUONG</vt:lpstr>
      <vt:lpstr>CAMBINH</vt:lpstr>
      <vt:lpstr>CAMYEN</vt:lpstr>
      <vt:lpstr>CAMVINH</vt:lpstr>
      <vt:lpstr>CAMTHANH</vt:lpstr>
      <vt:lpstr>CAMQUANG</vt:lpstr>
      <vt:lpstr>CAMNAM</vt:lpstr>
      <vt:lpstr>CAMHUY</vt:lpstr>
      <vt:lpstr>CAMTHACH</vt:lpstr>
      <vt:lpstr>CAMNHUONG</vt:lpstr>
      <vt:lpstr>CAMTHANG</vt:lpstr>
      <vt:lpstr>CAMDUE</vt:lpstr>
      <vt:lpstr>CAMPHUC</vt:lpstr>
      <vt:lpstr>CAMLINH</vt:lpstr>
      <vt:lpstr>CAMQUAN</vt:lpstr>
      <vt:lpstr>CAMHA</vt:lpstr>
      <vt:lpstr>CAMLOC</vt:lpstr>
      <vt:lpstr>CAMHUNG</vt:lpstr>
      <vt:lpstr>CAMTHINH</vt:lpstr>
      <vt:lpstr>CAMMY</vt:lpstr>
      <vt:lpstr>CAMTRUNG</vt:lpstr>
      <vt:lpstr>CAMSON</vt:lpstr>
      <vt:lpstr>CAMLAC</vt:lpstr>
      <vt:lpstr>CAMMINH</vt:lpstr>
      <vt:lpstr>Sheet1 (2)</vt:lpstr>
      <vt:lpstr>'H01-TT29'!Print_Area</vt:lpstr>
      <vt:lpstr>'H12-CC HUYEN'!Print_Area</vt:lpstr>
      <vt:lpstr>'H01-TT29'!Print_Titles</vt:lpstr>
      <vt:lpstr>'H03-QHSDD'!Print_Titles</vt:lpstr>
      <vt:lpstr>'H04-QHCMD'!Print_Titles</vt:lpstr>
      <vt:lpstr>'H05-CSD'!Print_Titles</vt:lpstr>
      <vt:lpstr>'H05-KHTH'!Print_Titles</vt:lpstr>
      <vt:lpstr>'H10QH-DMDA'!Print_Titles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LÊ VIỆT ANH</dc:creator>
  <cp:lastModifiedBy>hoai anh</cp:lastModifiedBy>
  <cp:lastPrinted>2017-06-12T08:56:11Z</cp:lastPrinted>
  <dcterms:created xsi:type="dcterms:W3CDTF">2009-02-20T23:33:57Z</dcterms:created>
  <dcterms:modified xsi:type="dcterms:W3CDTF">2018-04-24T08:27:28Z</dcterms:modified>
</cp:coreProperties>
</file>